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DW\Richmond\TOS RDU\MCL_Hexavalent Chromium\Rulemaking Documents - May 4 2023\"/>
    </mc:Choice>
  </mc:AlternateContent>
  <xr:revisionPtr revIDLastSave="0" documentId="13_ncr:1_{26933D55-9F5B-4B30-8AC3-B09841BA2D00}" xr6:coauthVersionLast="47" xr6:coauthVersionMax="47" xr10:uidLastSave="{00000000-0000-0000-0000-000000000000}"/>
  <bookViews>
    <workbookView xWindow="-108" yWindow="-108" windowWidth="23256" windowHeight="12576" tabRatio="722" xr2:uid="{B6C8533B-9FA0-4E91-B67A-61F1F0DD7C47}"/>
  </bookViews>
  <sheets>
    <sheet name="Table of Contents" sheetId="7" r:id="rId1"/>
    <sheet name="A. Community Water Systems" sheetId="1" r:id="rId2"/>
    <sheet name="B. NTNC Water Systems" sheetId="3" r:id="rId3"/>
    <sheet name="C. TNC Water Systems" sheetId="4" r:id="rId4"/>
    <sheet name="D. Wholesalers" sheetId="6" r:id="rId5"/>
    <sheet name="E. Total Costs and Summary" sheetId="5" r:id="rId6"/>
  </sheets>
  <definedNames>
    <definedName name="_Hlk128305867" localSheetId="5">'E. Total Costs and Summary'!$A$244</definedName>
    <definedName name="_Hlk128305868" localSheetId="5">'E. Total Costs and Summary'!$A$253</definedName>
    <definedName name="_Hlk128305869" localSheetId="5">'E. Total Costs and Summary'!$A$262</definedName>
    <definedName name="_xlnm.Print_Area" localSheetId="1">'A. Community Water Systems'!$A$1:$I$841</definedName>
    <definedName name="_xlnm.Print_Area" localSheetId="5">'E. Total Costs and Summary'!$A:$J</definedName>
    <definedName name="_xlnm.Print_Area" localSheetId="0">'Table of Contents'!$A$1:$A$87</definedName>
    <definedName name="_xlnm.Print_Titles" localSheetId="3">'C. TNC Water Systems'!$A:$A</definedName>
    <definedName name="_xlnm.Print_Titles" localSheetId="4">'D. Wholesalers'!$A:$A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5" l="1"/>
  <c r="F54" i="5"/>
  <c r="E55" i="5"/>
  <c r="F55" i="5" s="1"/>
  <c r="B56" i="5"/>
  <c r="C57" i="5"/>
  <c r="C58" i="5" s="1"/>
  <c r="D57" i="5"/>
  <c r="D58" i="5" s="1"/>
  <c r="H6" i="4"/>
  <c r="E273" i="5"/>
  <c r="D275" i="5"/>
  <c r="C275" i="5"/>
  <c r="B315" i="5"/>
  <c r="B314" i="5"/>
  <c r="F314" i="5" s="1"/>
  <c r="B313" i="5"/>
  <c r="B307" i="5"/>
  <c r="B306" i="5"/>
  <c r="F306" i="5" s="1"/>
  <c r="B305" i="5"/>
  <c r="B299" i="5"/>
  <c r="B298" i="5"/>
  <c r="F298" i="5" s="1"/>
  <c r="B297" i="5"/>
  <c r="B291" i="5"/>
  <c r="B290" i="5"/>
  <c r="B289" i="5"/>
  <c r="B283" i="5"/>
  <c r="B282" i="5"/>
  <c r="F282" i="5" s="1"/>
  <c r="B281" i="5"/>
  <c r="B275" i="5"/>
  <c r="B274" i="5"/>
  <c r="F274" i="5" s="1"/>
  <c r="B273" i="5"/>
  <c r="F273" i="5" s="1"/>
  <c r="F316" i="5"/>
  <c r="F308" i="5"/>
  <c r="F300" i="5"/>
  <c r="F292" i="5"/>
  <c r="F290" i="5"/>
  <c r="F284" i="5"/>
  <c r="F276" i="5"/>
  <c r="E56" i="5" l="1"/>
  <c r="E57" i="5" s="1"/>
  <c r="E58" i="5" s="1"/>
  <c r="B57" i="5"/>
  <c r="F57" i="5"/>
  <c r="F275" i="5"/>
  <c r="B58" i="5"/>
  <c r="F58" i="5" s="1"/>
  <c r="B120" i="5"/>
  <c r="B119" i="5"/>
  <c r="B118" i="5"/>
  <c r="E110" i="5"/>
  <c r="D112" i="5"/>
  <c r="C112" i="5"/>
  <c r="B112" i="5"/>
  <c r="B111" i="5"/>
  <c r="B110" i="5"/>
  <c r="H734" i="1"/>
  <c r="F121" i="5"/>
  <c r="F119" i="5"/>
  <c r="I6" i="4"/>
  <c r="J6" i="4"/>
  <c r="K6" i="4"/>
  <c r="L6" i="4"/>
  <c r="R6" i="4"/>
  <c r="H7" i="4"/>
  <c r="S7" i="4" s="1"/>
  <c r="I7" i="4"/>
  <c r="J7" i="4"/>
  <c r="K7" i="4"/>
  <c r="L7" i="4"/>
  <c r="R7" i="4"/>
  <c r="H8" i="4"/>
  <c r="S8" i="4" s="1"/>
  <c r="I8" i="4"/>
  <c r="J8" i="4"/>
  <c r="K8" i="4"/>
  <c r="L8" i="4"/>
  <c r="R8" i="4"/>
  <c r="H9" i="4"/>
  <c r="I9" i="4"/>
  <c r="J9" i="4"/>
  <c r="K9" i="4"/>
  <c r="L9" i="4"/>
  <c r="R9" i="4"/>
  <c r="H10" i="4"/>
  <c r="S10" i="4" s="1"/>
  <c r="I10" i="4"/>
  <c r="J10" i="4"/>
  <c r="K10" i="4"/>
  <c r="L10" i="4"/>
  <c r="R10" i="4"/>
  <c r="H11" i="4"/>
  <c r="I11" i="4"/>
  <c r="J11" i="4"/>
  <c r="K11" i="4"/>
  <c r="L11" i="4"/>
  <c r="R11" i="4"/>
  <c r="H12" i="4"/>
  <c r="S12" i="4" s="1"/>
  <c r="I12" i="4"/>
  <c r="J12" i="4"/>
  <c r="K12" i="4"/>
  <c r="L12" i="4"/>
  <c r="R12" i="4"/>
  <c r="H13" i="4"/>
  <c r="I13" i="4"/>
  <c r="J13" i="4"/>
  <c r="S13" i="4" s="1"/>
  <c r="K13" i="4"/>
  <c r="L13" i="4"/>
  <c r="R13" i="4"/>
  <c r="H14" i="4"/>
  <c r="I14" i="4"/>
  <c r="J14" i="4"/>
  <c r="K14" i="4"/>
  <c r="L14" i="4"/>
  <c r="R14" i="4"/>
  <c r="H15" i="4"/>
  <c r="I15" i="4"/>
  <c r="J15" i="4"/>
  <c r="K15" i="4"/>
  <c r="L15" i="4"/>
  <c r="R15" i="4"/>
  <c r="S15" i="4"/>
  <c r="H16" i="4"/>
  <c r="I16" i="4"/>
  <c r="J16" i="4"/>
  <c r="K16" i="4"/>
  <c r="L16" i="4"/>
  <c r="R16" i="4"/>
  <c r="S16" i="4"/>
  <c r="H17" i="4"/>
  <c r="S17" i="4" s="1"/>
  <c r="I17" i="4"/>
  <c r="J17" i="4"/>
  <c r="K17" i="4"/>
  <c r="L17" i="4"/>
  <c r="R17" i="4"/>
  <c r="H18" i="4"/>
  <c r="I18" i="4"/>
  <c r="J18" i="4"/>
  <c r="K18" i="4"/>
  <c r="L18" i="4"/>
  <c r="R18" i="4"/>
  <c r="H19" i="4"/>
  <c r="I19" i="4"/>
  <c r="J19" i="4"/>
  <c r="K19" i="4"/>
  <c r="L19" i="4"/>
  <c r="R19" i="4"/>
  <c r="H20" i="4"/>
  <c r="I20" i="4"/>
  <c r="J20" i="4"/>
  <c r="K20" i="4"/>
  <c r="L20" i="4"/>
  <c r="R20" i="4"/>
  <c r="H21" i="4"/>
  <c r="S21" i="4" s="1"/>
  <c r="I21" i="4"/>
  <c r="J21" i="4"/>
  <c r="K21" i="4"/>
  <c r="L21" i="4"/>
  <c r="R21" i="4"/>
  <c r="H22" i="4"/>
  <c r="I22" i="4"/>
  <c r="J22" i="4"/>
  <c r="K22" i="4"/>
  <c r="L22" i="4"/>
  <c r="R22" i="4"/>
  <c r="H23" i="4"/>
  <c r="S23" i="4" s="1"/>
  <c r="I23" i="4"/>
  <c r="J23" i="4"/>
  <c r="K23" i="4"/>
  <c r="L23" i="4"/>
  <c r="R23" i="4"/>
  <c r="H24" i="4"/>
  <c r="I24" i="4"/>
  <c r="J24" i="4"/>
  <c r="K24" i="4"/>
  <c r="L24" i="4"/>
  <c r="R24" i="4"/>
  <c r="H25" i="4"/>
  <c r="I25" i="4"/>
  <c r="J25" i="4"/>
  <c r="K25" i="4"/>
  <c r="L25" i="4"/>
  <c r="R25" i="4"/>
  <c r="H26" i="4"/>
  <c r="S26" i="4" s="1"/>
  <c r="I26" i="4"/>
  <c r="J26" i="4"/>
  <c r="K26" i="4"/>
  <c r="L26" i="4"/>
  <c r="R26" i="4"/>
  <c r="S18" i="4" l="1"/>
  <c r="S6" i="4"/>
  <c r="S24" i="4"/>
  <c r="S9" i="4"/>
  <c r="S22" i="4"/>
  <c r="S19" i="4"/>
  <c r="S25" i="4"/>
  <c r="S20" i="4"/>
  <c r="S11" i="4"/>
  <c r="S14" i="4"/>
  <c r="F56" i="5"/>
  <c r="F112" i="5"/>
  <c r="C81" i="5"/>
  <c r="E88" i="5"/>
  <c r="D90" i="5"/>
  <c r="C90" i="5"/>
  <c r="B88" i="5"/>
  <c r="B89" i="5" s="1"/>
  <c r="E72" i="5"/>
  <c r="C74" i="5"/>
  <c r="B72" i="5"/>
  <c r="B73" i="5" s="1"/>
  <c r="E64" i="5"/>
  <c r="C66" i="5"/>
  <c r="B64" i="5"/>
  <c r="C773" i="1"/>
  <c r="D773" i="1"/>
  <c r="E773" i="1"/>
  <c r="F773" i="1"/>
  <c r="G773" i="1"/>
  <c r="H773" i="1"/>
  <c r="C774" i="1"/>
  <c r="D774" i="1"/>
  <c r="E774" i="1"/>
  <c r="F774" i="1"/>
  <c r="G774" i="1"/>
  <c r="H774" i="1"/>
  <c r="C775" i="1"/>
  <c r="D775" i="1"/>
  <c r="E775" i="1"/>
  <c r="F775" i="1"/>
  <c r="G775" i="1"/>
  <c r="H775" i="1"/>
  <c r="C776" i="1"/>
  <c r="D776" i="1"/>
  <c r="E776" i="1"/>
  <c r="F776" i="1"/>
  <c r="G776" i="1"/>
  <c r="H776" i="1"/>
  <c r="C777" i="1"/>
  <c r="D777" i="1"/>
  <c r="E777" i="1"/>
  <c r="F777" i="1"/>
  <c r="G777" i="1"/>
  <c r="H777" i="1"/>
  <c r="C778" i="1"/>
  <c r="D778" i="1"/>
  <c r="E778" i="1"/>
  <c r="F778" i="1"/>
  <c r="G778" i="1"/>
  <c r="H778" i="1"/>
  <c r="C779" i="1"/>
  <c r="D779" i="1"/>
  <c r="E779" i="1"/>
  <c r="F779" i="1"/>
  <c r="G779" i="1"/>
  <c r="H779" i="1"/>
  <c r="C780" i="1"/>
  <c r="D780" i="1"/>
  <c r="E780" i="1"/>
  <c r="F780" i="1"/>
  <c r="G780" i="1"/>
  <c r="H780" i="1"/>
  <c r="C781" i="1"/>
  <c r="D781" i="1"/>
  <c r="E781" i="1"/>
  <c r="F781" i="1"/>
  <c r="G781" i="1"/>
  <c r="H781" i="1"/>
  <c r="C782" i="1"/>
  <c r="D782" i="1"/>
  <c r="E782" i="1"/>
  <c r="F782" i="1"/>
  <c r="G782" i="1"/>
  <c r="H782" i="1"/>
  <c r="C783" i="1"/>
  <c r="D783" i="1"/>
  <c r="E783" i="1"/>
  <c r="F783" i="1"/>
  <c r="G783" i="1"/>
  <c r="H783" i="1"/>
  <c r="C784" i="1"/>
  <c r="D784" i="1"/>
  <c r="E784" i="1"/>
  <c r="F784" i="1"/>
  <c r="G784" i="1"/>
  <c r="H784" i="1"/>
  <c r="C785" i="1"/>
  <c r="D785" i="1"/>
  <c r="E785" i="1"/>
  <c r="F785" i="1"/>
  <c r="G785" i="1"/>
  <c r="H785" i="1"/>
  <c r="C786" i="1"/>
  <c r="D786" i="1"/>
  <c r="E786" i="1"/>
  <c r="F786" i="1"/>
  <c r="G786" i="1"/>
  <c r="H786" i="1"/>
  <c r="C787" i="1"/>
  <c r="D787" i="1"/>
  <c r="E787" i="1"/>
  <c r="F787" i="1"/>
  <c r="G787" i="1"/>
  <c r="H787" i="1"/>
  <c r="C788" i="1"/>
  <c r="D788" i="1"/>
  <c r="E788" i="1"/>
  <c r="F788" i="1"/>
  <c r="G788" i="1"/>
  <c r="H788" i="1"/>
  <c r="C789" i="1"/>
  <c r="D789" i="1"/>
  <c r="E789" i="1"/>
  <c r="F789" i="1"/>
  <c r="G789" i="1"/>
  <c r="H789" i="1"/>
  <c r="C790" i="1"/>
  <c r="D790" i="1"/>
  <c r="E790" i="1"/>
  <c r="F790" i="1"/>
  <c r="G790" i="1"/>
  <c r="H790" i="1"/>
  <c r="C791" i="1"/>
  <c r="D791" i="1"/>
  <c r="E791" i="1"/>
  <c r="F791" i="1"/>
  <c r="G791" i="1"/>
  <c r="H791" i="1"/>
  <c r="C792" i="1"/>
  <c r="D792" i="1"/>
  <c r="E792" i="1"/>
  <c r="F792" i="1"/>
  <c r="G792" i="1"/>
  <c r="H792" i="1"/>
  <c r="C793" i="1"/>
  <c r="D793" i="1"/>
  <c r="E793" i="1"/>
  <c r="F793" i="1"/>
  <c r="G793" i="1"/>
  <c r="H793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34" i="5" l="1"/>
  <c r="C82" i="5"/>
  <c r="B90" i="5"/>
  <c r="B74" i="5"/>
  <c r="B65" i="5"/>
  <c r="B66" i="5" s="1"/>
  <c r="H6" i="6"/>
  <c r="L2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7" i="6"/>
  <c r="L6" i="6"/>
  <c r="H710" i="1"/>
  <c r="C101" i="5" s="1"/>
  <c r="K6" i="6" l="1"/>
  <c r="J6" i="6"/>
  <c r="I6" i="6"/>
  <c r="D150" i="5" l="1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49" i="5"/>
  <c r="C221" i="5" l="1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197" i="5"/>
  <c r="F210" i="5" l="1"/>
  <c r="F207" i="5"/>
  <c r="F203" i="5"/>
  <c r="F198" i="5"/>
  <c r="F204" i="5"/>
  <c r="F201" i="5"/>
  <c r="F200" i="5"/>
  <c r="F199" i="5"/>
  <c r="F197" i="5"/>
  <c r="F202" i="5"/>
  <c r="F206" i="5"/>
  <c r="F215" i="5"/>
  <c r="F209" i="5"/>
  <c r="F217" i="5"/>
  <c r="F211" i="5"/>
  <c r="F216" i="5"/>
  <c r="F213" i="5"/>
  <c r="F208" i="5"/>
  <c r="F214" i="5"/>
  <c r="F212" i="5"/>
  <c r="F205" i="5"/>
  <c r="I7" i="6" l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B222" i="5"/>
  <c r="C222" i="5"/>
  <c r="E222" i="5"/>
  <c r="B223" i="5"/>
  <c r="C223" i="5"/>
  <c r="E223" i="5"/>
  <c r="B224" i="5"/>
  <c r="C224" i="5"/>
  <c r="E224" i="5"/>
  <c r="B225" i="5"/>
  <c r="C225" i="5"/>
  <c r="E225" i="5"/>
  <c r="B226" i="5"/>
  <c r="C226" i="5"/>
  <c r="E226" i="5"/>
  <c r="B227" i="5"/>
  <c r="C227" i="5"/>
  <c r="E227" i="5"/>
  <c r="B228" i="5"/>
  <c r="C228" i="5"/>
  <c r="E228" i="5"/>
  <c r="B229" i="5"/>
  <c r="C229" i="5"/>
  <c r="E229" i="5"/>
  <c r="B230" i="5"/>
  <c r="C230" i="5"/>
  <c r="E230" i="5"/>
  <c r="B231" i="5"/>
  <c r="C231" i="5"/>
  <c r="E231" i="5"/>
  <c r="B232" i="5"/>
  <c r="C232" i="5"/>
  <c r="E232" i="5"/>
  <c r="B233" i="5"/>
  <c r="C233" i="5"/>
  <c r="E233" i="5"/>
  <c r="B234" i="5"/>
  <c r="C234" i="5"/>
  <c r="E234" i="5"/>
  <c r="B235" i="5"/>
  <c r="C235" i="5"/>
  <c r="E235" i="5"/>
  <c r="B236" i="5"/>
  <c r="C236" i="5"/>
  <c r="E236" i="5"/>
  <c r="B237" i="5"/>
  <c r="C237" i="5"/>
  <c r="E237" i="5"/>
  <c r="B238" i="5"/>
  <c r="C238" i="5"/>
  <c r="E238" i="5"/>
  <c r="B239" i="5"/>
  <c r="C239" i="5"/>
  <c r="E239" i="5"/>
  <c r="B240" i="5"/>
  <c r="C240" i="5"/>
  <c r="E240" i="5"/>
  <c r="B241" i="5"/>
  <c r="C241" i="5"/>
  <c r="E241" i="5"/>
  <c r="E221" i="5"/>
  <c r="B221" i="5"/>
  <c r="B174" i="5"/>
  <c r="C174" i="5"/>
  <c r="D174" i="5"/>
  <c r="E174" i="5"/>
  <c r="B175" i="5"/>
  <c r="C175" i="5"/>
  <c r="D175" i="5"/>
  <c r="E175" i="5"/>
  <c r="B176" i="5"/>
  <c r="C176" i="5"/>
  <c r="D176" i="5"/>
  <c r="E176" i="5"/>
  <c r="B177" i="5"/>
  <c r="C177" i="5"/>
  <c r="D177" i="5"/>
  <c r="E177" i="5"/>
  <c r="B178" i="5"/>
  <c r="C178" i="5"/>
  <c r="D178" i="5"/>
  <c r="E178" i="5"/>
  <c r="B179" i="5"/>
  <c r="C179" i="5"/>
  <c r="D179" i="5"/>
  <c r="E179" i="5"/>
  <c r="B180" i="5"/>
  <c r="C180" i="5"/>
  <c r="D180" i="5"/>
  <c r="E180" i="5"/>
  <c r="B181" i="5"/>
  <c r="C181" i="5"/>
  <c r="D181" i="5"/>
  <c r="E181" i="5"/>
  <c r="B182" i="5"/>
  <c r="C182" i="5"/>
  <c r="D182" i="5"/>
  <c r="E182" i="5"/>
  <c r="B183" i="5"/>
  <c r="C183" i="5"/>
  <c r="D183" i="5"/>
  <c r="E183" i="5"/>
  <c r="B184" i="5"/>
  <c r="C184" i="5"/>
  <c r="D184" i="5"/>
  <c r="E184" i="5"/>
  <c r="B185" i="5"/>
  <c r="C185" i="5"/>
  <c r="D185" i="5"/>
  <c r="E185" i="5"/>
  <c r="B186" i="5"/>
  <c r="C186" i="5"/>
  <c r="D186" i="5"/>
  <c r="E186" i="5"/>
  <c r="B187" i="5"/>
  <c r="C187" i="5"/>
  <c r="D187" i="5"/>
  <c r="E187" i="5"/>
  <c r="B188" i="5"/>
  <c r="C188" i="5"/>
  <c r="D188" i="5"/>
  <c r="E188" i="5"/>
  <c r="B189" i="5"/>
  <c r="C189" i="5"/>
  <c r="D189" i="5"/>
  <c r="E189" i="5"/>
  <c r="B190" i="5"/>
  <c r="C190" i="5"/>
  <c r="D190" i="5"/>
  <c r="E190" i="5"/>
  <c r="B191" i="5"/>
  <c r="C191" i="5"/>
  <c r="D191" i="5"/>
  <c r="E191" i="5"/>
  <c r="B192" i="5"/>
  <c r="C192" i="5"/>
  <c r="D192" i="5"/>
  <c r="E192" i="5"/>
  <c r="B193" i="5"/>
  <c r="C193" i="5"/>
  <c r="D193" i="5"/>
  <c r="E193" i="5"/>
  <c r="E173" i="5"/>
  <c r="D173" i="5"/>
  <c r="C173" i="5"/>
  <c r="B173" i="5"/>
  <c r="B150" i="5"/>
  <c r="C150" i="5"/>
  <c r="E150" i="5"/>
  <c r="B151" i="5"/>
  <c r="C151" i="5"/>
  <c r="E151" i="5"/>
  <c r="B152" i="5"/>
  <c r="C152" i="5"/>
  <c r="E152" i="5"/>
  <c r="B153" i="5"/>
  <c r="C153" i="5"/>
  <c r="E153" i="5"/>
  <c r="B154" i="5"/>
  <c r="C154" i="5"/>
  <c r="E154" i="5"/>
  <c r="B155" i="5"/>
  <c r="C155" i="5"/>
  <c r="E155" i="5"/>
  <c r="B156" i="5"/>
  <c r="C156" i="5"/>
  <c r="E156" i="5"/>
  <c r="B157" i="5"/>
  <c r="C157" i="5"/>
  <c r="E157" i="5"/>
  <c r="B158" i="5"/>
  <c r="C158" i="5"/>
  <c r="E158" i="5"/>
  <c r="B159" i="5"/>
  <c r="C159" i="5"/>
  <c r="E159" i="5"/>
  <c r="B160" i="5"/>
  <c r="C160" i="5"/>
  <c r="E160" i="5"/>
  <c r="B161" i="5"/>
  <c r="C161" i="5"/>
  <c r="E161" i="5"/>
  <c r="B162" i="5"/>
  <c r="C162" i="5"/>
  <c r="E162" i="5"/>
  <c r="B163" i="5"/>
  <c r="C163" i="5"/>
  <c r="E163" i="5"/>
  <c r="B164" i="5"/>
  <c r="C164" i="5"/>
  <c r="E164" i="5"/>
  <c r="B165" i="5"/>
  <c r="C165" i="5"/>
  <c r="E165" i="5"/>
  <c r="B166" i="5"/>
  <c r="C166" i="5"/>
  <c r="E166" i="5"/>
  <c r="B167" i="5"/>
  <c r="C167" i="5"/>
  <c r="E167" i="5"/>
  <c r="B168" i="5"/>
  <c r="C168" i="5"/>
  <c r="E168" i="5"/>
  <c r="B169" i="5"/>
  <c r="C169" i="5"/>
  <c r="E169" i="5"/>
  <c r="E149" i="5"/>
  <c r="C149" i="5"/>
  <c r="B149" i="5"/>
  <c r="B126" i="5"/>
  <c r="C126" i="5"/>
  <c r="D126" i="5"/>
  <c r="E126" i="5"/>
  <c r="B127" i="5"/>
  <c r="C127" i="5"/>
  <c r="D127" i="5"/>
  <c r="E127" i="5"/>
  <c r="B128" i="5"/>
  <c r="C128" i="5"/>
  <c r="D128" i="5"/>
  <c r="E128" i="5"/>
  <c r="B129" i="5"/>
  <c r="C129" i="5"/>
  <c r="D129" i="5"/>
  <c r="E129" i="5"/>
  <c r="B130" i="5"/>
  <c r="C130" i="5"/>
  <c r="D130" i="5"/>
  <c r="E130" i="5"/>
  <c r="B131" i="5"/>
  <c r="C131" i="5"/>
  <c r="D131" i="5"/>
  <c r="E131" i="5"/>
  <c r="B132" i="5"/>
  <c r="C132" i="5"/>
  <c r="D132" i="5"/>
  <c r="E132" i="5"/>
  <c r="B133" i="5"/>
  <c r="C133" i="5"/>
  <c r="D133" i="5"/>
  <c r="E133" i="5"/>
  <c r="B134" i="5"/>
  <c r="B109" i="5" s="1"/>
  <c r="C134" i="5"/>
  <c r="D134" i="5"/>
  <c r="E134" i="5"/>
  <c r="B135" i="5"/>
  <c r="C135" i="5"/>
  <c r="D135" i="5"/>
  <c r="E135" i="5"/>
  <c r="B136" i="5"/>
  <c r="C136" i="5"/>
  <c r="D136" i="5"/>
  <c r="E136" i="5"/>
  <c r="B137" i="5"/>
  <c r="C137" i="5"/>
  <c r="D137" i="5"/>
  <c r="E137" i="5"/>
  <c r="B138" i="5"/>
  <c r="C138" i="5"/>
  <c r="D138" i="5"/>
  <c r="E138" i="5"/>
  <c r="B139" i="5"/>
  <c r="C139" i="5"/>
  <c r="D139" i="5"/>
  <c r="E139" i="5"/>
  <c r="B140" i="5"/>
  <c r="C140" i="5"/>
  <c r="D140" i="5"/>
  <c r="E140" i="5"/>
  <c r="B141" i="5"/>
  <c r="C141" i="5"/>
  <c r="D141" i="5"/>
  <c r="E141" i="5"/>
  <c r="B142" i="5"/>
  <c r="C142" i="5"/>
  <c r="D142" i="5"/>
  <c r="E142" i="5"/>
  <c r="B143" i="5"/>
  <c r="C143" i="5"/>
  <c r="D143" i="5"/>
  <c r="E143" i="5"/>
  <c r="B144" i="5"/>
  <c r="C144" i="5"/>
  <c r="D144" i="5"/>
  <c r="E144" i="5"/>
  <c r="B145" i="5"/>
  <c r="C145" i="5"/>
  <c r="D145" i="5"/>
  <c r="E145" i="5"/>
  <c r="E125" i="5"/>
  <c r="D125" i="5"/>
  <c r="C125" i="5"/>
  <c r="B125" i="5"/>
  <c r="D73" i="5"/>
  <c r="D74" i="5" s="1"/>
  <c r="B86" i="5"/>
  <c r="F70" i="5"/>
  <c r="B312" i="5" l="1"/>
  <c r="B304" i="5"/>
  <c r="C315" i="5"/>
  <c r="C307" i="5"/>
  <c r="C312" i="5"/>
  <c r="C304" i="5"/>
  <c r="D315" i="5"/>
  <c r="D307" i="5"/>
  <c r="D312" i="5"/>
  <c r="D304" i="5"/>
  <c r="E313" i="5"/>
  <c r="F313" i="5" s="1"/>
  <c r="E305" i="5"/>
  <c r="F305" i="5" s="1"/>
  <c r="E312" i="5"/>
  <c r="E304" i="5"/>
  <c r="E281" i="5"/>
  <c r="F281" i="5" s="1"/>
  <c r="E280" i="5"/>
  <c r="E272" i="5"/>
  <c r="D283" i="5"/>
  <c r="D280" i="5"/>
  <c r="D272" i="5"/>
  <c r="C283" i="5"/>
  <c r="C280" i="5"/>
  <c r="C272" i="5"/>
  <c r="B280" i="5"/>
  <c r="B272" i="5"/>
  <c r="E297" i="5"/>
  <c r="F297" i="5" s="1"/>
  <c r="E289" i="5"/>
  <c r="F289" i="5" s="1"/>
  <c r="E296" i="5"/>
  <c r="E288" i="5"/>
  <c r="D299" i="5"/>
  <c r="D291" i="5"/>
  <c r="D296" i="5"/>
  <c r="D288" i="5"/>
  <c r="C299" i="5"/>
  <c r="C291" i="5"/>
  <c r="C296" i="5"/>
  <c r="C288" i="5"/>
  <c r="B296" i="5"/>
  <c r="B288" i="5"/>
  <c r="D120" i="5"/>
  <c r="D117" i="5"/>
  <c r="D109" i="5"/>
  <c r="B117" i="5"/>
  <c r="E117" i="5"/>
  <c r="E109" i="5"/>
  <c r="E118" i="5"/>
  <c r="F118" i="5" s="1"/>
  <c r="C117" i="5"/>
  <c r="C120" i="5"/>
  <c r="F120" i="5" s="1"/>
  <c r="B33" i="5" s="1"/>
  <c r="C109" i="5"/>
  <c r="F133" i="5"/>
  <c r="F126" i="5"/>
  <c r="F143" i="5"/>
  <c r="F125" i="5"/>
  <c r="F239" i="5"/>
  <c r="F173" i="5"/>
  <c r="D38" i="5"/>
  <c r="F145" i="5"/>
  <c r="F179" i="5"/>
  <c r="F234" i="5"/>
  <c r="G234" i="5" s="1"/>
  <c r="F237" i="5"/>
  <c r="F225" i="5"/>
  <c r="F233" i="5"/>
  <c r="G233" i="5" s="1"/>
  <c r="F176" i="5"/>
  <c r="F184" i="5"/>
  <c r="F177" i="5"/>
  <c r="F182" i="5"/>
  <c r="F142" i="5"/>
  <c r="F168" i="5"/>
  <c r="F160" i="5"/>
  <c r="F154" i="5"/>
  <c r="F71" i="5"/>
  <c r="F222" i="5"/>
  <c r="F136" i="5"/>
  <c r="F155" i="5"/>
  <c r="F165" i="5"/>
  <c r="F164" i="5"/>
  <c r="F151" i="5"/>
  <c r="F166" i="5"/>
  <c r="F161" i="5"/>
  <c r="F159" i="5"/>
  <c r="F158" i="5"/>
  <c r="F157" i="5"/>
  <c r="F141" i="5"/>
  <c r="F226" i="5"/>
  <c r="F139" i="5"/>
  <c r="F183" i="5"/>
  <c r="F236" i="5"/>
  <c r="F138" i="5"/>
  <c r="F167" i="5"/>
  <c r="F137" i="5"/>
  <c r="F224" i="5"/>
  <c r="F149" i="5"/>
  <c r="F144" i="5"/>
  <c r="F223" i="5"/>
  <c r="F189" i="5"/>
  <c r="E73" i="5"/>
  <c r="E74" i="5" s="1"/>
  <c r="F221" i="5"/>
  <c r="G221" i="5" s="1"/>
  <c r="F187" i="5"/>
  <c r="F241" i="5"/>
  <c r="F228" i="5"/>
  <c r="F130" i="5"/>
  <c r="F190" i="5"/>
  <c r="F227" i="5"/>
  <c r="F175" i="5"/>
  <c r="F153" i="5"/>
  <c r="F238" i="5"/>
  <c r="F127" i="5"/>
  <c r="F235" i="5"/>
  <c r="F135" i="5"/>
  <c r="F188" i="5"/>
  <c r="F174" i="5"/>
  <c r="F181" i="5"/>
  <c r="F134" i="5"/>
  <c r="F232" i="5"/>
  <c r="G232" i="5" s="1"/>
  <c r="F185" i="5"/>
  <c r="F178" i="5"/>
  <c r="F231" i="5"/>
  <c r="F169" i="5"/>
  <c r="F230" i="5"/>
  <c r="F140" i="5"/>
  <c r="F163" i="5"/>
  <c r="F162" i="5"/>
  <c r="F131" i="5"/>
  <c r="F240" i="5"/>
  <c r="F192" i="5"/>
  <c r="F229" i="5"/>
  <c r="F191" i="5"/>
  <c r="F129" i="5"/>
  <c r="F152" i="5"/>
  <c r="F128" i="5"/>
  <c r="F150" i="5"/>
  <c r="F180" i="5"/>
  <c r="F132" i="5"/>
  <c r="F186" i="5"/>
  <c r="F156" i="5"/>
  <c r="F193" i="5"/>
  <c r="F280" i="5" l="1"/>
  <c r="F288" i="5"/>
  <c r="F296" i="5"/>
  <c r="F291" i="5"/>
  <c r="F299" i="5"/>
  <c r="F272" i="5"/>
  <c r="F283" i="5"/>
  <c r="F307" i="5"/>
  <c r="F315" i="5"/>
  <c r="F304" i="5"/>
  <c r="F312" i="5"/>
  <c r="F117" i="5"/>
  <c r="G239" i="5"/>
  <c r="G225" i="5"/>
  <c r="G237" i="5"/>
  <c r="G230" i="5"/>
  <c r="G226" i="5"/>
  <c r="G224" i="5"/>
  <c r="G228" i="5"/>
  <c r="G222" i="5"/>
  <c r="G235" i="5"/>
  <c r="G238" i="5"/>
  <c r="G231" i="5"/>
  <c r="G236" i="5"/>
  <c r="G241" i="5"/>
  <c r="G227" i="5"/>
  <c r="G223" i="5"/>
  <c r="G229" i="5"/>
  <c r="G240" i="5"/>
  <c r="F72" i="5"/>
  <c r="R23" i="6"/>
  <c r="R24" i="6"/>
  <c r="R25" i="6"/>
  <c r="R26" i="6"/>
  <c r="K23" i="6"/>
  <c r="K24" i="6"/>
  <c r="K25" i="6"/>
  <c r="K26" i="6"/>
  <c r="H23" i="6"/>
  <c r="H24" i="6"/>
  <c r="H25" i="6"/>
  <c r="H26" i="6"/>
  <c r="B666" i="3"/>
  <c r="B690" i="3"/>
  <c r="B707" i="3"/>
  <c r="C707" i="3"/>
  <c r="D707" i="3"/>
  <c r="E707" i="3"/>
  <c r="F707" i="3"/>
  <c r="G707" i="3"/>
  <c r="H707" i="3"/>
  <c r="B708" i="3"/>
  <c r="C708" i="3"/>
  <c r="D708" i="3"/>
  <c r="E708" i="3"/>
  <c r="F708" i="3"/>
  <c r="G708" i="3"/>
  <c r="H708" i="3"/>
  <c r="B709" i="3"/>
  <c r="C709" i="3"/>
  <c r="D709" i="3"/>
  <c r="E709" i="3"/>
  <c r="F709" i="3"/>
  <c r="G709" i="3"/>
  <c r="H709" i="3"/>
  <c r="B710" i="3"/>
  <c r="C710" i="3"/>
  <c r="D710" i="3"/>
  <c r="E710" i="3"/>
  <c r="F710" i="3"/>
  <c r="G710" i="3"/>
  <c r="H710" i="3"/>
  <c r="B683" i="3"/>
  <c r="C683" i="3"/>
  <c r="D683" i="3"/>
  <c r="E683" i="3"/>
  <c r="F683" i="3"/>
  <c r="G683" i="3"/>
  <c r="H683" i="3"/>
  <c r="B684" i="3"/>
  <c r="C684" i="3"/>
  <c r="D684" i="3"/>
  <c r="E684" i="3"/>
  <c r="F684" i="3"/>
  <c r="G684" i="3"/>
  <c r="H684" i="3"/>
  <c r="B685" i="3"/>
  <c r="C685" i="3"/>
  <c r="D685" i="3"/>
  <c r="E685" i="3"/>
  <c r="F685" i="3"/>
  <c r="G685" i="3"/>
  <c r="H685" i="3"/>
  <c r="B686" i="3"/>
  <c r="C686" i="3"/>
  <c r="D686" i="3"/>
  <c r="E686" i="3"/>
  <c r="F686" i="3"/>
  <c r="G686" i="3"/>
  <c r="H686" i="3"/>
  <c r="B299" i="3"/>
  <c r="C299" i="3"/>
  <c r="D299" i="3"/>
  <c r="E299" i="3"/>
  <c r="F299" i="3"/>
  <c r="G299" i="3"/>
  <c r="H299" i="3"/>
  <c r="B300" i="3"/>
  <c r="C300" i="3"/>
  <c r="D300" i="3"/>
  <c r="E300" i="3"/>
  <c r="F300" i="3"/>
  <c r="G300" i="3"/>
  <c r="H300" i="3"/>
  <c r="B301" i="3"/>
  <c r="C301" i="3"/>
  <c r="D301" i="3"/>
  <c r="E301" i="3"/>
  <c r="F301" i="3"/>
  <c r="G301" i="3"/>
  <c r="H301" i="3"/>
  <c r="B302" i="3"/>
  <c r="C302" i="3"/>
  <c r="D302" i="3"/>
  <c r="E302" i="3"/>
  <c r="F302" i="3"/>
  <c r="G302" i="3"/>
  <c r="H302" i="3"/>
  <c r="B251" i="3"/>
  <c r="C251" i="3"/>
  <c r="D251" i="3"/>
  <c r="E251" i="3"/>
  <c r="F251" i="3"/>
  <c r="G251" i="3"/>
  <c r="H251" i="3"/>
  <c r="B252" i="3"/>
  <c r="C252" i="3"/>
  <c r="D252" i="3"/>
  <c r="E252" i="3"/>
  <c r="F252" i="3"/>
  <c r="G252" i="3"/>
  <c r="H252" i="3"/>
  <c r="B253" i="3"/>
  <c r="C253" i="3"/>
  <c r="D253" i="3"/>
  <c r="E253" i="3"/>
  <c r="F253" i="3"/>
  <c r="G253" i="3"/>
  <c r="H253" i="3"/>
  <c r="B254" i="3"/>
  <c r="C254" i="3"/>
  <c r="D254" i="3"/>
  <c r="E254" i="3"/>
  <c r="F254" i="3"/>
  <c r="G254" i="3"/>
  <c r="H254" i="3"/>
  <c r="B227" i="3"/>
  <c r="C227" i="3"/>
  <c r="D227" i="3"/>
  <c r="E227" i="3"/>
  <c r="F227" i="3"/>
  <c r="G227" i="3"/>
  <c r="H227" i="3"/>
  <c r="B228" i="3"/>
  <c r="C228" i="3"/>
  <c r="D228" i="3"/>
  <c r="E228" i="3"/>
  <c r="F228" i="3"/>
  <c r="G228" i="3"/>
  <c r="H228" i="3"/>
  <c r="B229" i="3"/>
  <c r="C229" i="3"/>
  <c r="D229" i="3"/>
  <c r="E229" i="3"/>
  <c r="F229" i="3"/>
  <c r="G229" i="3"/>
  <c r="H229" i="3"/>
  <c r="B230" i="3"/>
  <c r="C230" i="3"/>
  <c r="D230" i="3"/>
  <c r="E230" i="3"/>
  <c r="F230" i="3"/>
  <c r="G230" i="3"/>
  <c r="H230" i="3"/>
  <c r="B202" i="3"/>
  <c r="C202" i="3"/>
  <c r="D202" i="3"/>
  <c r="E202" i="3"/>
  <c r="F202" i="3"/>
  <c r="G202" i="3"/>
  <c r="H202" i="3"/>
  <c r="B203" i="3"/>
  <c r="C203" i="3"/>
  <c r="D203" i="3"/>
  <c r="E203" i="3"/>
  <c r="F203" i="3"/>
  <c r="G203" i="3"/>
  <c r="H203" i="3"/>
  <c r="B204" i="3"/>
  <c r="C204" i="3"/>
  <c r="D204" i="3"/>
  <c r="E204" i="3"/>
  <c r="F204" i="3"/>
  <c r="G204" i="3"/>
  <c r="H204" i="3"/>
  <c r="B205" i="3"/>
  <c r="C205" i="3"/>
  <c r="D205" i="3"/>
  <c r="E205" i="3"/>
  <c r="F205" i="3"/>
  <c r="G205" i="3"/>
  <c r="H205" i="3"/>
  <c r="B178" i="3"/>
  <c r="C178" i="3"/>
  <c r="D178" i="3"/>
  <c r="E178" i="3"/>
  <c r="F178" i="3"/>
  <c r="G178" i="3"/>
  <c r="H178" i="3"/>
  <c r="B179" i="3"/>
  <c r="C179" i="3"/>
  <c r="D179" i="3"/>
  <c r="E179" i="3"/>
  <c r="F179" i="3"/>
  <c r="G179" i="3"/>
  <c r="H179" i="3"/>
  <c r="B180" i="3"/>
  <c r="C180" i="3"/>
  <c r="D180" i="3"/>
  <c r="E180" i="3"/>
  <c r="F180" i="3"/>
  <c r="G180" i="3"/>
  <c r="H180" i="3"/>
  <c r="B181" i="3"/>
  <c r="C181" i="3"/>
  <c r="D181" i="3"/>
  <c r="E181" i="3"/>
  <c r="F181" i="3"/>
  <c r="G181" i="3"/>
  <c r="H181" i="3"/>
  <c r="E58" i="3"/>
  <c r="E156" i="3" s="1"/>
  <c r="B55" i="3"/>
  <c r="B153" i="3" s="1"/>
  <c r="C55" i="3"/>
  <c r="C153" i="3" s="1"/>
  <c r="D55" i="3"/>
  <c r="D153" i="3" s="1"/>
  <c r="E55" i="3"/>
  <c r="E153" i="3" s="1"/>
  <c r="F55" i="3"/>
  <c r="F153" i="3" s="1"/>
  <c r="G55" i="3"/>
  <c r="G153" i="3" s="1"/>
  <c r="B56" i="3"/>
  <c r="B154" i="3" s="1"/>
  <c r="C56" i="3"/>
  <c r="C154" i="3" s="1"/>
  <c r="D56" i="3"/>
  <c r="D154" i="3" s="1"/>
  <c r="E56" i="3"/>
  <c r="E154" i="3" s="1"/>
  <c r="F56" i="3"/>
  <c r="F154" i="3" s="1"/>
  <c r="G56" i="3"/>
  <c r="G154" i="3" s="1"/>
  <c r="B57" i="3"/>
  <c r="B155" i="3" s="1"/>
  <c r="C57" i="3"/>
  <c r="C155" i="3" s="1"/>
  <c r="D57" i="3"/>
  <c r="D155" i="3" s="1"/>
  <c r="E57" i="3"/>
  <c r="E155" i="3" s="1"/>
  <c r="F57" i="3"/>
  <c r="F155" i="3" s="1"/>
  <c r="G57" i="3"/>
  <c r="G155" i="3" s="1"/>
  <c r="B58" i="3"/>
  <c r="B156" i="3" s="1"/>
  <c r="C58" i="3"/>
  <c r="C156" i="3" s="1"/>
  <c r="D58" i="3"/>
  <c r="D156" i="3" s="1"/>
  <c r="F58" i="3"/>
  <c r="F156" i="3" s="1"/>
  <c r="G58" i="3"/>
  <c r="G156" i="3" s="1"/>
  <c r="B31" i="3"/>
  <c r="B129" i="3" s="1"/>
  <c r="C31" i="3"/>
  <c r="C129" i="3" s="1"/>
  <c r="D31" i="3"/>
  <c r="D129" i="3" s="1"/>
  <c r="E31" i="3"/>
  <c r="E129" i="3" s="1"/>
  <c r="F31" i="3"/>
  <c r="F129" i="3" s="1"/>
  <c r="G31" i="3"/>
  <c r="G129" i="3" s="1"/>
  <c r="B32" i="3"/>
  <c r="B130" i="3" s="1"/>
  <c r="C32" i="3"/>
  <c r="C130" i="3" s="1"/>
  <c r="D32" i="3"/>
  <c r="D130" i="3" s="1"/>
  <c r="E32" i="3"/>
  <c r="E130" i="3" s="1"/>
  <c r="F32" i="3"/>
  <c r="F130" i="3" s="1"/>
  <c r="G32" i="3"/>
  <c r="G130" i="3" s="1"/>
  <c r="B33" i="3"/>
  <c r="B131" i="3" s="1"/>
  <c r="C33" i="3"/>
  <c r="C131" i="3" s="1"/>
  <c r="D33" i="3"/>
  <c r="D131" i="3" s="1"/>
  <c r="E33" i="3"/>
  <c r="E131" i="3" s="1"/>
  <c r="F33" i="3"/>
  <c r="F131" i="3" s="1"/>
  <c r="G33" i="3"/>
  <c r="G131" i="3" s="1"/>
  <c r="B34" i="3"/>
  <c r="B132" i="3" s="1"/>
  <c r="C34" i="3"/>
  <c r="C132" i="3" s="1"/>
  <c r="D34" i="3"/>
  <c r="D132" i="3" s="1"/>
  <c r="E34" i="3"/>
  <c r="E132" i="3" s="1"/>
  <c r="F34" i="3"/>
  <c r="F132" i="3" s="1"/>
  <c r="G34" i="3"/>
  <c r="G132" i="3" s="1"/>
  <c r="B38" i="3"/>
  <c r="C38" i="3"/>
  <c r="D38" i="3"/>
  <c r="E38" i="3"/>
  <c r="F38" i="3"/>
  <c r="G38" i="3"/>
  <c r="B742" i="1"/>
  <c r="C742" i="1"/>
  <c r="D742" i="1"/>
  <c r="E742" i="1"/>
  <c r="F742" i="1"/>
  <c r="G742" i="1"/>
  <c r="H742" i="1"/>
  <c r="B743" i="1"/>
  <c r="C743" i="1"/>
  <c r="D743" i="1"/>
  <c r="E743" i="1"/>
  <c r="F743" i="1"/>
  <c r="G743" i="1"/>
  <c r="H743" i="1"/>
  <c r="B744" i="1"/>
  <c r="C744" i="1"/>
  <c r="D744" i="1"/>
  <c r="E744" i="1"/>
  <c r="F744" i="1"/>
  <c r="G744" i="1"/>
  <c r="H744" i="1"/>
  <c r="B745" i="1"/>
  <c r="C745" i="1"/>
  <c r="D745" i="1"/>
  <c r="E745" i="1"/>
  <c r="F745" i="1"/>
  <c r="G745" i="1"/>
  <c r="H745" i="1"/>
  <c r="B718" i="1"/>
  <c r="C718" i="1"/>
  <c r="D718" i="1"/>
  <c r="E718" i="1"/>
  <c r="F718" i="1"/>
  <c r="G718" i="1"/>
  <c r="H718" i="1"/>
  <c r="B719" i="1"/>
  <c r="C719" i="1"/>
  <c r="D719" i="1"/>
  <c r="E719" i="1"/>
  <c r="F719" i="1"/>
  <c r="G719" i="1"/>
  <c r="H719" i="1"/>
  <c r="B720" i="1"/>
  <c r="C720" i="1"/>
  <c r="D720" i="1"/>
  <c r="E720" i="1"/>
  <c r="F720" i="1"/>
  <c r="G720" i="1"/>
  <c r="H720" i="1"/>
  <c r="B721" i="1"/>
  <c r="C721" i="1"/>
  <c r="D721" i="1"/>
  <c r="E721" i="1"/>
  <c r="F721" i="1"/>
  <c r="G721" i="1"/>
  <c r="H721" i="1"/>
  <c r="B299" i="1"/>
  <c r="C299" i="1"/>
  <c r="D299" i="1"/>
  <c r="E299" i="1"/>
  <c r="F299" i="1"/>
  <c r="G299" i="1"/>
  <c r="H299" i="1"/>
  <c r="B300" i="1"/>
  <c r="C300" i="1"/>
  <c r="D300" i="1"/>
  <c r="E300" i="1"/>
  <c r="F300" i="1"/>
  <c r="G300" i="1"/>
  <c r="H300" i="1"/>
  <c r="B301" i="1"/>
  <c r="C301" i="1"/>
  <c r="D301" i="1"/>
  <c r="E301" i="1"/>
  <c r="F301" i="1"/>
  <c r="G301" i="1"/>
  <c r="H301" i="1"/>
  <c r="B302" i="1"/>
  <c r="C302" i="1"/>
  <c r="D302" i="1"/>
  <c r="E302" i="1"/>
  <c r="F302" i="1"/>
  <c r="G302" i="1"/>
  <c r="H302" i="1"/>
  <c r="B251" i="1"/>
  <c r="C251" i="1"/>
  <c r="D251" i="1"/>
  <c r="E251" i="1"/>
  <c r="F251" i="1"/>
  <c r="G251" i="1"/>
  <c r="H251" i="1"/>
  <c r="B252" i="1"/>
  <c r="C252" i="1"/>
  <c r="D252" i="1"/>
  <c r="E252" i="1"/>
  <c r="F252" i="1"/>
  <c r="G252" i="1"/>
  <c r="H252" i="1"/>
  <c r="B253" i="1"/>
  <c r="C253" i="1"/>
  <c r="D253" i="1"/>
  <c r="E253" i="1"/>
  <c r="F253" i="1"/>
  <c r="G253" i="1"/>
  <c r="H253" i="1"/>
  <c r="B254" i="1"/>
  <c r="C254" i="1"/>
  <c r="D254" i="1"/>
  <c r="E254" i="1"/>
  <c r="F254" i="1"/>
  <c r="G254" i="1"/>
  <c r="H254" i="1"/>
  <c r="B227" i="1"/>
  <c r="C227" i="1"/>
  <c r="D227" i="1"/>
  <c r="E227" i="1"/>
  <c r="F227" i="1"/>
  <c r="G227" i="1"/>
  <c r="H227" i="1"/>
  <c r="B228" i="1"/>
  <c r="C228" i="1"/>
  <c r="D228" i="1"/>
  <c r="E228" i="1"/>
  <c r="F228" i="1"/>
  <c r="G228" i="1"/>
  <c r="H228" i="1"/>
  <c r="B229" i="1"/>
  <c r="C229" i="1"/>
  <c r="D229" i="1"/>
  <c r="E229" i="1"/>
  <c r="F229" i="1"/>
  <c r="G229" i="1"/>
  <c r="H229" i="1"/>
  <c r="B230" i="1"/>
  <c r="C230" i="1"/>
  <c r="D230" i="1"/>
  <c r="E230" i="1"/>
  <c r="F230" i="1"/>
  <c r="G230" i="1"/>
  <c r="H230" i="1"/>
  <c r="B202" i="1"/>
  <c r="C202" i="1"/>
  <c r="D202" i="1"/>
  <c r="E202" i="1"/>
  <c r="F202" i="1"/>
  <c r="G202" i="1"/>
  <c r="H202" i="1"/>
  <c r="B203" i="1"/>
  <c r="C203" i="1"/>
  <c r="D203" i="1"/>
  <c r="E203" i="1"/>
  <c r="F203" i="1"/>
  <c r="G203" i="1"/>
  <c r="H203" i="1"/>
  <c r="B204" i="1"/>
  <c r="C204" i="1"/>
  <c r="D204" i="1"/>
  <c r="E204" i="1"/>
  <c r="F204" i="1"/>
  <c r="G204" i="1"/>
  <c r="H204" i="1"/>
  <c r="B205" i="1"/>
  <c r="C205" i="1"/>
  <c r="D205" i="1"/>
  <c r="E205" i="1"/>
  <c r="F205" i="1"/>
  <c r="G205" i="1"/>
  <c r="H205" i="1"/>
  <c r="G181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B180" i="1"/>
  <c r="C180" i="1"/>
  <c r="D180" i="1"/>
  <c r="E180" i="1"/>
  <c r="F180" i="1"/>
  <c r="G180" i="1"/>
  <c r="H180" i="1"/>
  <c r="B181" i="1"/>
  <c r="C181" i="1"/>
  <c r="D181" i="1"/>
  <c r="E181" i="1"/>
  <c r="F181" i="1"/>
  <c r="H181" i="1"/>
  <c r="D57" i="1"/>
  <c r="D155" i="1" s="1"/>
  <c r="B55" i="1"/>
  <c r="B153" i="1" s="1"/>
  <c r="C55" i="1"/>
  <c r="C153" i="1" s="1"/>
  <c r="D55" i="1"/>
  <c r="D153" i="1" s="1"/>
  <c r="E55" i="1"/>
  <c r="E153" i="1" s="1"/>
  <c r="F55" i="1"/>
  <c r="F153" i="1" s="1"/>
  <c r="G55" i="1"/>
  <c r="G153" i="1" s="1"/>
  <c r="B56" i="1"/>
  <c r="B154" i="1" s="1"/>
  <c r="C56" i="1"/>
  <c r="C154" i="1" s="1"/>
  <c r="D56" i="1"/>
  <c r="D154" i="1" s="1"/>
  <c r="E56" i="1"/>
  <c r="E154" i="1" s="1"/>
  <c r="F56" i="1"/>
  <c r="F154" i="1" s="1"/>
  <c r="G56" i="1"/>
  <c r="G154" i="1" s="1"/>
  <c r="B57" i="1"/>
  <c r="B155" i="1" s="1"/>
  <c r="C57" i="1"/>
  <c r="C155" i="1" s="1"/>
  <c r="E57" i="1"/>
  <c r="E155" i="1" s="1"/>
  <c r="F57" i="1"/>
  <c r="F155" i="1" s="1"/>
  <c r="G57" i="1"/>
  <c r="G155" i="1" s="1"/>
  <c r="B58" i="1"/>
  <c r="B156" i="1" s="1"/>
  <c r="C58" i="1"/>
  <c r="C156" i="1" s="1"/>
  <c r="D58" i="1"/>
  <c r="D156" i="1" s="1"/>
  <c r="E58" i="1"/>
  <c r="E156" i="1" s="1"/>
  <c r="F58" i="1"/>
  <c r="F156" i="1" s="1"/>
  <c r="G58" i="1"/>
  <c r="G156" i="1" s="1"/>
  <c r="C31" i="1"/>
  <c r="C129" i="1" s="1"/>
  <c r="D31" i="1"/>
  <c r="D129" i="1" s="1"/>
  <c r="E31" i="1"/>
  <c r="E129" i="1" s="1"/>
  <c r="F31" i="1"/>
  <c r="F129" i="1" s="1"/>
  <c r="G31" i="1"/>
  <c r="G129" i="1" s="1"/>
  <c r="C32" i="1"/>
  <c r="C130" i="1" s="1"/>
  <c r="D32" i="1"/>
  <c r="D130" i="1" s="1"/>
  <c r="E32" i="1"/>
  <c r="E130" i="1" s="1"/>
  <c r="F32" i="1"/>
  <c r="F130" i="1" s="1"/>
  <c r="G32" i="1"/>
  <c r="G130" i="1" s="1"/>
  <c r="C33" i="1"/>
  <c r="C131" i="1" s="1"/>
  <c r="D33" i="1"/>
  <c r="D131" i="1" s="1"/>
  <c r="E33" i="1"/>
  <c r="E131" i="1" s="1"/>
  <c r="F33" i="1"/>
  <c r="F131" i="1" s="1"/>
  <c r="G33" i="1"/>
  <c r="G131" i="1" s="1"/>
  <c r="C34" i="1"/>
  <c r="C132" i="1" s="1"/>
  <c r="D34" i="1"/>
  <c r="D132" i="1" s="1"/>
  <c r="E34" i="1"/>
  <c r="E132" i="1" s="1"/>
  <c r="F34" i="1"/>
  <c r="F132" i="1" s="1"/>
  <c r="G34" i="1"/>
  <c r="G132" i="1" s="1"/>
  <c r="B31" i="1"/>
  <c r="B129" i="1" s="1"/>
  <c r="B32" i="1"/>
  <c r="B130" i="1" s="1"/>
  <c r="B33" i="1"/>
  <c r="B131" i="1" s="1"/>
  <c r="B34" i="1"/>
  <c r="B132" i="1" s="1"/>
  <c r="B725" i="1"/>
  <c r="B701" i="1"/>
  <c r="B517" i="1" l="1"/>
  <c r="S23" i="6"/>
  <c r="S25" i="6"/>
  <c r="S26" i="6"/>
  <c r="S24" i="6"/>
  <c r="E26" i="5"/>
  <c r="D26" i="5"/>
  <c r="D25" i="5"/>
  <c r="D24" i="5"/>
  <c r="D23" i="5"/>
  <c r="F74" i="5"/>
  <c r="F73" i="5"/>
  <c r="E467" i="3"/>
  <c r="D467" i="3"/>
  <c r="C467" i="3"/>
  <c r="B467" i="3"/>
  <c r="E516" i="3"/>
  <c r="D396" i="3"/>
  <c r="D420" i="3" s="1"/>
  <c r="C396" i="3"/>
  <c r="C420" i="3" s="1"/>
  <c r="H395" i="3"/>
  <c r="H419" i="3" s="1"/>
  <c r="F395" i="3"/>
  <c r="F419" i="3" s="1"/>
  <c r="F515" i="3"/>
  <c r="H515" i="3"/>
  <c r="C516" i="3"/>
  <c r="D516" i="3"/>
  <c r="E395" i="3"/>
  <c r="E419" i="3" s="1"/>
  <c r="D395" i="3"/>
  <c r="D419" i="3" s="1"/>
  <c r="C395" i="3"/>
  <c r="C419" i="3" s="1"/>
  <c r="B395" i="3"/>
  <c r="B419" i="3" s="1"/>
  <c r="D468" i="3"/>
  <c r="C468" i="3"/>
  <c r="H467" i="3"/>
  <c r="F467" i="3"/>
  <c r="E350" i="3"/>
  <c r="G348" i="3"/>
  <c r="F348" i="3"/>
  <c r="E348" i="3"/>
  <c r="D348" i="3"/>
  <c r="C348" i="3"/>
  <c r="B348" i="3"/>
  <c r="G347" i="3"/>
  <c r="G350" i="3"/>
  <c r="F347" i="3"/>
  <c r="B350" i="3"/>
  <c r="H517" i="3"/>
  <c r="H516" i="3"/>
  <c r="D350" i="3"/>
  <c r="G349" i="3"/>
  <c r="C350" i="3"/>
  <c r="F349" i="3"/>
  <c r="F350" i="3"/>
  <c r="E349" i="3"/>
  <c r="D349" i="3"/>
  <c r="C349" i="3"/>
  <c r="B349" i="3"/>
  <c r="H469" i="3"/>
  <c r="D469" i="3"/>
  <c r="C469" i="3"/>
  <c r="E515" i="3"/>
  <c r="H468" i="3"/>
  <c r="D515" i="3"/>
  <c r="E468" i="3"/>
  <c r="C515" i="3"/>
  <c r="B515" i="3"/>
  <c r="H565" i="3"/>
  <c r="D565" i="3"/>
  <c r="C565" i="3"/>
  <c r="E347" i="3"/>
  <c r="H564" i="3"/>
  <c r="D347" i="3"/>
  <c r="E564" i="3"/>
  <c r="C347" i="3"/>
  <c r="D564" i="3"/>
  <c r="B347" i="3"/>
  <c r="C564" i="3"/>
  <c r="H563" i="3"/>
  <c r="H397" i="3"/>
  <c r="H421" i="3" s="1"/>
  <c r="F563" i="3"/>
  <c r="D397" i="3"/>
  <c r="D421" i="3" s="1"/>
  <c r="E563" i="3"/>
  <c r="C397" i="3"/>
  <c r="C421" i="3" s="1"/>
  <c r="D563" i="3"/>
  <c r="H396" i="3"/>
  <c r="H420" i="3" s="1"/>
  <c r="C563" i="3"/>
  <c r="E396" i="3"/>
  <c r="E420" i="3" s="1"/>
  <c r="B563" i="3"/>
  <c r="D517" i="3"/>
  <c r="C517" i="3"/>
  <c r="B395" i="1"/>
  <c r="C395" i="1"/>
  <c r="C467" i="1"/>
  <c r="B515" i="1"/>
  <c r="E395" i="1"/>
  <c r="B467" i="1"/>
  <c r="G397" i="1"/>
  <c r="F396" i="1"/>
  <c r="E396" i="1"/>
  <c r="C397" i="1"/>
  <c r="E397" i="1"/>
  <c r="D468" i="1"/>
  <c r="C396" i="1"/>
  <c r="G396" i="1"/>
  <c r="B396" i="1"/>
  <c r="B397" i="1"/>
  <c r="D395" i="1"/>
  <c r="G395" i="1"/>
  <c r="C518" i="1"/>
  <c r="F395" i="1"/>
  <c r="E467" i="1"/>
  <c r="D398" i="1"/>
  <c r="G398" i="1"/>
  <c r="D467" i="1"/>
  <c r="C515" i="1"/>
  <c r="D397" i="1"/>
  <c r="B564" i="1"/>
  <c r="G567" i="1"/>
  <c r="G518" i="1"/>
  <c r="D567" i="1"/>
  <c r="G470" i="1"/>
  <c r="C567" i="1"/>
  <c r="C470" i="1"/>
  <c r="G566" i="1"/>
  <c r="G517" i="1"/>
  <c r="E566" i="1"/>
  <c r="G469" i="1"/>
  <c r="E517" i="1"/>
  <c r="D566" i="1"/>
  <c r="E469" i="1"/>
  <c r="D517" i="1"/>
  <c r="C566" i="1"/>
  <c r="D469" i="1"/>
  <c r="C517" i="1"/>
  <c r="B566" i="1"/>
  <c r="C469" i="1"/>
  <c r="B469" i="1"/>
  <c r="G565" i="1"/>
  <c r="G516" i="1"/>
  <c r="F565" i="1"/>
  <c r="C398" i="1"/>
  <c r="G468" i="1"/>
  <c r="F516" i="1"/>
  <c r="E565" i="1"/>
  <c r="D470" i="1"/>
  <c r="F468" i="1"/>
  <c r="E516" i="1"/>
  <c r="D565" i="1"/>
  <c r="E468" i="1"/>
  <c r="D516" i="1"/>
  <c r="C565" i="1"/>
  <c r="D518" i="1"/>
  <c r="C516" i="1"/>
  <c r="B565" i="1"/>
  <c r="C468" i="1"/>
  <c r="B516" i="1"/>
  <c r="D396" i="1"/>
  <c r="B468" i="1"/>
  <c r="G564" i="1"/>
  <c r="G515" i="1"/>
  <c r="F564" i="1"/>
  <c r="G467" i="1"/>
  <c r="F515" i="1"/>
  <c r="E564" i="1"/>
  <c r="F467" i="1"/>
  <c r="E515" i="1"/>
  <c r="D564" i="1"/>
  <c r="D515" i="1"/>
  <c r="C564" i="1"/>
  <c r="B350" i="1"/>
  <c r="B749" i="1" s="1"/>
  <c r="D350" i="1"/>
  <c r="D749" i="1" s="1"/>
  <c r="C350" i="1"/>
  <c r="C749" i="1" s="1"/>
  <c r="G348" i="1"/>
  <c r="G751" i="1" s="1"/>
  <c r="F348" i="1"/>
  <c r="F751" i="1" s="1"/>
  <c r="D348" i="1"/>
  <c r="D751" i="1" s="1"/>
  <c r="F350" i="1"/>
  <c r="F749" i="1" s="1"/>
  <c r="F349" i="1"/>
  <c r="F750" i="1" s="1"/>
  <c r="C349" i="1"/>
  <c r="C750" i="1" s="1"/>
  <c r="E349" i="1"/>
  <c r="E750" i="1" s="1"/>
  <c r="E348" i="1"/>
  <c r="E751" i="1" s="1"/>
  <c r="G349" i="1"/>
  <c r="G750" i="1" s="1"/>
  <c r="D349" i="1"/>
  <c r="D750" i="1" s="1"/>
  <c r="G347" i="1"/>
  <c r="G752" i="1" s="1"/>
  <c r="G350" i="1"/>
  <c r="G749" i="1" s="1"/>
  <c r="C348" i="1"/>
  <c r="C751" i="1" s="1"/>
  <c r="F347" i="1"/>
  <c r="F752" i="1" s="1"/>
  <c r="B349" i="1"/>
  <c r="B750" i="1" s="1"/>
  <c r="D347" i="1"/>
  <c r="D752" i="1" s="1"/>
  <c r="E350" i="1"/>
  <c r="E749" i="1" s="1"/>
  <c r="B348" i="1"/>
  <c r="B751" i="1" s="1"/>
  <c r="C347" i="1"/>
  <c r="C752" i="1" s="1"/>
  <c r="E347" i="1"/>
  <c r="E752" i="1" s="1"/>
  <c r="B347" i="1"/>
  <c r="B752" i="1" s="1"/>
  <c r="D419" i="1" l="1"/>
  <c r="E420" i="1"/>
  <c r="B421" i="1"/>
  <c r="F420" i="1"/>
  <c r="C422" i="1"/>
  <c r="G421" i="1"/>
  <c r="D422" i="1"/>
  <c r="G420" i="1"/>
  <c r="B420" i="1"/>
  <c r="C420" i="1"/>
  <c r="E419" i="1"/>
  <c r="G422" i="1"/>
  <c r="F419" i="1"/>
  <c r="E421" i="1"/>
  <c r="D420" i="1"/>
  <c r="D421" i="1"/>
  <c r="G419" i="1"/>
  <c r="C421" i="1"/>
  <c r="C419" i="1"/>
  <c r="B419" i="1"/>
  <c r="G588" i="1"/>
  <c r="D591" i="1"/>
  <c r="B589" i="1"/>
  <c r="B588" i="1"/>
  <c r="D590" i="1"/>
  <c r="G590" i="1"/>
  <c r="D589" i="1"/>
  <c r="G589" i="1"/>
  <c r="G591" i="1"/>
  <c r="C591" i="1"/>
  <c r="D588" i="1"/>
  <c r="B590" i="1"/>
  <c r="C589" i="1"/>
  <c r="E590" i="1"/>
  <c r="F589" i="1"/>
  <c r="C588" i="1"/>
  <c r="E588" i="1"/>
  <c r="C590" i="1"/>
  <c r="F588" i="1"/>
  <c r="E589" i="1"/>
  <c r="E23" i="5"/>
  <c r="E24" i="5"/>
  <c r="E25" i="5"/>
  <c r="K7" i="6"/>
  <c r="K8" i="6"/>
  <c r="K9" i="6"/>
  <c r="K10" i="6"/>
  <c r="K11" i="6"/>
  <c r="K12" i="6"/>
  <c r="K13" i="6"/>
  <c r="K14" i="6"/>
  <c r="K15" i="6"/>
  <c r="B104" i="5" s="1"/>
  <c r="K16" i="6"/>
  <c r="K17" i="6"/>
  <c r="K18" i="6"/>
  <c r="K19" i="6"/>
  <c r="K20" i="6"/>
  <c r="K21" i="6"/>
  <c r="K22" i="6"/>
  <c r="B103" i="5"/>
  <c r="H699" i="3"/>
  <c r="B102" i="5" s="1"/>
  <c r="B691" i="3"/>
  <c r="C691" i="3"/>
  <c r="D691" i="3"/>
  <c r="E691" i="3"/>
  <c r="F691" i="3"/>
  <c r="G691" i="3"/>
  <c r="H691" i="3"/>
  <c r="B692" i="3"/>
  <c r="C692" i="3"/>
  <c r="D692" i="3"/>
  <c r="E692" i="3"/>
  <c r="F692" i="3"/>
  <c r="G692" i="3"/>
  <c r="H692" i="3"/>
  <c r="B693" i="3"/>
  <c r="C693" i="3"/>
  <c r="D693" i="3"/>
  <c r="E693" i="3"/>
  <c r="F693" i="3"/>
  <c r="G693" i="3"/>
  <c r="H693" i="3"/>
  <c r="B694" i="3"/>
  <c r="C694" i="3"/>
  <c r="D694" i="3"/>
  <c r="E694" i="3"/>
  <c r="F694" i="3"/>
  <c r="G694" i="3"/>
  <c r="H694" i="3"/>
  <c r="B695" i="3"/>
  <c r="C695" i="3"/>
  <c r="D695" i="3"/>
  <c r="E695" i="3"/>
  <c r="F695" i="3"/>
  <c r="G695" i="3"/>
  <c r="H695" i="3"/>
  <c r="B696" i="3"/>
  <c r="C696" i="3"/>
  <c r="D696" i="3"/>
  <c r="E696" i="3"/>
  <c r="F696" i="3"/>
  <c r="G696" i="3"/>
  <c r="H696" i="3"/>
  <c r="B697" i="3"/>
  <c r="C697" i="3"/>
  <c r="D697" i="3"/>
  <c r="E697" i="3"/>
  <c r="F697" i="3"/>
  <c r="G697" i="3"/>
  <c r="H697" i="3"/>
  <c r="B698" i="3"/>
  <c r="C698" i="3"/>
  <c r="D698" i="3"/>
  <c r="E698" i="3"/>
  <c r="F698" i="3"/>
  <c r="G698" i="3"/>
  <c r="H698" i="3"/>
  <c r="B699" i="3"/>
  <c r="C699" i="3"/>
  <c r="D699" i="3"/>
  <c r="E699" i="3"/>
  <c r="F699" i="3"/>
  <c r="G699" i="3"/>
  <c r="B700" i="3"/>
  <c r="C700" i="3"/>
  <c r="D700" i="3"/>
  <c r="E700" i="3"/>
  <c r="F700" i="3"/>
  <c r="G700" i="3"/>
  <c r="H700" i="3"/>
  <c r="B701" i="3"/>
  <c r="C701" i="3"/>
  <c r="D701" i="3"/>
  <c r="E701" i="3"/>
  <c r="F701" i="3"/>
  <c r="G701" i="3"/>
  <c r="H701" i="3"/>
  <c r="B702" i="3"/>
  <c r="C702" i="3"/>
  <c r="D702" i="3"/>
  <c r="E702" i="3"/>
  <c r="F702" i="3"/>
  <c r="G702" i="3"/>
  <c r="H702" i="3"/>
  <c r="B703" i="3"/>
  <c r="C703" i="3"/>
  <c r="D703" i="3"/>
  <c r="E703" i="3"/>
  <c r="F703" i="3"/>
  <c r="G703" i="3"/>
  <c r="H703" i="3"/>
  <c r="B704" i="3"/>
  <c r="C704" i="3"/>
  <c r="D704" i="3"/>
  <c r="E704" i="3"/>
  <c r="F704" i="3"/>
  <c r="G704" i="3"/>
  <c r="H704" i="3"/>
  <c r="B705" i="3"/>
  <c r="C705" i="3"/>
  <c r="D705" i="3"/>
  <c r="E705" i="3"/>
  <c r="F705" i="3"/>
  <c r="G705" i="3"/>
  <c r="H705" i="3"/>
  <c r="B706" i="3"/>
  <c r="C706" i="3"/>
  <c r="D706" i="3"/>
  <c r="E706" i="3"/>
  <c r="F706" i="3"/>
  <c r="G706" i="3"/>
  <c r="H706" i="3"/>
  <c r="C690" i="3"/>
  <c r="D690" i="3"/>
  <c r="E690" i="3"/>
  <c r="F690" i="3"/>
  <c r="G690" i="3"/>
  <c r="H690" i="3"/>
  <c r="B726" i="1"/>
  <c r="C726" i="1"/>
  <c r="D726" i="1"/>
  <c r="E726" i="1"/>
  <c r="F726" i="1"/>
  <c r="G726" i="1"/>
  <c r="H726" i="1"/>
  <c r="B727" i="1"/>
  <c r="C727" i="1"/>
  <c r="D727" i="1"/>
  <c r="E727" i="1"/>
  <c r="F727" i="1"/>
  <c r="G727" i="1"/>
  <c r="H727" i="1"/>
  <c r="B728" i="1"/>
  <c r="C728" i="1"/>
  <c r="D728" i="1"/>
  <c r="E728" i="1"/>
  <c r="F728" i="1"/>
  <c r="G728" i="1"/>
  <c r="H728" i="1"/>
  <c r="B729" i="1"/>
  <c r="C729" i="1"/>
  <c r="D729" i="1"/>
  <c r="E729" i="1"/>
  <c r="F729" i="1"/>
  <c r="G729" i="1"/>
  <c r="H729" i="1"/>
  <c r="B730" i="1"/>
  <c r="C730" i="1"/>
  <c r="D730" i="1"/>
  <c r="E730" i="1"/>
  <c r="F730" i="1"/>
  <c r="G730" i="1"/>
  <c r="H730" i="1"/>
  <c r="B731" i="1"/>
  <c r="C731" i="1"/>
  <c r="D731" i="1"/>
  <c r="E731" i="1"/>
  <c r="F731" i="1"/>
  <c r="G731" i="1"/>
  <c r="H731" i="1"/>
  <c r="B732" i="1"/>
  <c r="C732" i="1"/>
  <c r="D732" i="1"/>
  <c r="E732" i="1"/>
  <c r="F732" i="1"/>
  <c r="G732" i="1"/>
  <c r="H732" i="1"/>
  <c r="B733" i="1"/>
  <c r="C733" i="1"/>
  <c r="D733" i="1"/>
  <c r="E733" i="1"/>
  <c r="F733" i="1"/>
  <c r="G733" i="1"/>
  <c r="H733" i="1"/>
  <c r="B734" i="1"/>
  <c r="C734" i="1"/>
  <c r="D734" i="1"/>
  <c r="E734" i="1"/>
  <c r="F734" i="1"/>
  <c r="G734" i="1"/>
  <c r="B735" i="1"/>
  <c r="C735" i="1"/>
  <c r="D735" i="1"/>
  <c r="E735" i="1"/>
  <c r="F735" i="1"/>
  <c r="G735" i="1"/>
  <c r="H735" i="1"/>
  <c r="B736" i="1"/>
  <c r="C736" i="1"/>
  <c r="D736" i="1"/>
  <c r="E736" i="1"/>
  <c r="F736" i="1"/>
  <c r="G736" i="1"/>
  <c r="H736" i="1"/>
  <c r="B737" i="1"/>
  <c r="C737" i="1"/>
  <c r="D737" i="1"/>
  <c r="E737" i="1"/>
  <c r="F737" i="1"/>
  <c r="G737" i="1"/>
  <c r="H737" i="1"/>
  <c r="B738" i="1"/>
  <c r="C738" i="1"/>
  <c r="D738" i="1"/>
  <c r="E738" i="1"/>
  <c r="F738" i="1"/>
  <c r="G738" i="1"/>
  <c r="H738" i="1"/>
  <c r="B739" i="1"/>
  <c r="C739" i="1"/>
  <c r="D739" i="1"/>
  <c r="E739" i="1"/>
  <c r="F739" i="1"/>
  <c r="G739" i="1"/>
  <c r="H739" i="1"/>
  <c r="B740" i="1"/>
  <c r="C740" i="1"/>
  <c r="D740" i="1"/>
  <c r="E740" i="1"/>
  <c r="F740" i="1"/>
  <c r="G740" i="1"/>
  <c r="H740" i="1"/>
  <c r="B741" i="1"/>
  <c r="C741" i="1"/>
  <c r="D741" i="1"/>
  <c r="E741" i="1"/>
  <c r="F741" i="1"/>
  <c r="G741" i="1"/>
  <c r="H741" i="1"/>
  <c r="C725" i="1"/>
  <c r="D725" i="1"/>
  <c r="E725" i="1"/>
  <c r="F725" i="1"/>
  <c r="G725" i="1"/>
  <c r="H725" i="1"/>
  <c r="B101" i="5" l="1"/>
  <c r="C103" i="5"/>
  <c r="B667" i="3"/>
  <c r="C667" i="3"/>
  <c r="D667" i="3"/>
  <c r="E667" i="3"/>
  <c r="F667" i="3"/>
  <c r="G667" i="3"/>
  <c r="H667" i="3"/>
  <c r="B668" i="3"/>
  <c r="C668" i="3"/>
  <c r="D668" i="3"/>
  <c r="E668" i="3"/>
  <c r="F668" i="3"/>
  <c r="G668" i="3"/>
  <c r="H668" i="3"/>
  <c r="B669" i="3"/>
  <c r="C669" i="3"/>
  <c r="D669" i="3"/>
  <c r="E669" i="3"/>
  <c r="F669" i="3"/>
  <c r="G669" i="3"/>
  <c r="H669" i="3"/>
  <c r="B670" i="3"/>
  <c r="C670" i="3"/>
  <c r="D670" i="3"/>
  <c r="E670" i="3"/>
  <c r="F670" i="3"/>
  <c r="G670" i="3"/>
  <c r="H670" i="3"/>
  <c r="B671" i="3"/>
  <c r="C671" i="3"/>
  <c r="D671" i="3"/>
  <c r="E671" i="3"/>
  <c r="F671" i="3"/>
  <c r="G671" i="3"/>
  <c r="H671" i="3"/>
  <c r="B672" i="3"/>
  <c r="C672" i="3"/>
  <c r="D672" i="3"/>
  <c r="E672" i="3"/>
  <c r="F672" i="3"/>
  <c r="G672" i="3"/>
  <c r="H672" i="3"/>
  <c r="B673" i="3"/>
  <c r="C673" i="3"/>
  <c r="D673" i="3"/>
  <c r="E673" i="3"/>
  <c r="F673" i="3"/>
  <c r="G673" i="3"/>
  <c r="H673" i="3"/>
  <c r="B674" i="3"/>
  <c r="C674" i="3"/>
  <c r="D674" i="3"/>
  <c r="E674" i="3"/>
  <c r="F674" i="3"/>
  <c r="G674" i="3"/>
  <c r="H674" i="3"/>
  <c r="B675" i="3"/>
  <c r="C675" i="3"/>
  <c r="D675" i="3"/>
  <c r="E675" i="3"/>
  <c r="F675" i="3"/>
  <c r="G675" i="3"/>
  <c r="H675" i="3"/>
  <c r="B676" i="3"/>
  <c r="C676" i="3"/>
  <c r="D676" i="3"/>
  <c r="E676" i="3"/>
  <c r="F676" i="3"/>
  <c r="G676" i="3"/>
  <c r="H676" i="3"/>
  <c r="B677" i="3"/>
  <c r="C677" i="3"/>
  <c r="D677" i="3"/>
  <c r="E677" i="3"/>
  <c r="F677" i="3"/>
  <c r="G677" i="3"/>
  <c r="H677" i="3"/>
  <c r="B678" i="3"/>
  <c r="C678" i="3"/>
  <c r="D678" i="3"/>
  <c r="E678" i="3"/>
  <c r="F678" i="3"/>
  <c r="G678" i="3"/>
  <c r="H678" i="3"/>
  <c r="B679" i="3"/>
  <c r="C679" i="3"/>
  <c r="D679" i="3"/>
  <c r="E679" i="3"/>
  <c r="F679" i="3"/>
  <c r="G679" i="3"/>
  <c r="H679" i="3"/>
  <c r="B680" i="3"/>
  <c r="C680" i="3"/>
  <c r="D680" i="3"/>
  <c r="E680" i="3"/>
  <c r="F680" i="3"/>
  <c r="G680" i="3"/>
  <c r="H680" i="3"/>
  <c r="B681" i="3"/>
  <c r="C681" i="3"/>
  <c r="D681" i="3"/>
  <c r="E681" i="3"/>
  <c r="F681" i="3"/>
  <c r="G681" i="3"/>
  <c r="H681" i="3"/>
  <c r="B682" i="3"/>
  <c r="C682" i="3"/>
  <c r="D682" i="3"/>
  <c r="E682" i="3"/>
  <c r="F682" i="3"/>
  <c r="G682" i="3"/>
  <c r="H682" i="3"/>
  <c r="C666" i="3"/>
  <c r="D666" i="3"/>
  <c r="E666" i="3"/>
  <c r="F666" i="3"/>
  <c r="G666" i="3"/>
  <c r="H666" i="3"/>
  <c r="B702" i="1"/>
  <c r="C702" i="1"/>
  <c r="D702" i="1"/>
  <c r="E702" i="1"/>
  <c r="F702" i="1"/>
  <c r="G702" i="1"/>
  <c r="H702" i="1"/>
  <c r="B703" i="1"/>
  <c r="C703" i="1"/>
  <c r="D703" i="1"/>
  <c r="E703" i="1"/>
  <c r="F703" i="1"/>
  <c r="G703" i="1"/>
  <c r="H703" i="1"/>
  <c r="B704" i="1"/>
  <c r="C704" i="1"/>
  <c r="D704" i="1"/>
  <c r="E704" i="1"/>
  <c r="F704" i="1"/>
  <c r="G704" i="1"/>
  <c r="H704" i="1"/>
  <c r="B705" i="1"/>
  <c r="C705" i="1"/>
  <c r="D705" i="1"/>
  <c r="E705" i="1"/>
  <c r="F705" i="1"/>
  <c r="G705" i="1"/>
  <c r="H705" i="1"/>
  <c r="B706" i="1"/>
  <c r="C706" i="1"/>
  <c r="D706" i="1"/>
  <c r="E706" i="1"/>
  <c r="F706" i="1"/>
  <c r="G706" i="1"/>
  <c r="H706" i="1"/>
  <c r="B707" i="1"/>
  <c r="C707" i="1"/>
  <c r="D707" i="1"/>
  <c r="E707" i="1"/>
  <c r="F707" i="1"/>
  <c r="G707" i="1"/>
  <c r="H707" i="1"/>
  <c r="B708" i="1"/>
  <c r="C708" i="1"/>
  <c r="D708" i="1"/>
  <c r="E708" i="1"/>
  <c r="F708" i="1"/>
  <c r="G708" i="1"/>
  <c r="H708" i="1"/>
  <c r="B709" i="1"/>
  <c r="C709" i="1"/>
  <c r="D709" i="1"/>
  <c r="E709" i="1"/>
  <c r="F709" i="1"/>
  <c r="G709" i="1"/>
  <c r="H709" i="1"/>
  <c r="B710" i="1"/>
  <c r="C710" i="1"/>
  <c r="D710" i="1"/>
  <c r="E710" i="1"/>
  <c r="F710" i="1"/>
  <c r="G710" i="1"/>
  <c r="B711" i="1"/>
  <c r="C711" i="1"/>
  <c r="D711" i="1"/>
  <c r="E711" i="1"/>
  <c r="F711" i="1"/>
  <c r="G711" i="1"/>
  <c r="H711" i="1"/>
  <c r="B712" i="1"/>
  <c r="C712" i="1"/>
  <c r="D712" i="1"/>
  <c r="E712" i="1"/>
  <c r="F712" i="1"/>
  <c r="G712" i="1"/>
  <c r="H712" i="1"/>
  <c r="B713" i="1"/>
  <c r="C713" i="1"/>
  <c r="D713" i="1"/>
  <c r="E713" i="1"/>
  <c r="F713" i="1"/>
  <c r="G713" i="1"/>
  <c r="H713" i="1"/>
  <c r="B714" i="1"/>
  <c r="C714" i="1"/>
  <c r="D714" i="1"/>
  <c r="E714" i="1"/>
  <c r="F714" i="1"/>
  <c r="G714" i="1"/>
  <c r="H714" i="1"/>
  <c r="B715" i="1"/>
  <c r="C715" i="1"/>
  <c r="D715" i="1"/>
  <c r="E715" i="1"/>
  <c r="F715" i="1"/>
  <c r="G715" i="1"/>
  <c r="H715" i="1"/>
  <c r="B716" i="1"/>
  <c r="C716" i="1"/>
  <c r="D716" i="1"/>
  <c r="E716" i="1"/>
  <c r="F716" i="1"/>
  <c r="G716" i="1"/>
  <c r="H716" i="1"/>
  <c r="B717" i="1"/>
  <c r="C717" i="1"/>
  <c r="D717" i="1"/>
  <c r="E717" i="1"/>
  <c r="F717" i="1"/>
  <c r="G717" i="1"/>
  <c r="H717" i="1"/>
  <c r="C701" i="1"/>
  <c r="D701" i="1"/>
  <c r="E701" i="1"/>
  <c r="F701" i="1"/>
  <c r="G701" i="1"/>
  <c r="H701" i="1"/>
  <c r="H30" i="5"/>
  <c r="E65" i="5"/>
  <c r="D65" i="5"/>
  <c r="F63" i="5"/>
  <c r="F31" i="5" s="1"/>
  <c r="D87" i="5"/>
  <c r="D88" i="5"/>
  <c r="C87" i="5"/>
  <c r="C88" i="5"/>
  <c r="C86" i="5"/>
  <c r="D86" i="5"/>
  <c r="E86" i="5"/>
  <c r="F78" i="5"/>
  <c r="G30" i="5" s="1"/>
  <c r="F62" i="5"/>
  <c r="F30" i="5" s="1"/>
  <c r="E30" i="5"/>
  <c r="F46" i="5"/>
  <c r="D30" i="5" s="1"/>
  <c r="B14" i="3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F111" i="5" l="1"/>
  <c r="B32" i="5" s="1"/>
  <c r="B105" i="5"/>
  <c r="F109" i="5"/>
  <c r="B30" i="5" s="1"/>
  <c r="E31" i="5"/>
  <c r="D81" i="5"/>
  <c r="E79" i="5"/>
  <c r="B79" i="5"/>
  <c r="E38" i="5"/>
  <c r="E39" i="5" s="1"/>
  <c r="E40" i="5" s="1"/>
  <c r="E41" i="5" s="1"/>
  <c r="E42" i="5" s="1"/>
  <c r="B97" i="5" s="1"/>
  <c r="D96" i="5"/>
  <c r="F86" i="5"/>
  <c r="D66" i="5"/>
  <c r="D82" i="5" s="1"/>
  <c r="E66" i="5"/>
  <c r="C102" i="5"/>
  <c r="F110" i="5" s="1"/>
  <c r="B31" i="5" s="1"/>
  <c r="C104" i="5"/>
  <c r="E80" i="5"/>
  <c r="D95" i="5"/>
  <c r="F87" i="5"/>
  <c r="H31" i="5" s="1"/>
  <c r="R8" i="6"/>
  <c r="S8" i="6" s="1"/>
  <c r="R9" i="6"/>
  <c r="S9" i="6" s="1"/>
  <c r="R10" i="6"/>
  <c r="S10" i="6" s="1"/>
  <c r="R11" i="6"/>
  <c r="S11" i="6" s="1"/>
  <c r="R12" i="6"/>
  <c r="S12" i="6" s="1"/>
  <c r="R13" i="6"/>
  <c r="R14" i="6"/>
  <c r="S14" i="6" s="1"/>
  <c r="R15" i="6"/>
  <c r="S15" i="6" s="1"/>
  <c r="R16" i="6"/>
  <c r="S16" i="6" s="1"/>
  <c r="R17" i="6"/>
  <c r="R18" i="6"/>
  <c r="S18" i="6" s="1"/>
  <c r="R19" i="6"/>
  <c r="S19" i="6" s="1"/>
  <c r="R20" i="6"/>
  <c r="S20" i="6" s="1"/>
  <c r="R21" i="6"/>
  <c r="S21" i="6" s="1"/>
  <c r="R22" i="6"/>
  <c r="S22" i="6" s="1"/>
  <c r="R7" i="6"/>
  <c r="S7" i="6" s="1"/>
  <c r="R6" i="6"/>
  <c r="B80" i="5" l="1"/>
  <c r="S17" i="6"/>
  <c r="S13" i="6"/>
  <c r="S6" i="6"/>
  <c r="F79" i="5"/>
  <c r="G31" i="5" s="1"/>
  <c r="F88" i="5"/>
  <c r="H32" i="5" s="1"/>
  <c r="C105" i="5"/>
  <c r="E6" i="5"/>
  <c r="E47" i="5"/>
  <c r="F64" i="5"/>
  <c r="F32" i="5" s="1"/>
  <c r="E89" i="5"/>
  <c r="E81" i="5" s="1"/>
  <c r="E32" i="5"/>
  <c r="B82" i="5"/>
  <c r="B81" i="5" l="1"/>
  <c r="D94" i="5"/>
  <c r="F80" i="5"/>
  <c r="G32" i="5" s="1"/>
  <c r="E48" i="5"/>
  <c r="E90" i="5"/>
  <c r="E82" i="5" s="1"/>
  <c r="E17" i="5"/>
  <c r="D186" i="1"/>
  <c r="E7" i="5" l="1"/>
  <c r="E9" i="5"/>
  <c r="E8" i="5"/>
  <c r="E16" i="5"/>
  <c r="E11" i="5"/>
  <c r="E13" i="5"/>
  <c r="E21" i="5"/>
  <c r="E10" i="5"/>
  <c r="E14" i="5"/>
  <c r="E18" i="5"/>
  <c r="E22" i="5"/>
  <c r="E12" i="5"/>
  <c r="E19" i="5"/>
  <c r="E15" i="5"/>
  <c r="E20" i="5"/>
  <c r="D97" i="5"/>
  <c r="E49" i="5"/>
  <c r="H7" i="3"/>
  <c r="H7" i="1"/>
  <c r="D22" i="5" l="1"/>
  <c r="H33" i="3"/>
  <c r="H131" i="3" s="1"/>
  <c r="H34" i="3"/>
  <c r="H132" i="3" s="1"/>
  <c r="H31" i="3"/>
  <c r="H129" i="3" s="1"/>
  <c r="H32" i="3"/>
  <c r="H130" i="3" s="1"/>
  <c r="H31" i="1"/>
  <c r="H129" i="1" s="1"/>
  <c r="H32" i="1"/>
  <c r="H130" i="1" s="1"/>
  <c r="H34" i="1"/>
  <c r="H132" i="1" s="1"/>
  <c r="H33" i="1"/>
  <c r="H131" i="1" s="1"/>
  <c r="E50" i="5"/>
  <c r="D18" i="5"/>
  <c r="D16" i="5"/>
  <c r="D14" i="5"/>
  <c r="D7" i="5"/>
  <c r="D11" i="5"/>
  <c r="D21" i="5"/>
  <c r="D49" i="5"/>
  <c r="D12" i="5"/>
  <c r="D8" i="5"/>
  <c r="D20" i="5"/>
  <c r="D9" i="5"/>
  <c r="D10" i="5"/>
  <c r="D39" i="5"/>
  <c r="D19" i="5"/>
  <c r="F65" i="5"/>
  <c r="F33" i="5" s="1"/>
  <c r="F66" i="5"/>
  <c r="F34" i="5" s="1"/>
  <c r="G9" i="3"/>
  <c r="F9" i="3"/>
  <c r="E9" i="3"/>
  <c r="D9" i="3"/>
  <c r="C9" i="3"/>
  <c r="B9" i="3"/>
  <c r="H8" i="3"/>
  <c r="H16" i="3"/>
  <c r="H114" i="3" s="1"/>
  <c r="H298" i="3"/>
  <c r="G298" i="3"/>
  <c r="F298" i="3"/>
  <c r="E298" i="3"/>
  <c r="D298" i="3"/>
  <c r="C298" i="3"/>
  <c r="B298" i="3"/>
  <c r="H297" i="3"/>
  <c r="G297" i="3"/>
  <c r="F297" i="3"/>
  <c r="E297" i="3"/>
  <c r="D297" i="3"/>
  <c r="C297" i="3"/>
  <c r="B297" i="3"/>
  <c r="H296" i="3"/>
  <c r="G296" i="3"/>
  <c r="F296" i="3"/>
  <c r="E296" i="3"/>
  <c r="D296" i="3"/>
  <c r="C296" i="3"/>
  <c r="B296" i="3"/>
  <c r="H295" i="3"/>
  <c r="G295" i="3"/>
  <c r="F295" i="3"/>
  <c r="E295" i="3"/>
  <c r="D295" i="3"/>
  <c r="C295" i="3"/>
  <c r="B295" i="3"/>
  <c r="H294" i="3"/>
  <c r="G294" i="3"/>
  <c r="F294" i="3"/>
  <c r="E294" i="3"/>
  <c r="D294" i="3"/>
  <c r="C294" i="3"/>
  <c r="B294" i="3"/>
  <c r="H293" i="3"/>
  <c r="G293" i="3"/>
  <c r="F293" i="3"/>
  <c r="E293" i="3"/>
  <c r="D293" i="3"/>
  <c r="C293" i="3"/>
  <c r="B293" i="3"/>
  <c r="H292" i="3"/>
  <c r="G292" i="3"/>
  <c r="F292" i="3"/>
  <c r="E292" i="3"/>
  <c r="D292" i="3"/>
  <c r="C292" i="3"/>
  <c r="B292" i="3"/>
  <c r="H291" i="3"/>
  <c r="G291" i="3"/>
  <c r="F291" i="3"/>
  <c r="E291" i="3"/>
  <c r="D291" i="3"/>
  <c r="C291" i="3"/>
  <c r="B291" i="3"/>
  <c r="H290" i="3"/>
  <c r="G290" i="3"/>
  <c r="F290" i="3"/>
  <c r="E290" i="3"/>
  <c r="D290" i="3"/>
  <c r="C290" i="3"/>
  <c r="B290" i="3"/>
  <c r="H289" i="3"/>
  <c r="G289" i="3"/>
  <c r="F289" i="3"/>
  <c r="E289" i="3"/>
  <c r="D289" i="3"/>
  <c r="C289" i="3"/>
  <c r="B289" i="3"/>
  <c r="H288" i="3"/>
  <c r="G288" i="3"/>
  <c r="F288" i="3"/>
  <c r="E288" i="3"/>
  <c r="D288" i="3"/>
  <c r="C288" i="3"/>
  <c r="B288" i="3"/>
  <c r="H287" i="3"/>
  <c r="G287" i="3"/>
  <c r="F287" i="3"/>
  <c r="E287" i="3"/>
  <c r="D287" i="3"/>
  <c r="C287" i="3"/>
  <c r="B287" i="3"/>
  <c r="H286" i="3"/>
  <c r="G286" i="3"/>
  <c r="F286" i="3"/>
  <c r="E286" i="3"/>
  <c r="D286" i="3"/>
  <c r="C286" i="3"/>
  <c r="B286" i="3"/>
  <c r="H285" i="3"/>
  <c r="G285" i="3"/>
  <c r="F285" i="3"/>
  <c r="E285" i="3"/>
  <c r="D285" i="3"/>
  <c r="C285" i="3"/>
  <c r="B285" i="3"/>
  <c r="H284" i="3"/>
  <c r="G284" i="3"/>
  <c r="F284" i="3"/>
  <c r="E284" i="3"/>
  <c r="D284" i="3"/>
  <c r="C284" i="3"/>
  <c r="B284" i="3"/>
  <c r="H283" i="3"/>
  <c r="G283" i="3"/>
  <c r="F283" i="3"/>
  <c r="E283" i="3"/>
  <c r="D283" i="3"/>
  <c r="C283" i="3"/>
  <c r="B283" i="3"/>
  <c r="H282" i="3"/>
  <c r="G282" i="3"/>
  <c r="F282" i="3"/>
  <c r="E282" i="3"/>
  <c r="D282" i="3"/>
  <c r="C282" i="3"/>
  <c r="B282" i="3"/>
  <c r="H250" i="3"/>
  <c r="G250" i="3"/>
  <c r="F250" i="3"/>
  <c r="E250" i="3"/>
  <c r="D250" i="3"/>
  <c r="C250" i="3"/>
  <c r="B250" i="3"/>
  <c r="H249" i="3"/>
  <c r="G249" i="3"/>
  <c r="F249" i="3"/>
  <c r="E249" i="3"/>
  <c r="D249" i="3"/>
  <c r="C249" i="3"/>
  <c r="B249" i="3"/>
  <c r="H248" i="3"/>
  <c r="G248" i="3"/>
  <c r="F248" i="3"/>
  <c r="E248" i="3"/>
  <c r="D248" i="3"/>
  <c r="C248" i="3"/>
  <c r="B248" i="3"/>
  <c r="H247" i="3"/>
  <c r="G247" i="3"/>
  <c r="F247" i="3"/>
  <c r="E247" i="3"/>
  <c r="D247" i="3"/>
  <c r="C247" i="3"/>
  <c r="B247" i="3"/>
  <c r="H246" i="3"/>
  <c r="G246" i="3"/>
  <c r="F246" i="3"/>
  <c r="E246" i="3"/>
  <c r="D246" i="3"/>
  <c r="C246" i="3"/>
  <c r="B246" i="3"/>
  <c r="H245" i="3"/>
  <c r="G245" i="3"/>
  <c r="F245" i="3"/>
  <c r="E245" i="3"/>
  <c r="D245" i="3"/>
  <c r="C245" i="3"/>
  <c r="B245" i="3"/>
  <c r="H244" i="3"/>
  <c r="G244" i="3"/>
  <c r="F244" i="3"/>
  <c r="E244" i="3"/>
  <c r="D244" i="3"/>
  <c r="C244" i="3"/>
  <c r="B244" i="3"/>
  <c r="H243" i="3"/>
  <c r="G243" i="3"/>
  <c r="F243" i="3"/>
  <c r="E243" i="3"/>
  <c r="D243" i="3"/>
  <c r="C243" i="3"/>
  <c r="B243" i="3"/>
  <c r="H242" i="3"/>
  <c r="G242" i="3"/>
  <c r="F242" i="3"/>
  <c r="E242" i="3"/>
  <c r="D242" i="3"/>
  <c r="C242" i="3"/>
  <c r="B242" i="3"/>
  <c r="H241" i="3"/>
  <c r="G241" i="3"/>
  <c r="F241" i="3"/>
  <c r="E241" i="3"/>
  <c r="D241" i="3"/>
  <c r="C241" i="3"/>
  <c r="B241" i="3"/>
  <c r="H240" i="3"/>
  <c r="G240" i="3"/>
  <c r="F240" i="3"/>
  <c r="E240" i="3"/>
  <c r="D240" i="3"/>
  <c r="C240" i="3"/>
  <c r="B240" i="3"/>
  <c r="H239" i="3"/>
  <c r="G239" i="3"/>
  <c r="F239" i="3"/>
  <c r="E239" i="3"/>
  <c r="D239" i="3"/>
  <c r="C239" i="3"/>
  <c r="B239" i="3"/>
  <c r="H238" i="3"/>
  <c r="G238" i="3"/>
  <c r="F238" i="3"/>
  <c r="E238" i="3"/>
  <c r="D238" i="3"/>
  <c r="C238" i="3"/>
  <c r="B238" i="3"/>
  <c r="H237" i="3"/>
  <c r="G237" i="3"/>
  <c r="F237" i="3"/>
  <c r="E237" i="3"/>
  <c r="D237" i="3"/>
  <c r="C237" i="3"/>
  <c r="B237" i="3"/>
  <c r="H236" i="3"/>
  <c r="G236" i="3"/>
  <c r="F236" i="3"/>
  <c r="E236" i="3"/>
  <c r="D236" i="3"/>
  <c r="C236" i="3"/>
  <c r="B236" i="3"/>
  <c r="H235" i="3"/>
  <c r="G235" i="3"/>
  <c r="F235" i="3"/>
  <c r="E235" i="3"/>
  <c r="D235" i="3"/>
  <c r="C235" i="3"/>
  <c r="B235" i="3"/>
  <c r="H234" i="3"/>
  <c r="G234" i="3"/>
  <c r="F234" i="3"/>
  <c r="E234" i="3"/>
  <c r="D234" i="3"/>
  <c r="C234" i="3"/>
  <c r="B234" i="3"/>
  <c r="H226" i="3"/>
  <c r="G226" i="3"/>
  <c r="F226" i="3"/>
  <c r="E226" i="3"/>
  <c r="D226" i="3"/>
  <c r="C226" i="3"/>
  <c r="B226" i="3"/>
  <c r="H225" i="3"/>
  <c r="G225" i="3"/>
  <c r="F225" i="3"/>
  <c r="E225" i="3"/>
  <c r="D225" i="3"/>
  <c r="C225" i="3"/>
  <c r="B225" i="3"/>
  <c r="H224" i="3"/>
  <c r="G224" i="3"/>
  <c r="F224" i="3"/>
  <c r="E224" i="3"/>
  <c r="D224" i="3"/>
  <c r="C224" i="3"/>
  <c r="B224" i="3"/>
  <c r="H223" i="3"/>
  <c r="G223" i="3"/>
  <c r="F223" i="3"/>
  <c r="E223" i="3"/>
  <c r="D223" i="3"/>
  <c r="C223" i="3"/>
  <c r="B223" i="3"/>
  <c r="H222" i="3"/>
  <c r="G222" i="3"/>
  <c r="F222" i="3"/>
  <c r="E222" i="3"/>
  <c r="D222" i="3"/>
  <c r="C222" i="3"/>
  <c r="B222" i="3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18" i="3"/>
  <c r="G218" i="3"/>
  <c r="F218" i="3"/>
  <c r="E218" i="3"/>
  <c r="D218" i="3"/>
  <c r="C218" i="3"/>
  <c r="B218" i="3"/>
  <c r="H217" i="3"/>
  <c r="G217" i="3"/>
  <c r="F217" i="3"/>
  <c r="E217" i="3"/>
  <c r="D217" i="3"/>
  <c r="C217" i="3"/>
  <c r="B217" i="3"/>
  <c r="H216" i="3"/>
  <c r="G216" i="3"/>
  <c r="F216" i="3"/>
  <c r="E216" i="3"/>
  <c r="D216" i="3"/>
  <c r="C216" i="3"/>
  <c r="B216" i="3"/>
  <c r="H215" i="3"/>
  <c r="G215" i="3"/>
  <c r="F215" i="3"/>
  <c r="E215" i="3"/>
  <c r="D215" i="3"/>
  <c r="C215" i="3"/>
  <c r="B215" i="3"/>
  <c r="H214" i="3"/>
  <c r="G214" i="3"/>
  <c r="F214" i="3"/>
  <c r="E214" i="3"/>
  <c r="D214" i="3"/>
  <c r="C214" i="3"/>
  <c r="B214" i="3"/>
  <c r="H213" i="3"/>
  <c r="G213" i="3"/>
  <c r="F213" i="3"/>
  <c r="E213" i="3"/>
  <c r="D213" i="3"/>
  <c r="C213" i="3"/>
  <c r="B213" i="3"/>
  <c r="H212" i="3"/>
  <c r="G212" i="3"/>
  <c r="F212" i="3"/>
  <c r="E212" i="3"/>
  <c r="D212" i="3"/>
  <c r="C212" i="3"/>
  <c r="B212" i="3"/>
  <c r="H211" i="3"/>
  <c r="G211" i="3"/>
  <c r="F211" i="3"/>
  <c r="E211" i="3"/>
  <c r="D211" i="3"/>
  <c r="C211" i="3"/>
  <c r="B211" i="3"/>
  <c r="H210" i="3"/>
  <c r="G210" i="3"/>
  <c r="F210" i="3"/>
  <c r="E210" i="3"/>
  <c r="D210" i="3"/>
  <c r="C210" i="3"/>
  <c r="B210" i="3"/>
  <c r="H201" i="3"/>
  <c r="G201" i="3"/>
  <c r="F201" i="3"/>
  <c r="E201" i="3"/>
  <c r="D201" i="3"/>
  <c r="C201" i="3"/>
  <c r="B201" i="3"/>
  <c r="H200" i="3"/>
  <c r="G200" i="3"/>
  <c r="F200" i="3"/>
  <c r="E200" i="3"/>
  <c r="D200" i="3"/>
  <c r="C200" i="3"/>
  <c r="B200" i="3"/>
  <c r="H199" i="3"/>
  <c r="G199" i="3"/>
  <c r="F199" i="3"/>
  <c r="E199" i="3"/>
  <c r="D199" i="3"/>
  <c r="C199" i="3"/>
  <c r="B199" i="3"/>
  <c r="H198" i="3"/>
  <c r="G198" i="3"/>
  <c r="F198" i="3"/>
  <c r="E198" i="3"/>
  <c r="D198" i="3"/>
  <c r="C198" i="3"/>
  <c r="B198" i="3"/>
  <c r="H197" i="3"/>
  <c r="G197" i="3"/>
  <c r="F197" i="3"/>
  <c r="E197" i="3"/>
  <c r="D197" i="3"/>
  <c r="C197" i="3"/>
  <c r="B197" i="3"/>
  <c r="H196" i="3"/>
  <c r="G196" i="3"/>
  <c r="F196" i="3"/>
  <c r="E196" i="3"/>
  <c r="D196" i="3"/>
  <c r="C196" i="3"/>
  <c r="B196" i="3"/>
  <c r="H195" i="3"/>
  <c r="G195" i="3"/>
  <c r="F195" i="3"/>
  <c r="E195" i="3"/>
  <c r="D195" i="3"/>
  <c r="C195" i="3"/>
  <c r="B195" i="3"/>
  <c r="H194" i="3"/>
  <c r="G194" i="3"/>
  <c r="F194" i="3"/>
  <c r="E194" i="3"/>
  <c r="D194" i="3"/>
  <c r="C194" i="3"/>
  <c r="B194" i="3"/>
  <c r="H193" i="3"/>
  <c r="G193" i="3"/>
  <c r="F193" i="3"/>
  <c r="E193" i="3"/>
  <c r="D193" i="3"/>
  <c r="C193" i="3"/>
  <c r="B193" i="3"/>
  <c r="H192" i="3"/>
  <c r="G192" i="3"/>
  <c r="F192" i="3"/>
  <c r="E192" i="3"/>
  <c r="D192" i="3"/>
  <c r="C192" i="3"/>
  <c r="B192" i="3"/>
  <c r="H191" i="3"/>
  <c r="G191" i="3"/>
  <c r="F191" i="3"/>
  <c r="E191" i="3"/>
  <c r="D191" i="3"/>
  <c r="C191" i="3"/>
  <c r="B191" i="3"/>
  <c r="H190" i="3"/>
  <c r="G190" i="3"/>
  <c r="F190" i="3"/>
  <c r="E190" i="3"/>
  <c r="D190" i="3"/>
  <c r="C190" i="3"/>
  <c r="B190" i="3"/>
  <c r="H189" i="3"/>
  <c r="G189" i="3"/>
  <c r="F189" i="3"/>
  <c r="E189" i="3"/>
  <c r="D189" i="3"/>
  <c r="C189" i="3"/>
  <c r="B189" i="3"/>
  <c r="H188" i="3"/>
  <c r="G188" i="3"/>
  <c r="F188" i="3"/>
  <c r="E188" i="3"/>
  <c r="D188" i="3"/>
  <c r="C188" i="3"/>
  <c r="B188" i="3"/>
  <c r="H187" i="3"/>
  <c r="G187" i="3"/>
  <c r="F187" i="3"/>
  <c r="E187" i="3"/>
  <c r="D187" i="3"/>
  <c r="C187" i="3"/>
  <c r="B187" i="3"/>
  <c r="H186" i="3"/>
  <c r="G186" i="3"/>
  <c r="F186" i="3"/>
  <c r="E186" i="3"/>
  <c r="D186" i="3"/>
  <c r="C186" i="3"/>
  <c r="B186" i="3"/>
  <c r="H185" i="3"/>
  <c r="G185" i="3"/>
  <c r="F185" i="3"/>
  <c r="E185" i="3"/>
  <c r="D185" i="3"/>
  <c r="C185" i="3"/>
  <c r="B185" i="3"/>
  <c r="H177" i="3"/>
  <c r="G177" i="3"/>
  <c r="F177" i="3"/>
  <c r="E177" i="3"/>
  <c r="D177" i="3"/>
  <c r="C177" i="3"/>
  <c r="B177" i="3"/>
  <c r="H176" i="3"/>
  <c r="G176" i="3"/>
  <c r="F176" i="3"/>
  <c r="E176" i="3"/>
  <c r="D176" i="3"/>
  <c r="C176" i="3"/>
  <c r="B176" i="3"/>
  <c r="H175" i="3"/>
  <c r="G175" i="3"/>
  <c r="F175" i="3"/>
  <c r="E175" i="3"/>
  <c r="D175" i="3"/>
  <c r="C175" i="3"/>
  <c r="B175" i="3"/>
  <c r="H174" i="3"/>
  <c r="G174" i="3"/>
  <c r="F174" i="3"/>
  <c r="E174" i="3"/>
  <c r="D174" i="3"/>
  <c r="C174" i="3"/>
  <c r="B174" i="3"/>
  <c r="H173" i="3"/>
  <c r="G173" i="3"/>
  <c r="F173" i="3"/>
  <c r="E173" i="3"/>
  <c r="D173" i="3"/>
  <c r="C173" i="3"/>
  <c r="B173" i="3"/>
  <c r="H172" i="3"/>
  <c r="G172" i="3"/>
  <c r="F172" i="3"/>
  <c r="E172" i="3"/>
  <c r="D172" i="3"/>
  <c r="C172" i="3"/>
  <c r="B172" i="3"/>
  <c r="H171" i="3"/>
  <c r="G171" i="3"/>
  <c r="F171" i="3"/>
  <c r="E171" i="3"/>
  <c r="D171" i="3"/>
  <c r="C171" i="3"/>
  <c r="B171" i="3"/>
  <c r="H170" i="3"/>
  <c r="G170" i="3"/>
  <c r="F170" i="3"/>
  <c r="E170" i="3"/>
  <c r="D170" i="3"/>
  <c r="C170" i="3"/>
  <c r="B170" i="3"/>
  <c r="H169" i="3"/>
  <c r="G169" i="3"/>
  <c r="F169" i="3"/>
  <c r="E169" i="3"/>
  <c r="D169" i="3"/>
  <c r="C169" i="3"/>
  <c r="B169" i="3"/>
  <c r="H168" i="3"/>
  <c r="G168" i="3"/>
  <c r="F168" i="3"/>
  <c r="E168" i="3"/>
  <c r="D168" i="3"/>
  <c r="C168" i="3"/>
  <c r="B168" i="3"/>
  <c r="H167" i="3"/>
  <c r="G167" i="3"/>
  <c r="F167" i="3"/>
  <c r="E167" i="3"/>
  <c r="D167" i="3"/>
  <c r="C167" i="3"/>
  <c r="B167" i="3"/>
  <c r="H166" i="3"/>
  <c r="G166" i="3"/>
  <c r="F166" i="3"/>
  <c r="E166" i="3"/>
  <c r="D166" i="3"/>
  <c r="C166" i="3"/>
  <c r="B166" i="3"/>
  <c r="H165" i="3"/>
  <c r="G165" i="3"/>
  <c r="F165" i="3"/>
  <c r="E165" i="3"/>
  <c r="D165" i="3"/>
  <c r="C165" i="3"/>
  <c r="B165" i="3"/>
  <c r="H164" i="3"/>
  <c r="G164" i="3"/>
  <c r="F164" i="3"/>
  <c r="E164" i="3"/>
  <c r="D164" i="3"/>
  <c r="C164" i="3"/>
  <c r="B164" i="3"/>
  <c r="H163" i="3"/>
  <c r="G163" i="3"/>
  <c r="F163" i="3"/>
  <c r="E163" i="3"/>
  <c r="D163" i="3"/>
  <c r="C163" i="3"/>
  <c r="B163" i="3"/>
  <c r="H162" i="3"/>
  <c r="G162" i="3"/>
  <c r="F162" i="3"/>
  <c r="E162" i="3"/>
  <c r="D162" i="3"/>
  <c r="C162" i="3"/>
  <c r="B162" i="3"/>
  <c r="H161" i="3"/>
  <c r="G161" i="3"/>
  <c r="F161" i="3"/>
  <c r="E161" i="3"/>
  <c r="D161" i="3"/>
  <c r="C161" i="3"/>
  <c r="B161" i="3"/>
  <c r="G54" i="3"/>
  <c r="G152" i="3" s="1"/>
  <c r="F54" i="3"/>
  <c r="F152" i="3" s="1"/>
  <c r="E54" i="3"/>
  <c r="E152" i="3" s="1"/>
  <c r="D54" i="3"/>
  <c r="D152" i="3" s="1"/>
  <c r="C54" i="3"/>
  <c r="C152" i="3" s="1"/>
  <c r="B54" i="3"/>
  <c r="B152" i="3" s="1"/>
  <c r="G53" i="3"/>
  <c r="G151" i="3" s="1"/>
  <c r="F53" i="3"/>
  <c r="F151" i="3" s="1"/>
  <c r="E53" i="3"/>
  <c r="E151" i="3" s="1"/>
  <c r="D53" i="3"/>
  <c r="D151" i="3" s="1"/>
  <c r="C53" i="3"/>
  <c r="C151" i="3" s="1"/>
  <c r="B53" i="3"/>
  <c r="B151" i="3" s="1"/>
  <c r="G52" i="3"/>
  <c r="G150" i="3" s="1"/>
  <c r="F52" i="3"/>
  <c r="F150" i="3" s="1"/>
  <c r="E52" i="3"/>
  <c r="E150" i="3" s="1"/>
  <c r="D52" i="3"/>
  <c r="D150" i="3" s="1"/>
  <c r="C52" i="3"/>
  <c r="C150" i="3" s="1"/>
  <c r="B52" i="3"/>
  <c r="B150" i="3" s="1"/>
  <c r="G51" i="3"/>
  <c r="G149" i="3" s="1"/>
  <c r="F51" i="3"/>
  <c r="F149" i="3" s="1"/>
  <c r="E51" i="3"/>
  <c r="E149" i="3" s="1"/>
  <c r="D51" i="3"/>
  <c r="D149" i="3" s="1"/>
  <c r="C51" i="3"/>
  <c r="C149" i="3" s="1"/>
  <c r="B51" i="3"/>
  <c r="B149" i="3" s="1"/>
  <c r="G50" i="3"/>
  <c r="G148" i="3" s="1"/>
  <c r="F50" i="3"/>
  <c r="F148" i="3" s="1"/>
  <c r="E50" i="3"/>
  <c r="E148" i="3" s="1"/>
  <c r="D50" i="3"/>
  <c r="D148" i="3" s="1"/>
  <c r="C50" i="3"/>
  <c r="C148" i="3" s="1"/>
  <c r="B50" i="3"/>
  <c r="B148" i="3" s="1"/>
  <c r="G49" i="3"/>
  <c r="G147" i="3" s="1"/>
  <c r="F49" i="3"/>
  <c r="F147" i="3" s="1"/>
  <c r="E49" i="3"/>
  <c r="E147" i="3" s="1"/>
  <c r="D49" i="3"/>
  <c r="D147" i="3" s="1"/>
  <c r="C49" i="3"/>
  <c r="C147" i="3" s="1"/>
  <c r="B49" i="3"/>
  <c r="B147" i="3" s="1"/>
  <c r="G48" i="3"/>
  <c r="G146" i="3" s="1"/>
  <c r="F48" i="3"/>
  <c r="F146" i="3" s="1"/>
  <c r="E48" i="3"/>
  <c r="E146" i="3" s="1"/>
  <c r="D48" i="3"/>
  <c r="D146" i="3" s="1"/>
  <c r="C48" i="3"/>
  <c r="C146" i="3" s="1"/>
  <c r="B48" i="3"/>
  <c r="B146" i="3" s="1"/>
  <c r="G47" i="3"/>
  <c r="G145" i="3" s="1"/>
  <c r="F47" i="3"/>
  <c r="F145" i="3" s="1"/>
  <c r="E47" i="3"/>
  <c r="E145" i="3" s="1"/>
  <c r="D47" i="3"/>
  <c r="D145" i="3" s="1"/>
  <c r="C47" i="3"/>
  <c r="C145" i="3" s="1"/>
  <c r="B47" i="3"/>
  <c r="B145" i="3" s="1"/>
  <c r="G46" i="3"/>
  <c r="G144" i="3" s="1"/>
  <c r="F46" i="3"/>
  <c r="F144" i="3" s="1"/>
  <c r="E46" i="3"/>
  <c r="E144" i="3" s="1"/>
  <c r="D46" i="3"/>
  <c r="D144" i="3" s="1"/>
  <c r="C46" i="3"/>
  <c r="C144" i="3" s="1"/>
  <c r="B46" i="3"/>
  <c r="B144" i="3" s="1"/>
  <c r="G45" i="3"/>
  <c r="G143" i="3" s="1"/>
  <c r="F45" i="3"/>
  <c r="F143" i="3" s="1"/>
  <c r="E45" i="3"/>
  <c r="E143" i="3" s="1"/>
  <c r="D45" i="3"/>
  <c r="D143" i="3" s="1"/>
  <c r="C45" i="3"/>
  <c r="C143" i="3" s="1"/>
  <c r="B45" i="3"/>
  <c r="B143" i="3" s="1"/>
  <c r="G44" i="3"/>
  <c r="G142" i="3" s="1"/>
  <c r="F44" i="3"/>
  <c r="F142" i="3" s="1"/>
  <c r="E44" i="3"/>
  <c r="E142" i="3" s="1"/>
  <c r="D44" i="3"/>
  <c r="D142" i="3" s="1"/>
  <c r="C44" i="3"/>
  <c r="C142" i="3" s="1"/>
  <c r="B44" i="3"/>
  <c r="B142" i="3" s="1"/>
  <c r="G43" i="3"/>
  <c r="G141" i="3" s="1"/>
  <c r="F43" i="3"/>
  <c r="F141" i="3" s="1"/>
  <c r="E43" i="3"/>
  <c r="E141" i="3" s="1"/>
  <c r="D43" i="3"/>
  <c r="D141" i="3" s="1"/>
  <c r="C43" i="3"/>
  <c r="C141" i="3" s="1"/>
  <c r="B43" i="3"/>
  <c r="B141" i="3" s="1"/>
  <c r="G42" i="3"/>
  <c r="G140" i="3" s="1"/>
  <c r="F42" i="3"/>
  <c r="F140" i="3" s="1"/>
  <c r="E42" i="3"/>
  <c r="E140" i="3" s="1"/>
  <c r="D42" i="3"/>
  <c r="D140" i="3" s="1"/>
  <c r="C42" i="3"/>
  <c r="C140" i="3" s="1"/>
  <c r="B42" i="3"/>
  <c r="B140" i="3" s="1"/>
  <c r="G41" i="3"/>
  <c r="G139" i="3" s="1"/>
  <c r="F41" i="3"/>
  <c r="F139" i="3" s="1"/>
  <c r="E41" i="3"/>
  <c r="E139" i="3" s="1"/>
  <c r="D41" i="3"/>
  <c r="D139" i="3" s="1"/>
  <c r="C41" i="3"/>
  <c r="C139" i="3" s="1"/>
  <c r="B41" i="3"/>
  <c r="B139" i="3" s="1"/>
  <c r="G40" i="3"/>
  <c r="G138" i="3" s="1"/>
  <c r="F40" i="3"/>
  <c r="F138" i="3" s="1"/>
  <c r="E40" i="3"/>
  <c r="E138" i="3" s="1"/>
  <c r="D40" i="3"/>
  <c r="D138" i="3" s="1"/>
  <c r="C40" i="3"/>
  <c r="C138" i="3" s="1"/>
  <c r="B40" i="3"/>
  <c r="B138" i="3" s="1"/>
  <c r="G39" i="3"/>
  <c r="G137" i="3" s="1"/>
  <c r="F39" i="3"/>
  <c r="F137" i="3" s="1"/>
  <c r="E39" i="3"/>
  <c r="E137" i="3" s="1"/>
  <c r="D39" i="3"/>
  <c r="D137" i="3" s="1"/>
  <c r="C39" i="3"/>
  <c r="C137" i="3" s="1"/>
  <c r="B39" i="3"/>
  <c r="B137" i="3" s="1"/>
  <c r="G136" i="3"/>
  <c r="F136" i="3"/>
  <c r="E136" i="3"/>
  <c r="D136" i="3"/>
  <c r="C136" i="3"/>
  <c r="B136" i="3"/>
  <c r="G30" i="3"/>
  <c r="G128" i="3" s="1"/>
  <c r="F30" i="3"/>
  <c r="F128" i="3" s="1"/>
  <c r="E30" i="3"/>
  <c r="E128" i="3" s="1"/>
  <c r="D30" i="3"/>
  <c r="D128" i="3" s="1"/>
  <c r="C30" i="3"/>
  <c r="C128" i="3" s="1"/>
  <c r="B30" i="3"/>
  <c r="B128" i="3" s="1"/>
  <c r="G29" i="3"/>
  <c r="G127" i="3" s="1"/>
  <c r="F29" i="3"/>
  <c r="F127" i="3" s="1"/>
  <c r="E29" i="3"/>
  <c r="E127" i="3" s="1"/>
  <c r="D29" i="3"/>
  <c r="D127" i="3" s="1"/>
  <c r="C29" i="3"/>
  <c r="C127" i="3" s="1"/>
  <c r="B29" i="3"/>
  <c r="B127" i="3" s="1"/>
  <c r="H28" i="3"/>
  <c r="H126" i="3" s="1"/>
  <c r="G28" i="3"/>
  <c r="G126" i="3" s="1"/>
  <c r="F28" i="3"/>
  <c r="F126" i="3" s="1"/>
  <c r="E28" i="3"/>
  <c r="E126" i="3" s="1"/>
  <c r="D28" i="3"/>
  <c r="D126" i="3" s="1"/>
  <c r="C28" i="3"/>
  <c r="C126" i="3" s="1"/>
  <c r="B28" i="3"/>
  <c r="B126" i="3" s="1"/>
  <c r="G27" i="3"/>
  <c r="G125" i="3" s="1"/>
  <c r="F27" i="3"/>
  <c r="F125" i="3" s="1"/>
  <c r="E27" i="3"/>
  <c r="E125" i="3" s="1"/>
  <c r="D27" i="3"/>
  <c r="D125" i="3" s="1"/>
  <c r="C27" i="3"/>
  <c r="C125" i="3" s="1"/>
  <c r="B27" i="3"/>
  <c r="B125" i="3" s="1"/>
  <c r="G26" i="3"/>
  <c r="G124" i="3" s="1"/>
  <c r="F26" i="3"/>
  <c r="F124" i="3" s="1"/>
  <c r="E26" i="3"/>
  <c r="E124" i="3" s="1"/>
  <c r="D26" i="3"/>
  <c r="D124" i="3" s="1"/>
  <c r="C26" i="3"/>
  <c r="C124" i="3" s="1"/>
  <c r="B26" i="3"/>
  <c r="B124" i="3" s="1"/>
  <c r="G25" i="3"/>
  <c r="G123" i="3" s="1"/>
  <c r="F25" i="3"/>
  <c r="F123" i="3" s="1"/>
  <c r="E25" i="3"/>
  <c r="E123" i="3" s="1"/>
  <c r="D25" i="3"/>
  <c r="D123" i="3" s="1"/>
  <c r="C25" i="3"/>
  <c r="C123" i="3" s="1"/>
  <c r="B25" i="3"/>
  <c r="B123" i="3" s="1"/>
  <c r="G24" i="3"/>
  <c r="G122" i="3" s="1"/>
  <c r="F24" i="3"/>
  <c r="F122" i="3" s="1"/>
  <c r="E24" i="3"/>
  <c r="E122" i="3" s="1"/>
  <c r="D24" i="3"/>
  <c r="D122" i="3" s="1"/>
  <c r="C24" i="3"/>
  <c r="C122" i="3" s="1"/>
  <c r="B24" i="3"/>
  <c r="B122" i="3" s="1"/>
  <c r="G23" i="3"/>
  <c r="G121" i="3" s="1"/>
  <c r="F23" i="3"/>
  <c r="F121" i="3" s="1"/>
  <c r="E23" i="3"/>
  <c r="E121" i="3" s="1"/>
  <c r="D23" i="3"/>
  <c r="D121" i="3" s="1"/>
  <c r="C23" i="3"/>
  <c r="C121" i="3" s="1"/>
  <c r="B23" i="3"/>
  <c r="B121" i="3" s="1"/>
  <c r="G22" i="3"/>
  <c r="G120" i="3" s="1"/>
  <c r="F22" i="3"/>
  <c r="F120" i="3" s="1"/>
  <c r="E22" i="3"/>
  <c r="E120" i="3" s="1"/>
  <c r="D22" i="3"/>
  <c r="D120" i="3" s="1"/>
  <c r="C22" i="3"/>
  <c r="C120" i="3" s="1"/>
  <c r="B22" i="3"/>
  <c r="B120" i="3" s="1"/>
  <c r="G21" i="3"/>
  <c r="G119" i="3" s="1"/>
  <c r="F21" i="3"/>
  <c r="F119" i="3" s="1"/>
  <c r="E21" i="3"/>
  <c r="E119" i="3" s="1"/>
  <c r="D21" i="3"/>
  <c r="D119" i="3" s="1"/>
  <c r="C21" i="3"/>
  <c r="C119" i="3" s="1"/>
  <c r="B21" i="3"/>
  <c r="B119" i="3" s="1"/>
  <c r="G20" i="3"/>
  <c r="G118" i="3" s="1"/>
  <c r="F20" i="3"/>
  <c r="F118" i="3" s="1"/>
  <c r="E20" i="3"/>
  <c r="E118" i="3" s="1"/>
  <c r="D20" i="3"/>
  <c r="D118" i="3" s="1"/>
  <c r="C20" i="3"/>
  <c r="C118" i="3" s="1"/>
  <c r="B20" i="3"/>
  <c r="B118" i="3" s="1"/>
  <c r="G19" i="3"/>
  <c r="G117" i="3" s="1"/>
  <c r="F19" i="3"/>
  <c r="F117" i="3" s="1"/>
  <c r="E19" i="3"/>
  <c r="E117" i="3" s="1"/>
  <c r="D19" i="3"/>
  <c r="D117" i="3" s="1"/>
  <c r="C19" i="3"/>
  <c r="C117" i="3" s="1"/>
  <c r="B19" i="3"/>
  <c r="B117" i="3" s="1"/>
  <c r="G18" i="3"/>
  <c r="G116" i="3" s="1"/>
  <c r="F18" i="3"/>
  <c r="F116" i="3" s="1"/>
  <c r="E18" i="3"/>
  <c r="E116" i="3" s="1"/>
  <c r="D18" i="3"/>
  <c r="D116" i="3" s="1"/>
  <c r="C18" i="3"/>
  <c r="C116" i="3" s="1"/>
  <c r="B18" i="3"/>
  <c r="B116" i="3" s="1"/>
  <c r="G17" i="3"/>
  <c r="G115" i="3" s="1"/>
  <c r="F17" i="3"/>
  <c r="F115" i="3" s="1"/>
  <c r="E17" i="3"/>
  <c r="E115" i="3" s="1"/>
  <c r="D17" i="3"/>
  <c r="D115" i="3" s="1"/>
  <c r="C17" i="3"/>
  <c r="C115" i="3" s="1"/>
  <c r="B17" i="3"/>
  <c r="B115" i="3" s="1"/>
  <c r="G16" i="3"/>
  <c r="G114" i="3" s="1"/>
  <c r="F16" i="3"/>
  <c r="F114" i="3" s="1"/>
  <c r="E16" i="3"/>
  <c r="E114" i="3" s="1"/>
  <c r="D16" i="3"/>
  <c r="D114" i="3" s="1"/>
  <c r="C16" i="3"/>
  <c r="C114" i="3" s="1"/>
  <c r="B16" i="3"/>
  <c r="B114" i="3" s="1"/>
  <c r="G15" i="3"/>
  <c r="G113" i="3" s="1"/>
  <c r="F15" i="3"/>
  <c r="F113" i="3" s="1"/>
  <c r="E15" i="3"/>
  <c r="E113" i="3" s="1"/>
  <c r="D15" i="3"/>
  <c r="D113" i="3" s="1"/>
  <c r="C15" i="3"/>
  <c r="C113" i="3" s="1"/>
  <c r="B15" i="3"/>
  <c r="B113" i="3" s="1"/>
  <c r="G14" i="3"/>
  <c r="G112" i="3" s="1"/>
  <c r="F14" i="3"/>
  <c r="F112" i="3" s="1"/>
  <c r="E14" i="3"/>
  <c r="E112" i="3" s="1"/>
  <c r="D14" i="3"/>
  <c r="D112" i="3" s="1"/>
  <c r="C14" i="3"/>
  <c r="C112" i="3" s="1"/>
  <c r="B112" i="3"/>
  <c r="B186" i="1"/>
  <c r="C186" i="1"/>
  <c r="E186" i="1"/>
  <c r="F186" i="1"/>
  <c r="G186" i="1"/>
  <c r="H186" i="1"/>
  <c r="B187" i="1"/>
  <c r="C187" i="1"/>
  <c r="D187" i="1"/>
  <c r="E187" i="1"/>
  <c r="F187" i="1"/>
  <c r="G187" i="1"/>
  <c r="H187" i="1"/>
  <c r="B188" i="1"/>
  <c r="C188" i="1"/>
  <c r="D188" i="1"/>
  <c r="E188" i="1"/>
  <c r="F188" i="1"/>
  <c r="G188" i="1"/>
  <c r="H188" i="1"/>
  <c r="B189" i="1"/>
  <c r="C189" i="1"/>
  <c r="D189" i="1"/>
  <c r="E189" i="1"/>
  <c r="F189" i="1"/>
  <c r="G189" i="1"/>
  <c r="H189" i="1"/>
  <c r="B190" i="1"/>
  <c r="C190" i="1"/>
  <c r="D190" i="1"/>
  <c r="E190" i="1"/>
  <c r="F190" i="1"/>
  <c r="G190" i="1"/>
  <c r="H190" i="1"/>
  <c r="B191" i="1"/>
  <c r="C191" i="1"/>
  <c r="D191" i="1"/>
  <c r="E191" i="1"/>
  <c r="F191" i="1"/>
  <c r="G191" i="1"/>
  <c r="H191" i="1"/>
  <c r="B192" i="1"/>
  <c r="C192" i="1"/>
  <c r="D192" i="1"/>
  <c r="E192" i="1"/>
  <c r="F192" i="1"/>
  <c r="G192" i="1"/>
  <c r="H192" i="1"/>
  <c r="B193" i="1"/>
  <c r="C193" i="1"/>
  <c r="D193" i="1"/>
  <c r="E193" i="1"/>
  <c r="F193" i="1"/>
  <c r="G193" i="1"/>
  <c r="H193" i="1"/>
  <c r="B194" i="1"/>
  <c r="C194" i="1"/>
  <c r="D194" i="1"/>
  <c r="E194" i="1"/>
  <c r="F194" i="1"/>
  <c r="G194" i="1"/>
  <c r="H194" i="1"/>
  <c r="B195" i="1"/>
  <c r="C195" i="1"/>
  <c r="D195" i="1"/>
  <c r="E195" i="1"/>
  <c r="F195" i="1"/>
  <c r="G195" i="1"/>
  <c r="H195" i="1"/>
  <c r="B196" i="1"/>
  <c r="C196" i="1"/>
  <c r="D196" i="1"/>
  <c r="E196" i="1"/>
  <c r="F196" i="1"/>
  <c r="G196" i="1"/>
  <c r="H196" i="1"/>
  <c r="B197" i="1"/>
  <c r="C197" i="1"/>
  <c r="D197" i="1"/>
  <c r="E197" i="1"/>
  <c r="F197" i="1"/>
  <c r="G197" i="1"/>
  <c r="H197" i="1"/>
  <c r="B198" i="1"/>
  <c r="C198" i="1"/>
  <c r="D198" i="1"/>
  <c r="E198" i="1"/>
  <c r="F198" i="1"/>
  <c r="G198" i="1"/>
  <c r="H198" i="1"/>
  <c r="B199" i="1"/>
  <c r="C199" i="1"/>
  <c r="D199" i="1"/>
  <c r="E199" i="1"/>
  <c r="F199" i="1"/>
  <c r="G199" i="1"/>
  <c r="H199" i="1"/>
  <c r="B200" i="1"/>
  <c r="C200" i="1"/>
  <c r="D200" i="1"/>
  <c r="E200" i="1"/>
  <c r="F200" i="1"/>
  <c r="G200" i="1"/>
  <c r="H200" i="1"/>
  <c r="B201" i="1"/>
  <c r="C201" i="1"/>
  <c r="D201" i="1"/>
  <c r="E201" i="1"/>
  <c r="F201" i="1"/>
  <c r="G201" i="1"/>
  <c r="H201" i="1"/>
  <c r="C185" i="1"/>
  <c r="D185" i="1"/>
  <c r="E185" i="1"/>
  <c r="F185" i="1"/>
  <c r="G185" i="1"/>
  <c r="H185" i="1"/>
  <c r="B185" i="1"/>
  <c r="B162" i="1"/>
  <c r="C162" i="1"/>
  <c r="D162" i="1"/>
  <c r="E162" i="1"/>
  <c r="F162" i="1"/>
  <c r="G162" i="1"/>
  <c r="H162" i="1"/>
  <c r="B163" i="1"/>
  <c r="C163" i="1"/>
  <c r="D163" i="1"/>
  <c r="E163" i="1"/>
  <c r="F163" i="1"/>
  <c r="G163" i="1"/>
  <c r="H163" i="1"/>
  <c r="B164" i="1"/>
  <c r="C164" i="1"/>
  <c r="D164" i="1"/>
  <c r="E164" i="1"/>
  <c r="F164" i="1"/>
  <c r="G164" i="1"/>
  <c r="H164" i="1"/>
  <c r="B165" i="1"/>
  <c r="C165" i="1"/>
  <c r="D165" i="1"/>
  <c r="E165" i="1"/>
  <c r="F165" i="1"/>
  <c r="G165" i="1"/>
  <c r="H165" i="1"/>
  <c r="B166" i="1"/>
  <c r="C166" i="1"/>
  <c r="D166" i="1"/>
  <c r="E166" i="1"/>
  <c r="F166" i="1"/>
  <c r="G166" i="1"/>
  <c r="H166" i="1"/>
  <c r="B167" i="1"/>
  <c r="C167" i="1"/>
  <c r="D167" i="1"/>
  <c r="E167" i="1"/>
  <c r="F167" i="1"/>
  <c r="G167" i="1"/>
  <c r="H167" i="1"/>
  <c r="B168" i="1"/>
  <c r="C168" i="1"/>
  <c r="D168" i="1"/>
  <c r="E168" i="1"/>
  <c r="F168" i="1"/>
  <c r="G168" i="1"/>
  <c r="H168" i="1"/>
  <c r="B169" i="1"/>
  <c r="C169" i="1"/>
  <c r="D169" i="1"/>
  <c r="E169" i="1"/>
  <c r="F169" i="1"/>
  <c r="G169" i="1"/>
  <c r="H169" i="1"/>
  <c r="B170" i="1"/>
  <c r="C170" i="1"/>
  <c r="D170" i="1"/>
  <c r="E170" i="1"/>
  <c r="F170" i="1"/>
  <c r="G170" i="1"/>
  <c r="H170" i="1"/>
  <c r="B171" i="1"/>
  <c r="C171" i="1"/>
  <c r="D171" i="1"/>
  <c r="E171" i="1"/>
  <c r="F171" i="1"/>
  <c r="G171" i="1"/>
  <c r="H171" i="1"/>
  <c r="B172" i="1"/>
  <c r="C172" i="1"/>
  <c r="D172" i="1"/>
  <c r="E172" i="1"/>
  <c r="F172" i="1"/>
  <c r="G172" i="1"/>
  <c r="H172" i="1"/>
  <c r="B173" i="1"/>
  <c r="C173" i="1"/>
  <c r="D173" i="1"/>
  <c r="E173" i="1"/>
  <c r="F173" i="1"/>
  <c r="G173" i="1"/>
  <c r="H173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C161" i="1"/>
  <c r="D161" i="1"/>
  <c r="E161" i="1"/>
  <c r="F161" i="1"/>
  <c r="G161" i="1"/>
  <c r="H161" i="1"/>
  <c r="B161" i="1"/>
  <c r="H218" i="1"/>
  <c r="H216" i="1"/>
  <c r="B235" i="1"/>
  <c r="C235" i="1"/>
  <c r="D235" i="1"/>
  <c r="E235" i="1"/>
  <c r="F235" i="1"/>
  <c r="G235" i="1"/>
  <c r="H235" i="1"/>
  <c r="B236" i="1"/>
  <c r="C236" i="1"/>
  <c r="D236" i="1"/>
  <c r="E236" i="1"/>
  <c r="F236" i="1"/>
  <c r="G236" i="1"/>
  <c r="H236" i="1"/>
  <c r="B237" i="1"/>
  <c r="C237" i="1"/>
  <c r="D237" i="1"/>
  <c r="E237" i="1"/>
  <c r="F237" i="1"/>
  <c r="G237" i="1"/>
  <c r="H237" i="1"/>
  <c r="B238" i="1"/>
  <c r="C238" i="1"/>
  <c r="D238" i="1"/>
  <c r="E238" i="1"/>
  <c r="F238" i="1"/>
  <c r="G238" i="1"/>
  <c r="H238" i="1"/>
  <c r="B239" i="1"/>
  <c r="C239" i="1"/>
  <c r="D239" i="1"/>
  <c r="E239" i="1"/>
  <c r="F239" i="1"/>
  <c r="G239" i="1"/>
  <c r="H239" i="1"/>
  <c r="B240" i="1"/>
  <c r="C240" i="1"/>
  <c r="D240" i="1"/>
  <c r="E240" i="1"/>
  <c r="F240" i="1"/>
  <c r="G240" i="1"/>
  <c r="H240" i="1"/>
  <c r="B241" i="1"/>
  <c r="C241" i="1"/>
  <c r="D241" i="1"/>
  <c r="E241" i="1"/>
  <c r="F241" i="1"/>
  <c r="G241" i="1"/>
  <c r="H241" i="1"/>
  <c r="B242" i="1"/>
  <c r="C242" i="1"/>
  <c r="D242" i="1"/>
  <c r="E242" i="1"/>
  <c r="F242" i="1"/>
  <c r="G242" i="1"/>
  <c r="H242" i="1"/>
  <c r="B243" i="1"/>
  <c r="C243" i="1"/>
  <c r="D243" i="1"/>
  <c r="E243" i="1"/>
  <c r="F243" i="1"/>
  <c r="G243" i="1"/>
  <c r="H243" i="1"/>
  <c r="B244" i="1"/>
  <c r="C244" i="1"/>
  <c r="D244" i="1"/>
  <c r="E244" i="1"/>
  <c r="F244" i="1"/>
  <c r="G244" i="1"/>
  <c r="H244" i="1"/>
  <c r="B245" i="1"/>
  <c r="C245" i="1"/>
  <c r="D245" i="1"/>
  <c r="E245" i="1"/>
  <c r="F245" i="1"/>
  <c r="G245" i="1"/>
  <c r="H245" i="1"/>
  <c r="B246" i="1"/>
  <c r="C246" i="1"/>
  <c r="D246" i="1"/>
  <c r="E246" i="1"/>
  <c r="F246" i="1"/>
  <c r="G246" i="1"/>
  <c r="H246" i="1"/>
  <c r="B247" i="1"/>
  <c r="C247" i="1"/>
  <c r="D247" i="1"/>
  <c r="E247" i="1"/>
  <c r="F247" i="1"/>
  <c r="G247" i="1"/>
  <c r="H247" i="1"/>
  <c r="B248" i="1"/>
  <c r="C248" i="1"/>
  <c r="D248" i="1"/>
  <c r="E248" i="1"/>
  <c r="F248" i="1"/>
  <c r="G248" i="1"/>
  <c r="H248" i="1"/>
  <c r="B249" i="1"/>
  <c r="C249" i="1"/>
  <c r="D249" i="1"/>
  <c r="E249" i="1"/>
  <c r="F249" i="1"/>
  <c r="G249" i="1"/>
  <c r="H249" i="1"/>
  <c r="B250" i="1"/>
  <c r="C250" i="1"/>
  <c r="D250" i="1"/>
  <c r="E250" i="1"/>
  <c r="F250" i="1"/>
  <c r="G250" i="1"/>
  <c r="H250" i="1"/>
  <c r="C234" i="1"/>
  <c r="D234" i="1"/>
  <c r="E234" i="1"/>
  <c r="F234" i="1"/>
  <c r="G234" i="1"/>
  <c r="H234" i="1"/>
  <c r="B234" i="1"/>
  <c r="G218" i="1"/>
  <c r="B211" i="1"/>
  <c r="C211" i="1"/>
  <c r="D211" i="1"/>
  <c r="E211" i="1"/>
  <c r="F211" i="1"/>
  <c r="G211" i="1"/>
  <c r="H211" i="1"/>
  <c r="B212" i="1"/>
  <c r="C212" i="1"/>
  <c r="D212" i="1"/>
  <c r="E212" i="1"/>
  <c r="F212" i="1"/>
  <c r="G212" i="1"/>
  <c r="H212" i="1"/>
  <c r="B213" i="1"/>
  <c r="C213" i="1"/>
  <c r="D213" i="1"/>
  <c r="E213" i="1"/>
  <c r="F213" i="1"/>
  <c r="G213" i="1"/>
  <c r="H213" i="1"/>
  <c r="B214" i="1"/>
  <c r="C214" i="1"/>
  <c r="D214" i="1"/>
  <c r="E214" i="1"/>
  <c r="F214" i="1"/>
  <c r="G214" i="1"/>
  <c r="H214" i="1"/>
  <c r="B215" i="1"/>
  <c r="C215" i="1"/>
  <c r="D215" i="1"/>
  <c r="E215" i="1"/>
  <c r="F215" i="1"/>
  <c r="G215" i="1"/>
  <c r="H215" i="1"/>
  <c r="B216" i="1"/>
  <c r="C216" i="1"/>
  <c r="D216" i="1"/>
  <c r="E216" i="1"/>
  <c r="F216" i="1"/>
  <c r="G216" i="1"/>
  <c r="B217" i="1"/>
  <c r="C217" i="1"/>
  <c r="D217" i="1"/>
  <c r="E217" i="1"/>
  <c r="F217" i="1"/>
  <c r="G217" i="1"/>
  <c r="H217" i="1"/>
  <c r="B218" i="1"/>
  <c r="C218" i="1"/>
  <c r="D218" i="1"/>
  <c r="E218" i="1"/>
  <c r="F218" i="1"/>
  <c r="B219" i="1"/>
  <c r="C219" i="1"/>
  <c r="D219" i="1"/>
  <c r="E219" i="1"/>
  <c r="F219" i="1"/>
  <c r="G219" i="1"/>
  <c r="H219" i="1"/>
  <c r="B220" i="1"/>
  <c r="C220" i="1"/>
  <c r="D220" i="1"/>
  <c r="E220" i="1"/>
  <c r="F220" i="1"/>
  <c r="G220" i="1"/>
  <c r="H220" i="1"/>
  <c r="B221" i="1"/>
  <c r="C221" i="1"/>
  <c r="D221" i="1"/>
  <c r="E221" i="1"/>
  <c r="F221" i="1"/>
  <c r="G221" i="1"/>
  <c r="H221" i="1"/>
  <c r="B222" i="1"/>
  <c r="C222" i="1"/>
  <c r="D222" i="1"/>
  <c r="E222" i="1"/>
  <c r="F222" i="1"/>
  <c r="G222" i="1"/>
  <c r="H222" i="1"/>
  <c r="B223" i="1"/>
  <c r="C223" i="1"/>
  <c r="D223" i="1"/>
  <c r="E223" i="1"/>
  <c r="F223" i="1"/>
  <c r="G223" i="1"/>
  <c r="H223" i="1"/>
  <c r="B224" i="1"/>
  <c r="C224" i="1"/>
  <c r="D224" i="1"/>
  <c r="E224" i="1"/>
  <c r="F224" i="1"/>
  <c r="G224" i="1"/>
  <c r="H224" i="1"/>
  <c r="B225" i="1"/>
  <c r="C225" i="1"/>
  <c r="D225" i="1"/>
  <c r="E225" i="1"/>
  <c r="F225" i="1"/>
  <c r="G225" i="1"/>
  <c r="H225" i="1"/>
  <c r="B226" i="1"/>
  <c r="C226" i="1"/>
  <c r="D226" i="1"/>
  <c r="E226" i="1"/>
  <c r="F226" i="1"/>
  <c r="G226" i="1"/>
  <c r="H226" i="1"/>
  <c r="C210" i="1"/>
  <c r="D210" i="1"/>
  <c r="E210" i="1"/>
  <c r="F210" i="1"/>
  <c r="G210" i="1"/>
  <c r="H210" i="1"/>
  <c r="B210" i="1"/>
  <c r="B283" i="1"/>
  <c r="C283" i="1"/>
  <c r="D283" i="1"/>
  <c r="E283" i="1"/>
  <c r="F283" i="1"/>
  <c r="G283" i="1"/>
  <c r="H283" i="1"/>
  <c r="B284" i="1"/>
  <c r="C284" i="1"/>
  <c r="D284" i="1"/>
  <c r="E284" i="1"/>
  <c r="F284" i="1"/>
  <c r="G284" i="1"/>
  <c r="H284" i="1"/>
  <c r="B285" i="1"/>
  <c r="C285" i="1"/>
  <c r="D285" i="1"/>
  <c r="E285" i="1"/>
  <c r="F285" i="1"/>
  <c r="G285" i="1"/>
  <c r="H285" i="1"/>
  <c r="B286" i="1"/>
  <c r="C286" i="1"/>
  <c r="D286" i="1"/>
  <c r="E286" i="1"/>
  <c r="F286" i="1"/>
  <c r="G286" i="1"/>
  <c r="H286" i="1"/>
  <c r="B287" i="1"/>
  <c r="C287" i="1"/>
  <c r="D287" i="1"/>
  <c r="E287" i="1"/>
  <c r="F287" i="1"/>
  <c r="G287" i="1"/>
  <c r="H287" i="1"/>
  <c r="B288" i="1"/>
  <c r="C288" i="1"/>
  <c r="D288" i="1"/>
  <c r="E288" i="1"/>
  <c r="F288" i="1"/>
  <c r="G288" i="1"/>
  <c r="H288" i="1"/>
  <c r="B289" i="1"/>
  <c r="C289" i="1"/>
  <c r="D289" i="1"/>
  <c r="E289" i="1"/>
  <c r="F289" i="1"/>
  <c r="G289" i="1"/>
  <c r="H289" i="1"/>
  <c r="B290" i="1"/>
  <c r="C290" i="1"/>
  <c r="D290" i="1"/>
  <c r="E290" i="1"/>
  <c r="F290" i="1"/>
  <c r="G290" i="1"/>
  <c r="H290" i="1"/>
  <c r="B291" i="1"/>
  <c r="C291" i="1"/>
  <c r="D291" i="1"/>
  <c r="E291" i="1"/>
  <c r="F291" i="1"/>
  <c r="G291" i="1"/>
  <c r="H291" i="1"/>
  <c r="B292" i="1"/>
  <c r="C292" i="1"/>
  <c r="D292" i="1"/>
  <c r="E292" i="1"/>
  <c r="F292" i="1"/>
  <c r="G292" i="1"/>
  <c r="H292" i="1"/>
  <c r="B293" i="1"/>
  <c r="C293" i="1"/>
  <c r="D293" i="1"/>
  <c r="E293" i="1"/>
  <c r="F293" i="1"/>
  <c r="G293" i="1"/>
  <c r="H293" i="1"/>
  <c r="B294" i="1"/>
  <c r="C294" i="1"/>
  <c r="D294" i="1"/>
  <c r="E294" i="1"/>
  <c r="F294" i="1"/>
  <c r="G294" i="1"/>
  <c r="H294" i="1"/>
  <c r="B295" i="1"/>
  <c r="C295" i="1"/>
  <c r="D295" i="1"/>
  <c r="E295" i="1"/>
  <c r="F295" i="1"/>
  <c r="G295" i="1"/>
  <c r="H295" i="1"/>
  <c r="B296" i="1"/>
  <c r="C296" i="1"/>
  <c r="D296" i="1"/>
  <c r="E296" i="1"/>
  <c r="F296" i="1"/>
  <c r="G296" i="1"/>
  <c r="H296" i="1"/>
  <c r="B297" i="1"/>
  <c r="C297" i="1"/>
  <c r="D297" i="1"/>
  <c r="E297" i="1"/>
  <c r="F297" i="1"/>
  <c r="G297" i="1"/>
  <c r="H297" i="1"/>
  <c r="B298" i="1"/>
  <c r="C298" i="1"/>
  <c r="D298" i="1"/>
  <c r="E298" i="1"/>
  <c r="F298" i="1"/>
  <c r="G298" i="1"/>
  <c r="H298" i="1"/>
  <c r="C282" i="1"/>
  <c r="D282" i="1"/>
  <c r="E282" i="1"/>
  <c r="F282" i="1"/>
  <c r="G282" i="1"/>
  <c r="H282" i="1"/>
  <c r="B282" i="1"/>
  <c r="C97" i="5" l="1"/>
  <c r="E97" i="5" s="1"/>
  <c r="D6" i="5"/>
  <c r="D17" i="5"/>
  <c r="D13" i="5"/>
  <c r="B561" i="3"/>
  <c r="B465" i="3"/>
  <c r="B513" i="3"/>
  <c r="B393" i="3"/>
  <c r="B417" i="3" s="1"/>
  <c r="C561" i="3"/>
  <c r="C465" i="3"/>
  <c r="C513" i="3"/>
  <c r="C393" i="3"/>
  <c r="C417" i="3" s="1"/>
  <c r="D561" i="3"/>
  <c r="D465" i="3"/>
  <c r="D513" i="3"/>
  <c r="D393" i="3"/>
  <c r="D417" i="3" s="1"/>
  <c r="E561" i="3"/>
  <c r="E465" i="3"/>
  <c r="E513" i="3"/>
  <c r="E393" i="3"/>
  <c r="E417" i="3" s="1"/>
  <c r="F561" i="3"/>
  <c r="F465" i="3"/>
  <c r="F513" i="3"/>
  <c r="F393" i="3"/>
  <c r="F417" i="3" s="1"/>
  <c r="H561" i="3"/>
  <c r="H465" i="3"/>
  <c r="H513" i="3"/>
  <c r="H393" i="3"/>
  <c r="H417" i="3" s="1"/>
  <c r="B562" i="3"/>
  <c r="B466" i="3"/>
  <c r="B514" i="3"/>
  <c r="B394" i="3"/>
  <c r="B418" i="3" s="1"/>
  <c r="C394" i="3"/>
  <c r="C418" i="3" s="1"/>
  <c r="C562" i="3"/>
  <c r="C466" i="3"/>
  <c r="C514" i="3"/>
  <c r="D394" i="3"/>
  <c r="D418" i="3" s="1"/>
  <c r="D562" i="3"/>
  <c r="D466" i="3"/>
  <c r="D514" i="3"/>
  <c r="E394" i="3"/>
  <c r="E418" i="3" s="1"/>
  <c r="E562" i="3"/>
  <c r="E466" i="3"/>
  <c r="E514" i="3"/>
  <c r="F394" i="3"/>
  <c r="F418" i="3" s="1"/>
  <c r="F562" i="3"/>
  <c r="F466" i="3"/>
  <c r="F514" i="3"/>
  <c r="H394" i="3"/>
  <c r="H418" i="3" s="1"/>
  <c r="H562" i="3"/>
  <c r="H466" i="3"/>
  <c r="H514" i="3"/>
  <c r="H57" i="3"/>
  <c r="H155" i="3" s="1"/>
  <c r="H349" i="3" s="1"/>
  <c r="H58" i="3"/>
  <c r="H156" i="3" s="1"/>
  <c r="H350" i="3" s="1"/>
  <c r="H55" i="3"/>
  <c r="H153" i="3" s="1"/>
  <c r="H347" i="3" s="1"/>
  <c r="H56" i="3"/>
  <c r="H154" i="3" s="1"/>
  <c r="H348" i="3" s="1"/>
  <c r="H50" i="3"/>
  <c r="H148" i="3" s="1"/>
  <c r="H38" i="3"/>
  <c r="D459" i="3"/>
  <c r="C49" i="5"/>
  <c r="C50" i="5" s="1"/>
  <c r="B47" i="5"/>
  <c r="D15" i="5"/>
  <c r="D50" i="5"/>
  <c r="D40" i="5"/>
  <c r="H380" i="3"/>
  <c r="H404" i="3" s="1"/>
  <c r="E505" i="3"/>
  <c r="B510" i="3"/>
  <c r="B335" i="3"/>
  <c r="D340" i="3"/>
  <c r="E345" i="3"/>
  <c r="G499" i="3"/>
  <c r="D504" i="3"/>
  <c r="H508" i="3"/>
  <c r="D380" i="3"/>
  <c r="D404" i="3" s="1"/>
  <c r="H384" i="3"/>
  <c r="H408" i="3" s="1"/>
  <c r="E389" i="3"/>
  <c r="E413" i="3" s="1"/>
  <c r="C450" i="3"/>
  <c r="E34" i="5"/>
  <c r="E33" i="5"/>
  <c r="F89" i="5"/>
  <c r="H33" i="5" s="1"/>
  <c r="F81" i="5"/>
  <c r="G33" i="5" s="1"/>
  <c r="F335" i="3"/>
  <c r="F378" i="3"/>
  <c r="F402" i="3" s="1"/>
  <c r="C383" i="3"/>
  <c r="C407" i="3" s="1"/>
  <c r="C346" i="3"/>
  <c r="B498" i="3"/>
  <c r="F502" i="3"/>
  <c r="C507" i="3"/>
  <c r="G511" i="3"/>
  <c r="E381" i="3"/>
  <c r="E405" i="3" s="1"/>
  <c r="B386" i="3"/>
  <c r="B410" i="3" s="1"/>
  <c r="F390" i="3"/>
  <c r="F414" i="3" s="1"/>
  <c r="F382" i="3"/>
  <c r="F406" i="3" s="1"/>
  <c r="H500" i="3"/>
  <c r="F498" i="3"/>
  <c r="C503" i="3"/>
  <c r="G507" i="3"/>
  <c r="D512" i="3"/>
  <c r="E336" i="3"/>
  <c r="B502" i="3"/>
  <c r="F506" i="3"/>
  <c r="C511" i="3"/>
  <c r="E385" i="3"/>
  <c r="E409" i="3" s="1"/>
  <c r="H546" i="3"/>
  <c r="C387" i="3"/>
  <c r="C411" i="3" s="1"/>
  <c r="G387" i="3"/>
  <c r="G411" i="3" s="1"/>
  <c r="D330" i="3"/>
  <c r="E342" i="3"/>
  <c r="B390" i="3"/>
  <c r="B414" i="3" s="1"/>
  <c r="G391" i="3"/>
  <c r="G415" i="3" s="1"/>
  <c r="D392" i="3"/>
  <c r="D416" i="3" s="1"/>
  <c r="G337" i="3"/>
  <c r="B378" i="3"/>
  <c r="B402" i="3" s="1"/>
  <c r="D500" i="3"/>
  <c r="H504" i="3"/>
  <c r="E509" i="3"/>
  <c r="E338" i="3"/>
  <c r="C379" i="3"/>
  <c r="C403" i="3" s="1"/>
  <c r="G383" i="3"/>
  <c r="G407" i="3" s="1"/>
  <c r="D388" i="3"/>
  <c r="D412" i="3" s="1"/>
  <c r="H392" i="3"/>
  <c r="H416" i="3" s="1"/>
  <c r="C333" i="3"/>
  <c r="C546" i="3"/>
  <c r="C498" i="3"/>
  <c r="C378" i="3"/>
  <c r="C402" i="3" s="1"/>
  <c r="G546" i="3"/>
  <c r="G498" i="3"/>
  <c r="G450" i="3"/>
  <c r="G378" i="3"/>
  <c r="G402" i="3" s="1"/>
  <c r="D547" i="3"/>
  <c r="D499" i="3"/>
  <c r="D451" i="3"/>
  <c r="D379" i="3"/>
  <c r="D403" i="3" s="1"/>
  <c r="H547" i="3"/>
  <c r="H499" i="3"/>
  <c r="H451" i="3"/>
  <c r="H379" i="3"/>
  <c r="H403" i="3" s="1"/>
  <c r="E548" i="3"/>
  <c r="E500" i="3"/>
  <c r="E380" i="3"/>
  <c r="E404" i="3" s="1"/>
  <c r="B549" i="3"/>
  <c r="B501" i="3"/>
  <c r="B453" i="3"/>
  <c r="B381" i="3"/>
  <c r="B405" i="3" s="1"/>
  <c r="F549" i="3"/>
  <c r="F501" i="3"/>
  <c r="F453" i="3"/>
  <c r="F381" i="3"/>
  <c r="F405" i="3" s="1"/>
  <c r="C550" i="3"/>
  <c r="C502" i="3"/>
  <c r="C454" i="3"/>
  <c r="C382" i="3"/>
  <c r="C406" i="3" s="1"/>
  <c r="G550" i="3"/>
  <c r="G502" i="3"/>
  <c r="G454" i="3"/>
  <c r="G382" i="3"/>
  <c r="G406" i="3" s="1"/>
  <c r="D551" i="3"/>
  <c r="D503" i="3"/>
  <c r="D455" i="3"/>
  <c r="D383" i="3"/>
  <c r="D407" i="3" s="1"/>
  <c r="H551" i="3"/>
  <c r="H503" i="3"/>
  <c r="H455" i="3"/>
  <c r="H383" i="3"/>
  <c r="H407" i="3" s="1"/>
  <c r="E552" i="3"/>
  <c r="E504" i="3"/>
  <c r="E456" i="3"/>
  <c r="E384" i="3"/>
  <c r="E408" i="3" s="1"/>
  <c r="B553" i="3"/>
  <c r="B505" i="3"/>
  <c r="B457" i="3"/>
  <c r="B385" i="3"/>
  <c r="B409" i="3" s="1"/>
  <c r="F553" i="3"/>
  <c r="F505" i="3"/>
  <c r="F457" i="3"/>
  <c r="F385" i="3"/>
  <c r="F409" i="3" s="1"/>
  <c r="C554" i="3"/>
  <c r="C506" i="3"/>
  <c r="C458" i="3"/>
  <c r="C386" i="3"/>
  <c r="C410" i="3" s="1"/>
  <c r="G554" i="3"/>
  <c r="G506" i="3"/>
  <c r="G458" i="3"/>
  <c r="G386" i="3"/>
  <c r="G410" i="3" s="1"/>
  <c r="D555" i="3"/>
  <c r="D507" i="3"/>
  <c r="D387" i="3"/>
  <c r="D411" i="3" s="1"/>
  <c r="H555" i="3"/>
  <c r="H507" i="3"/>
  <c r="H459" i="3"/>
  <c r="H387" i="3"/>
  <c r="H411" i="3" s="1"/>
  <c r="E556" i="3"/>
  <c r="E508" i="3"/>
  <c r="E460" i="3"/>
  <c r="E388" i="3"/>
  <c r="E412" i="3" s="1"/>
  <c r="B557" i="3"/>
  <c r="B509" i="3"/>
  <c r="B461" i="3"/>
  <c r="B389" i="3"/>
  <c r="B413" i="3" s="1"/>
  <c r="F557" i="3"/>
  <c r="F509" i="3"/>
  <c r="F461" i="3"/>
  <c r="F389" i="3"/>
  <c r="F413" i="3" s="1"/>
  <c r="C558" i="3"/>
  <c r="C510" i="3"/>
  <c r="C462" i="3"/>
  <c r="C390" i="3"/>
  <c r="C414" i="3" s="1"/>
  <c r="G558" i="3"/>
  <c r="G510" i="3"/>
  <c r="G462" i="3"/>
  <c r="G390" i="3"/>
  <c r="G414" i="3" s="1"/>
  <c r="D559" i="3"/>
  <c r="D511" i="3"/>
  <c r="D463" i="3"/>
  <c r="D391" i="3"/>
  <c r="D415" i="3" s="1"/>
  <c r="H559" i="3"/>
  <c r="H511" i="3"/>
  <c r="H463" i="3"/>
  <c r="H391" i="3"/>
  <c r="H415" i="3" s="1"/>
  <c r="E560" i="3"/>
  <c r="E512" i="3"/>
  <c r="E464" i="3"/>
  <c r="E392" i="3"/>
  <c r="E416" i="3" s="1"/>
  <c r="E452" i="3"/>
  <c r="G379" i="3"/>
  <c r="G403" i="3" s="1"/>
  <c r="B382" i="3"/>
  <c r="B406" i="3" s="1"/>
  <c r="D384" i="3"/>
  <c r="D408" i="3" s="1"/>
  <c r="F386" i="3"/>
  <c r="F410" i="3" s="1"/>
  <c r="H388" i="3"/>
  <c r="H412" i="3" s="1"/>
  <c r="C391" i="3"/>
  <c r="C415" i="3" s="1"/>
  <c r="D546" i="3"/>
  <c r="D498" i="3"/>
  <c r="D450" i="3"/>
  <c r="H498" i="3"/>
  <c r="H450" i="3"/>
  <c r="E547" i="3"/>
  <c r="E499" i="3"/>
  <c r="E451" i="3"/>
  <c r="B548" i="3"/>
  <c r="B500" i="3"/>
  <c r="B452" i="3"/>
  <c r="F548" i="3"/>
  <c r="F500" i="3"/>
  <c r="F452" i="3"/>
  <c r="C549" i="3"/>
  <c r="C501" i="3"/>
  <c r="C453" i="3"/>
  <c r="G549" i="3"/>
  <c r="G501" i="3"/>
  <c r="G453" i="3"/>
  <c r="D550" i="3"/>
  <c r="D502" i="3"/>
  <c r="D454" i="3"/>
  <c r="H550" i="3"/>
  <c r="H502" i="3"/>
  <c r="H454" i="3"/>
  <c r="E551" i="3"/>
  <c r="E503" i="3"/>
  <c r="E455" i="3"/>
  <c r="B552" i="3"/>
  <c r="B504" i="3"/>
  <c r="B456" i="3"/>
  <c r="F552" i="3"/>
  <c r="F504" i="3"/>
  <c r="F456" i="3"/>
  <c r="C553" i="3"/>
  <c r="C505" i="3"/>
  <c r="C457" i="3"/>
  <c r="G553" i="3"/>
  <c r="G505" i="3"/>
  <c r="G457" i="3"/>
  <c r="D554" i="3"/>
  <c r="D506" i="3"/>
  <c r="D458" i="3"/>
  <c r="H554" i="3"/>
  <c r="H506" i="3"/>
  <c r="H458" i="3"/>
  <c r="E555" i="3"/>
  <c r="E507" i="3"/>
  <c r="E459" i="3"/>
  <c r="B556" i="3"/>
  <c r="B508" i="3"/>
  <c r="B460" i="3"/>
  <c r="F556" i="3"/>
  <c r="F508" i="3"/>
  <c r="F460" i="3"/>
  <c r="C557" i="3"/>
  <c r="C509" i="3"/>
  <c r="C461" i="3"/>
  <c r="G557" i="3"/>
  <c r="G509" i="3"/>
  <c r="G461" i="3"/>
  <c r="D558" i="3"/>
  <c r="D510" i="3"/>
  <c r="D462" i="3"/>
  <c r="H558" i="3"/>
  <c r="H510" i="3"/>
  <c r="H462" i="3"/>
  <c r="E559" i="3"/>
  <c r="E511" i="3"/>
  <c r="E463" i="3"/>
  <c r="B560" i="3"/>
  <c r="B512" i="3"/>
  <c r="B464" i="3"/>
  <c r="F560" i="3"/>
  <c r="F512" i="3"/>
  <c r="F464" i="3"/>
  <c r="E334" i="3"/>
  <c r="G335" i="3"/>
  <c r="C337" i="3"/>
  <c r="C339" i="3"/>
  <c r="D346" i="3"/>
  <c r="F342" i="3"/>
  <c r="D335" i="3"/>
  <c r="B336" i="3"/>
  <c r="F336" i="3"/>
  <c r="D341" i="3"/>
  <c r="B342" i="3"/>
  <c r="C345" i="3"/>
  <c r="G345" i="3"/>
  <c r="E346" i="3"/>
  <c r="C336" i="3"/>
  <c r="E337" i="3"/>
  <c r="C338" i="3"/>
  <c r="G342" i="3"/>
  <c r="E546" i="3"/>
  <c r="E498" i="3"/>
  <c r="E450" i="3"/>
  <c r="B547" i="3"/>
  <c r="B499" i="3"/>
  <c r="B451" i="3"/>
  <c r="F547" i="3"/>
  <c r="F499" i="3"/>
  <c r="F451" i="3"/>
  <c r="C548" i="3"/>
  <c r="C500" i="3"/>
  <c r="C452" i="3"/>
  <c r="G548" i="3"/>
  <c r="G500" i="3"/>
  <c r="G452" i="3"/>
  <c r="D549" i="3"/>
  <c r="D501" i="3"/>
  <c r="D453" i="3"/>
  <c r="H549" i="3"/>
  <c r="H501" i="3"/>
  <c r="H453" i="3"/>
  <c r="E550" i="3"/>
  <c r="E502" i="3"/>
  <c r="E454" i="3"/>
  <c r="B551" i="3"/>
  <c r="B503" i="3"/>
  <c r="B455" i="3"/>
  <c r="F551" i="3"/>
  <c r="F503" i="3"/>
  <c r="F455" i="3"/>
  <c r="C552" i="3"/>
  <c r="C504" i="3"/>
  <c r="C456" i="3"/>
  <c r="G552" i="3"/>
  <c r="G504" i="3"/>
  <c r="G456" i="3"/>
  <c r="D553" i="3"/>
  <c r="D505" i="3"/>
  <c r="D457" i="3"/>
  <c r="H553" i="3"/>
  <c r="H505" i="3"/>
  <c r="H457" i="3"/>
  <c r="E554" i="3"/>
  <c r="E506" i="3"/>
  <c r="E458" i="3"/>
  <c r="B555" i="3"/>
  <c r="B507" i="3"/>
  <c r="B459" i="3"/>
  <c r="F555" i="3"/>
  <c r="F507" i="3"/>
  <c r="F459" i="3"/>
  <c r="C556" i="3"/>
  <c r="C508" i="3"/>
  <c r="C460" i="3"/>
  <c r="G556" i="3"/>
  <c r="G508" i="3"/>
  <c r="G460" i="3"/>
  <c r="D557" i="3"/>
  <c r="D509" i="3"/>
  <c r="D461" i="3"/>
  <c r="H557" i="3"/>
  <c r="H509" i="3"/>
  <c r="H461" i="3"/>
  <c r="E558" i="3"/>
  <c r="E510" i="3"/>
  <c r="E462" i="3"/>
  <c r="B559" i="3"/>
  <c r="B511" i="3"/>
  <c r="B463" i="3"/>
  <c r="F559" i="3"/>
  <c r="F511" i="3"/>
  <c r="F463" i="3"/>
  <c r="C560" i="3"/>
  <c r="C512" i="3"/>
  <c r="C464" i="3"/>
  <c r="G560" i="3"/>
  <c r="G512" i="3"/>
  <c r="G464" i="3"/>
  <c r="D378" i="3"/>
  <c r="D402" i="3" s="1"/>
  <c r="H378" i="3"/>
  <c r="H402" i="3" s="1"/>
  <c r="E379" i="3"/>
  <c r="E403" i="3" s="1"/>
  <c r="B380" i="3"/>
  <c r="B404" i="3" s="1"/>
  <c r="F380" i="3"/>
  <c r="F404" i="3" s="1"/>
  <c r="C381" i="3"/>
  <c r="C405" i="3" s="1"/>
  <c r="G381" i="3"/>
  <c r="G405" i="3" s="1"/>
  <c r="D382" i="3"/>
  <c r="D406" i="3" s="1"/>
  <c r="H382" i="3"/>
  <c r="H406" i="3" s="1"/>
  <c r="E383" i="3"/>
  <c r="E407" i="3" s="1"/>
  <c r="B384" i="3"/>
  <c r="B408" i="3" s="1"/>
  <c r="F384" i="3"/>
  <c r="F408" i="3" s="1"/>
  <c r="C385" i="3"/>
  <c r="C409" i="3" s="1"/>
  <c r="G385" i="3"/>
  <c r="G409" i="3" s="1"/>
  <c r="D386" i="3"/>
  <c r="D410" i="3" s="1"/>
  <c r="H386" i="3"/>
  <c r="H410" i="3" s="1"/>
  <c r="E387" i="3"/>
  <c r="E411" i="3" s="1"/>
  <c r="B388" i="3"/>
  <c r="B412" i="3" s="1"/>
  <c r="F388" i="3"/>
  <c r="F412" i="3" s="1"/>
  <c r="C389" i="3"/>
  <c r="C413" i="3" s="1"/>
  <c r="G389" i="3"/>
  <c r="G413" i="3" s="1"/>
  <c r="D390" i="3"/>
  <c r="D414" i="3" s="1"/>
  <c r="H390" i="3"/>
  <c r="H414" i="3" s="1"/>
  <c r="E391" i="3"/>
  <c r="E415" i="3" s="1"/>
  <c r="B392" i="3"/>
  <c r="B416" i="3" s="1"/>
  <c r="F392" i="3"/>
  <c r="F416" i="3" s="1"/>
  <c r="C330" i="3"/>
  <c r="G334" i="3"/>
  <c r="G336" i="3"/>
  <c r="C340" i="3"/>
  <c r="G340" i="3"/>
  <c r="C342" i="3"/>
  <c r="G344" i="3"/>
  <c r="D345" i="3"/>
  <c r="D338" i="3"/>
  <c r="B343" i="3"/>
  <c r="B546" i="3"/>
  <c r="B450" i="3"/>
  <c r="F546" i="3"/>
  <c r="F450" i="3"/>
  <c r="C547" i="3"/>
  <c r="C451" i="3"/>
  <c r="G547" i="3"/>
  <c r="G451" i="3"/>
  <c r="D548" i="3"/>
  <c r="D452" i="3"/>
  <c r="H548" i="3"/>
  <c r="H452" i="3"/>
  <c r="E549" i="3"/>
  <c r="E453" i="3"/>
  <c r="B550" i="3"/>
  <c r="B454" i="3"/>
  <c r="F550" i="3"/>
  <c r="F454" i="3"/>
  <c r="C551" i="3"/>
  <c r="C455" i="3"/>
  <c r="G551" i="3"/>
  <c r="G455" i="3"/>
  <c r="D552" i="3"/>
  <c r="D456" i="3"/>
  <c r="H552" i="3"/>
  <c r="H456" i="3"/>
  <c r="E553" i="3"/>
  <c r="E457" i="3"/>
  <c r="B554" i="3"/>
  <c r="B458" i="3"/>
  <c r="F554" i="3"/>
  <c r="F458" i="3"/>
  <c r="C555" i="3"/>
  <c r="C459" i="3"/>
  <c r="G555" i="3"/>
  <c r="G459" i="3"/>
  <c r="D556" i="3"/>
  <c r="D460" i="3"/>
  <c r="H556" i="3"/>
  <c r="H460" i="3"/>
  <c r="E557" i="3"/>
  <c r="E461" i="3"/>
  <c r="B558" i="3"/>
  <c r="B462" i="3"/>
  <c r="F558" i="3"/>
  <c r="F462" i="3"/>
  <c r="C559" i="3"/>
  <c r="C463" i="3"/>
  <c r="G559" i="3"/>
  <c r="G463" i="3"/>
  <c r="D560" i="3"/>
  <c r="D464" i="3"/>
  <c r="H560" i="3"/>
  <c r="H464" i="3"/>
  <c r="E378" i="3"/>
  <c r="E402" i="3" s="1"/>
  <c r="B379" i="3"/>
  <c r="B403" i="3" s="1"/>
  <c r="F379" i="3"/>
  <c r="F403" i="3" s="1"/>
  <c r="C380" i="3"/>
  <c r="C404" i="3" s="1"/>
  <c r="G380" i="3"/>
  <c r="G404" i="3" s="1"/>
  <c r="D381" i="3"/>
  <c r="D405" i="3" s="1"/>
  <c r="H381" i="3"/>
  <c r="H405" i="3" s="1"/>
  <c r="E382" i="3"/>
  <c r="E406" i="3" s="1"/>
  <c r="B383" i="3"/>
  <c r="B407" i="3" s="1"/>
  <c r="F383" i="3"/>
  <c r="F407" i="3" s="1"/>
  <c r="C384" i="3"/>
  <c r="C408" i="3" s="1"/>
  <c r="G384" i="3"/>
  <c r="G408" i="3" s="1"/>
  <c r="D385" i="3"/>
  <c r="D409" i="3" s="1"/>
  <c r="H385" i="3"/>
  <c r="H409" i="3" s="1"/>
  <c r="E386" i="3"/>
  <c r="E410" i="3" s="1"/>
  <c r="B387" i="3"/>
  <c r="B411" i="3" s="1"/>
  <c r="F387" i="3"/>
  <c r="F411" i="3" s="1"/>
  <c r="C388" i="3"/>
  <c r="C412" i="3" s="1"/>
  <c r="G388" i="3"/>
  <c r="G412" i="3" s="1"/>
  <c r="D389" i="3"/>
  <c r="D413" i="3" s="1"/>
  <c r="H389" i="3"/>
  <c r="H413" i="3" s="1"/>
  <c r="E390" i="3"/>
  <c r="E414" i="3" s="1"/>
  <c r="B391" i="3"/>
  <c r="B415" i="3" s="1"/>
  <c r="F391" i="3"/>
  <c r="F415" i="3" s="1"/>
  <c r="C392" i="3"/>
  <c r="C416" i="3" s="1"/>
  <c r="G392" i="3"/>
  <c r="G416" i="3" s="1"/>
  <c r="C499" i="3"/>
  <c r="E501" i="3"/>
  <c r="G503" i="3"/>
  <c r="B506" i="3"/>
  <c r="D508" i="3"/>
  <c r="F510" i="3"/>
  <c r="H512" i="3"/>
  <c r="G333" i="3"/>
  <c r="H23" i="3"/>
  <c r="H121" i="3" s="1"/>
  <c r="G330" i="3"/>
  <c r="B330" i="3"/>
  <c r="B332" i="3"/>
  <c r="C335" i="3"/>
  <c r="C332" i="3"/>
  <c r="C343" i="3"/>
  <c r="D336" i="3"/>
  <c r="D332" i="3"/>
  <c r="E340" i="3"/>
  <c r="H41" i="3"/>
  <c r="H139" i="3" s="1"/>
  <c r="E335" i="3"/>
  <c r="E330" i="3"/>
  <c r="F333" i="3"/>
  <c r="F345" i="3"/>
  <c r="F330" i="3"/>
  <c r="F346" i="3"/>
  <c r="F341" i="3"/>
  <c r="E333" i="3"/>
  <c r="D333" i="3"/>
  <c r="D342" i="3"/>
  <c r="H19" i="3"/>
  <c r="H117" i="3" s="1"/>
  <c r="H14" i="3"/>
  <c r="H112" i="3" s="1"/>
  <c r="H24" i="3"/>
  <c r="H122" i="3" s="1"/>
  <c r="H29" i="3"/>
  <c r="H127" i="3" s="1"/>
  <c r="H15" i="3"/>
  <c r="H113" i="3" s="1"/>
  <c r="H20" i="3"/>
  <c r="H118" i="3" s="1"/>
  <c r="H25" i="3"/>
  <c r="H123" i="3" s="1"/>
  <c r="B341" i="3"/>
  <c r="B337" i="3"/>
  <c r="G331" i="3"/>
  <c r="G341" i="3"/>
  <c r="G346" i="3"/>
  <c r="G343" i="3"/>
  <c r="G338" i="3"/>
  <c r="F338" i="3"/>
  <c r="F343" i="3"/>
  <c r="F334" i="3"/>
  <c r="F339" i="3"/>
  <c r="F344" i="3"/>
  <c r="E331" i="3"/>
  <c r="E341" i="3"/>
  <c r="E343" i="3"/>
  <c r="E344" i="3"/>
  <c r="E339" i="3"/>
  <c r="D343" i="3"/>
  <c r="D339" i="3"/>
  <c r="D344" i="3"/>
  <c r="D334" i="3"/>
  <c r="C344" i="3"/>
  <c r="C334" i="3"/>
  <c r="H53" i="3"/>
  <c r="H151" i="3" s="1"/>
  <c r="B334" i="3"/>
  <c r="B339" i="3"/>
  <c r="B344" i="3"/>
  <c r="H44" i="3"/>
  <c r="H142" i="3" s="1"/>
  <c r="H49" i="3"/>
  <c r="H147" i="3" s="1"/>
  <c r="H54" i="3"/>
  <c r="H152" i="3" s="1"/>
  <c r="H39" i="3"/>
  <c r="H137" i="3" s="1"/>
  <c r="B340" i="3"/>
  <c r="H40" i="3"/>
  <c r="H138" i="3" s="1"/>
  <c r="H332" i="3" s="1"/>
  <c r="B345" i="3"/>
  <c r="H45" i="3"/>
  <c r="H143" i="3" s="1"/>
  <c r="B331" i="3"/>
  <c r="G339" i="3"/>
  <c r="F340" i="3"/>
  <c r="C331" i="3"/>
  <c r="D331" i="3"/>
  <c r="C341" i="3"/>
  <c r="B346" i="3"/>
  <c r="F331" i="3"/>
  <c r="E332" i="3"/>
  <c r="D337" i="3"/>
  <c r="F332" i="3"/>
  <c r="G332" i="3"/>
  <c r="F337" i="3"/>
  <c r="H9" i="3"/>
  <c r="B333" i="3"/>
  <c r="B338" i="3"/>
  <c r="H46" i="3"/>
  <c r="H144" i="3" s="1"/>
  <c r="H30" i="3"/>
  <c r="H128" i="3" s="1"/>
  <c r="H21" i="3"/>
  <c r="H119" i="3" s="1"/>
  <c r="H51" i="3"/>
  <c r="H149" i="3" s="1"/>
  <c r="H42" i="3"/>
  <c r="H140" i="3" s="1"/>
  <c r="H17" i="3"/>
  <c r="H115" i="3" s="1"/>
  <c r="H47" i="3"/>
  <c r="H145" i="3" s="1"/>
  <c r="H136" i="3"/>
  <c r="H22" i="3"/>
  <c r="H120" i="3" s="1"/>
  <c r="H52" i="3"/>
  <c r="H150" i="3" s="1"/>
  <c r="H344" i="3" s="1"/>
  <c r="H43" i="3"/>
  <c r="H141" i="3" s="1"/>
  <c r="H27" i="3"/>
  <c r="H125" i="3" s="1"/>
  <c r="H18" i="3"/>
  <c r="H116" i="3" s="1"/>
  <c r="H48" i="3"/>
  <c r="H146" i="3" s="1"/>
  <c r="H26" i="3"/>
  <c r="H124" i="3" s="1"/>
  <c r="H342" i="3" s="1"/>
  <c r="B53" i="1"/>
  <c r="B151" i="1" s="1"/>
  <c r="C53" i="1"/>
  <c r="C151" i="1" s="1"/>
  <c r="D53" i="1"/>
  <c r="D151" i="1" s="1"/>
  <c r="E53" i="1"/>
  <c r="E151" i="1" s="1"/>
  <c r="F53" i="1"/>
  <c r="F151" i="1" s="1"/>
  <c r="G53" i="1"/>
  <c r="G151" i="1" s="1"/>
  <c r="B54" i="1"/>
  <c r="B152" i="1" s="1"/>
  <c r="C54" i="1"/>
  <c r="C152" i="1" s="1"/>
  <c r="D54" i="1"/>
  <c r="D152" i="1" s="1"/>
  <c r="E54" i="1"/>
  <c r="E152" i="1" s="1"/>
  <c r="F54" i="1"/>
  <c r="F152" i="1" s="1"/>
  <c r="G54" i="1"/>
  <c r="G152" i="1" s="1"/>
  <c r="B29" i="1"/>
  <c r="B127" i="1" s="1"/>
  <c r="C29" i="1"/>
  <c r="C127" i="1" s="1"/>
  <c r="D29" i="1"/>
  <c r="D127" i="1" s="1"/>
  <c r="E29" i="1"/>
  <c r="E127" i="1" s="1"/>
  <c r="F29" i="1"/>
  <c r="F127" i="1" s="1"/>
  <c r="G29" i="1"/>
  <c r="G127" i="1" s="1"/>
  <c r="B30" i="1"/>
  <c r="B128" i="1" s="1"/>
  <c r="C30" i="1"/>
  <c r="C128" i="1" s="1"/>
  <c r="D30" i="1"/>
  <c r="D128" i="1" s="1"/>
  <c r="E30" i="1"/>
  <c r="E128" i="1" s="1"/>
  <c r="F30" i="1"/>
  <c r="F128" i="1" s="1"/>
  <c r="G30" i="1"/>
  <c r="G128" i="1" s="1"/>
  <c r="H30" i="1"/>
  <c r="H128" i="1" s="1"/>
  <c r="H21" i="1"/>
  <c r="H119" i="1" s="1"/>
  <c r="B39" i="1"/>
  <c r="B137" i="1" s="1"/>
  <c r="C39" i="1"/>
  <c r="C137" i="1" s="1"/>
  <c r="D39" i="1"/>
  <c r="D137" i="1" s="1"/>
  <c r="E39" i="1"/>
  <c r="E137" i="1" s="1"/>
  <c r="F39" i="1"/>
  <c r="F137" i="1" s="1"/>
  <c r="G39" i="1"/>
  <c r="G137" i="1" s="1"/>
  <c r="B40" i="1"/>
  <c r="B138" i="1" s="1"/>
  <c r="C40" i="1"/>
  <c r="C138" i="1" s="1"/>
  <c r="D40" i="1"/>
  <c r="D138" i="1" s="1"/>
  <c r="E40" i="1"/>
  <c r="E138" i="1" s="1"/>
  <c r="F40" i="1"/>
  <c r="F138" i="1" s="1"/>
  <c r="G40" i="1"/>
  <c r="G138" i="1" s="1"/>
  <c r="B41" i="1"/>
  <c r="B139" i="1" s="1"/>
  <c r="C41" i="1"/>
  <c r="C139" i="1" s="1"/>
  <c r="D41" i="1"/>
  <c r="D139" i="1" s="1"/>
  <c r="E41" i="1"/>
  <c r="E139" i="1" s="1"/>
  <c r="F41" i="1"/>
  <c r="F139" i="1" s="1"/>
  <c r="G41" i="1"/>
  <c r="G139" i="1" s="1"/>
  <c r="B42" i="1"/>
  <c r="B140" i="1" s="1"/>
  <c r="C42" i="1"/>
  <c r="C140" i="1" s="1"/>
  <c r="D42" i="1"/>
  <c r="D140" i="1" s="1"/>
  <c r="E42" i="1"/>
  <c r="E140" i="1" s="1"/>
  <c r="F42" i="1"/>
  <c r="F140" i="1" s="1"/>
  <c r="G42" i="1"/>
  <c r="G140" i="1" s="1"/>
  <c r="B43" i="1"/>
  <c r="B141" i="1" s="1"/>
  <c r="C43" i="1"/>
  <c r="C141" i="1" s="1"/>
  <c r="D43" i="1"/>
  <c r="D141" i="1" s="1"/>
  <c r="E43" i="1"/>
  <c r="E141" i="1" s="1"/>
  <c r="F43" i="1"/>
  <c r="F141" i="1" s="1"/>
  <c r="G43" i="1"/>
  <c r="G141" i="1" s="1"/>
  <c r="B44" i="1"/>
  <c r="B142" i="1" s="1"/>
  <c r="C44" i="1"/>
  <c r="C142" i="1" s="1"/>
  <c r="D44" i="1"/>
  <c r="D142" i="1" s="1"/>
  <c r="E44" i="1"/>
  <c r="E142" i="1" s="1"/>
  <c r="F44" i="1"/>
  <c r="F142" i="1" s="1"/>
  <c r="G44" i="1"/>
  <c r="G142" i="1" s="1"/>
  <c r="B45" i="1"/>
  <c r="B143" i="1" s="1"/>
  <c r="C45" i="1"/>
  <c r="C143" i="1" s="1"/>
  <c r="D45" i="1"/>
  <c r="D143" i="1" s="1"/>
  <c r="E45" i="1"/>
  <c r="E143" i="1" s="1"/>
  <c r="F45" i="1"/>
  <c r="F143" i="1" s="1"/>
  <c r="G45" i="1"/>
  <c r="G143" i="1" s="1"/>
  <c r="B46" i="1"/>
  <c r="B144" i="1" s="1"/>
  <c r="C46" i="1"/>
  <c r="C144" i="1" s="1"/>
  <c r="D46" i="1"/>
  <c r="D144" i="1" s="1"/>
  <c r="E46" i="1"/>
  <c r="E144" i="1" s="1"/>
  <c r="F46" i="1"/>
  <c r="F144" i="1" s="1"/>
  <c r="G46" i="1"/>
  <c r="G144" i="1" s="1"/>
  <c r="B47" i="1"/>
  <c r="B145" i="1" s="1"/>
  <c r="C47" i="1"/>
  <c r="C145" i="1" s="1"/>
  <c r="D47" i="1"/>
  <c r="D145" i="1" s="1"/>
  <c r="E47" i="1"/>
  <c r="E145" i="1" s="1"/>
  <c r="F47" i="1"/>
  <c r="F145" i="1" s="1"/>
  <c r="G47" i="1"/>
  <c r="G145" i="1" s="1"/>
  <c r="B48" i="1"/>
  <c r="B146" i="1" s="1"/>
  <c r="C48" i="1"/>
  <c r="C146" i="1" s="1"/>
  <c r="D48" i="1"/>
  <c r="D146" i="1" s="1"/>
  <c r="E48" i="1"/>
  <c r="E146" i="1" s="1"/>
  <c r="F48" i="1"/>
  <c r="F146" i="1" s="1"/>
  <c r="G48" i="1"/>
  <c r="G146" i="1" s="1"/>
  <c r="B49" i="1"/>
  <c r="B147" i="1" s="1"/>
  <c r="C49" i="1"/>
  <c r="C147" i="1" s="1"/>
  <c r="D49" i="1"/>
  <c r="D147" i="1" s="1"/>
  <c r="E49" i="1"/>
  <c r="E147" i="1" s="1"/>
  <c r="F49" i="1"/>
  <c r="F147" i="1" s="1"/>
  <c r="G49" i="1"/>
  <c r="G147" i="1" s="1"/>
  <c r="B50" i="1"/>
  <c r="B148" i="1" s="1"/>
  <c r="C50" i="1"/>
  <c r="C148" i="1" s="1"/>
  <c r="D50" i="1"/>
  <c r="D148" i="1" s="1"/>
  <c r="E50" i="1"/>
  <c r="E148" i="1" s="1"/>
  <c r="F50" i="1"/>
  <c r="F148" i="1" s="1"/>
  <c r="G50" i="1"/>
  <c r="G148" i="1" s="1"/>
  <c r="B51" i="1"/>
  <c r="B149" i="1" s="1"/>
  <c r="C51" i="1"/>
  <c r="C149" i="1" s="1"/>
  <c r="D51" i="1"/>
  <c r="D149" i="1" s="1"/>
  <c r="E51" i="1"/>
  <c r="E149" i="1" s="1"/>
  <c r="F51" i="1"/>
  <c r="F149" i="1" s="1"/>
  <c r="G51" i="1"/>
  <c r="G149" i="1" s="1"/>
  <c r="B52" i="1"/>
  <c r="B150" i="1" s="1"/>
  <c r="C52" i="1"/>
  <c r="C150" i="1" s="1"/>
  <c r="D52" i="1"/>
  <c r="D150" i="1" s="1"/>
  <c r="E52" i="1"/>
  <c r="E150" i="1" s="1"/>
  <c r="F52" i="1"/>
  <c r="F150" i="1" s="1"/>
  <c r="G52" i="1"/>
  <c r="G150" i="1" s="1"/>
  <c r="G38" i="1"/>
  <c r="G136" i="1" s="1"/>
  <c r="F38" i="1"/>
  <c r="F136" i="1" s="1"/>
  <c r="E38" i="1"/>
  <c r="E136" i="1" s="1"/>
  <c r="D38" i="1"/>
  <c r="D136" i="1" s="1"/>
  <c r="C38" i="1"/>
  <c r="C136" i="1" s="1"/>
  <c r="B38" i="1"/>
  <c r="B136" i="1" s="1"/>
  <c r="B15" i="1"/>
  <c r="B113" i="1" s="1"/>
  <c r="C15" i="1"/>
  <c r="C113" i="1" s="1"/>
  <c r="D15" i="1"/>
  <c r="D113" i="1" s="1"/>
  <c r="E15" i="1"/>
  <c r="E113" i="1" s="1"/>
  <c r="F15" i="1"/>
  <c r="F113" i="1" s="1"/>
  <c r="G15" i="1"/>
  <c r="G113" i="1" s="1"/>
  <c r="H15" i="1"/>
  <c r="H113" i="1" s="1"/>
  <c r="B16" i="1"/>
  <c r="B114" i="1" s="1"/>
  <c r="C16" i="1"/>
  <c r="C114" i="1" s="1"/>
  <c r="D16" i="1"/>
  <c r="D114" i="1" s="1"/>
  <c r="E16" i="1"/>
  <c r="E114" i="1" s="1"/>
  <c r="F16" i="1"/>
  <c r="F114" i="1" s="1"/>
  <c r="G16" i="1"/>
  <c r="G114" i="1" s="1"/>
  <c r="B17" i="1"/>
  <c r="B115" i="1" s="1"/>
  <c r="C17" i="1"/>
  <c r="C115" i="1" s="1"/>
  <c r="D17" i="1"/>
  <c r="D115" i="1" s="1"/>
  <c r="E17" i="1"/>
  <c r="E115" i="1" s="1"/>
  <c r="F17" i="1"/>
  <c r="F115" i="1" s="1"/>
  <c r="G17" i="1"/>
  <c r="G115" i="1" s="1"/>
  <c r="B18" i="1"/>
  <c r="B116" i="1" s="1"/>
  <c r="C18" i="1"/>
  <c r="C116" i="1" s="1"/>
  <c r="D18" i="1"/>
  <c r="D116" i="1" s="1"/>
  <c r="E18" i="1"/>
  <c r="E116" i="1" s="1"/>
  <c r="F18" i="1"/>
  <c r="F116" i="1" s="1"/>
  <c r="G18" i="1"/>
  <c r="G116" i="1" s="1"/>
  <c r="B19" i="1"/>
  <c r="B117" i="1" s="1"/>
  <c r="C19" i="1"/>
  <c r="C117" i="1" s="1"/>
  <c r="D19" i="1"/>
  <c r="D117" i="1" s="1"/>
  <c r="E19" i="1"/>
  <c r="E117" i="1" s="1"/>
  <c r="F19" i="1"/>
  <c r="F117" i="1" s="1"/>
  <c r="G19" i="1"/>
  <c r="G117" i="1" s="1"/>
  <c r="H19" i="1"/>
  <c r="H117" i="1" s="1"/>
  <c r="B20" i="1"/>
  <c r="B118" i="1" s="1"/>
  <c r="C20" i="1"/>
  <c r="C118" i="1" s="1"/>
  <c r="D20" i="1"/>
  <c r="D118" i="1" s="1"/>
  <c r="E20" i="1"/>
  <c r="E118" i="1" s="1"/>
  <c r="F20" i="1"/>
  <c r="F118" i="1" s="1"/>
  <c r="G20" i="1"/>
  <c r="G118" i="1" s="1"/>
  <c r="H20" i="1"/>
  <c r="H118" i="1" s="1"/>
  <c r="B21" i="1"/>
  <c r="B119" i="1" s="1"/>
  <c r="C21" i="1"/>
  <c r="C119" i="1" s="1"/>
  <c r="D21" i="1"/>
  <c r="D119" i="1" s="1"/>
  <c r="E21" i="1"/>
  <c r="E119" i="1" s="1"/>
  <c r="F21" i="1"/>
  <c r="F119" i="1" s="1"/>
  <c r="G21" i="1"/>
  <c r="G119" i="1" s="1"/>
  <c r="B22" i="1"/>
  <c r="B120" i="1" s="1"/>
  <c r="C22" i="1"/>
  <c r="C120" i="1" s="1"/>
  <c r="D22" i="1"/>
  <c r="D120" i="1" s="1"/>
  <c r="E22" i="1"/>
  <c r="E120" i="1" s="1"/>
  <c r="F22" i="1"/>
  <c r="F120" i="1" s="1"/>
  <c r="G22" i="1"/>
  <c r="G120" i="1" s="1"/>
  <c r="B23" i="1"/>
  <c r="B121" i="1" s="1"/>
  <c r="C23" i="1"/>
  <c r="C121" i="1" s="1"/>
  <c r="D23" i="1"/>
  <c r="D121" i="1" s="1"/>
  <c r="E23" i="1"/>
  <c r="E121" i="1" s="1"/>
  <c r="F23" i="1"/>
  <c r="F121" i="1" s="1"/>
  <c r="G23" i="1"/>
  <c r="G121" i="1" s="1"/>
  <c r="B24" i="1"/>
  <c r="B122" i="1" s="1"/>
  <c r="C24" i="1"/>
  <c r="C122" i="1" s="1"/>
  <c r="D24" i="1"/>
  <c r="D122" i="1" s="1"/>
  <c r="E24" i="1"/>
  <c r="E122" i="1" s="1"/>
  <c r="F24" i="1"/>
  <c r="F122" i="1" s="1"/>
  <c r="G24" i="1"/>
  <c r="G122" i="1" s="1"/>
  <c r="H24" i="1"/>
  <c r="H122" i="1" s="1"/>
  <c r="B25" i="1"/>
  <c r="B123" i="1" s="1"/>
  <c r="C25" i="1"/>
  <c r="C123" i="1" s="1"/>
  <c r="D25" i="1"/>
  <c r="D123" i="1" s="1"/>
  <c r="E25" i="1"/>
  <c r="E123" i="1" s="1"/>
  <c r="F25" i="1"/>
  <c r="F123" i="1" s="1"/>
  <c r="G25" i="1"/>
  <c r="G123" i="1" s="1"/>
  <c r="B26" i="1"/>
  <c r="B124" i="1" s="1"/>
  <c r="C26" i="1"/>
  <c r="C124" i="1" s="1"/>
  <c r="D26" i="1"/>
  <c r="D124" i="1" s="1"/>
  <c r="E26" i="1"/>
  <c r="E124" i="1" s="1"/>
  <c r="F26" i="1"/>
  <c r="F124" i="1" s="1"/>
  <c r="G26" i="1"/>
  <c r="G124" i="1" s="1"/>
  <c r="B27" i="1"/>
  <c r="B125" i="1" s="1"/>
  <c r="C27" i="1"/>
  <c r="C125" i="1" s="1"/>
  <c r="D27" i="1"/>
  <c r="D125" i="1" s="1"/>
  <c r="E27" i="1"/>
  <c r="E125" i="1" s="1"/>
  <c r="F27" i="1"/>
  <c r="F125" i="1" s="1"/>
  <c r="G27" i="1"/>
  <c r="G125" i="1" s="1"/>
  <c r="B28" i="1"/>
  <c r="B126" i="1" s="1"/>
  <c r="C28" i="1"/>
  <c r="C126" i="1" s="1"/>
  <c r="D28" i="1"/>
  <c r="D126" i="1" s="1"/>
  <c r="E28" i="1"/>
  <c r="E126" i="1" s="1"/>
  <c r="F28" i="1"/>
  <c r="F126" i="1" s="1"/>
  <c r="G28" i="1"/>
  <c r="G126" i="1" s="1"/>
  <c r="G14" i="1"/>
  <c r="G112" i="1" s="1"/>
  <c r="F14" i="1"/>
  <c r="F112" i="1" s="1"/>
  <c r="E14" i="1"/>
  <c r="E112" i="1" s="1"/>
  <c r="D14" i="1"/>
  <c r="D112" i="1" s="1"/>
  <c r="C14" i="1"/>
  <c r="C112" i="1" s="1"/>
  <c r="B14" i="1"/>
  <c r="B112" i="1" s="1"/>
  <c r="C9" i="1"/>
  <c r="D9" i="1"/>
  <c r="E9" i="1"/>
  <c r="F9" i="1"/>
  <c r="G9" i="1"/>
  <c r="B9" i="1"/>
  <c r="H8" i="1"/>
  <c r="D41" i="5" l="1"/>
  <c r="D42" i="5" s="1"/>
  <c r="B96" i="5" s="1"/>
  <c r="B339" i="1"/>
  <c r="B760" i="1" s="1"/>
  <c r="B459" i="1"/>
  <c r="C95" i="5"/>
  <c r="B547" i="1"/>
  <c r="B571" i="1" s="1"/>
  <c r="C24" i="5"/>
  <c r="C23" i="5"/>
  <c r="C26" i="5"/>
  <c r="C25" i="5"/>
  <c r="C466" i="1"/>
  <c r="D466" i="1"/>
  <c r="B394" i="1"/>
  <c r="G466" i="1"/>
  <c r="F394" i="1"/>
  <c r="E394" i="1"/>
  <c r="B514" i="1"/>
  <c r="B466" i="1"/>
  <c r="C514" i="1"/>
  <c r="C394" i="1"/>
  <c r="D514" i="1"/>
  <c r="D394" i="1"/>
  <c r="G514" i="1"/>
  <c r="G394" i="1"/>
  <c r="E466" i="1"/>
  <c r="E514" i="1"/>
  <c r="F466" i="1"/>
  <c r="F514" i="1"/>
  <c r="H46" i="1"/>
  <c r="H144" i="1" s="1"/>
  <c r="H56" i="1"/>
  <c r="H154" i="1" s="1"/>
  <c r="H57" i="1"/>
  <c r="H155" i="1" s="1"/>
  <c r="H58" i="1"/>
  <c r="H156" i="1" s="1"/>
  <c r="H55" i="1"/>
  <c r="H153" i="1" s="1"/>
  <c r="F561" i="1"/>
  <c r="B454" i="1"/>
  <c r="B392" i="1"/>
  <c r="E454" i="1"/>
  <c r="E552" i="1"/>
  <c r="B450" i="1"/>
  <c r="E460" i="1"/>
  <c r="C552" i="1"/>
  <c r="B499" i="1"/>
  <c r="C450" i="1"/>
  <c r="B552" i="1"/>
  <c r="F509" i="1"/>
  <c r="E509" i="1"/>
  <c r="G456" i="1"/>
  <c r="D548" i="1"/>
  <c r="B463" i="1"/>
  <c r="C8" i="5"/>
  <c r="C18" i="5"/>
  <c r="C20" i="5"/>
  <c r="C38" i="5"/>
  <c r="C39" i="5" s="1"/>
  <c r="C40" i="5" s="1"/>
  <c r="F505" i="1"/>
  <c r="B561" i="1"/>
  <c r="E391" i="1"/>
  <c r="F513" i="1"/>
  <c r="D500" i="1"/>
  <c r="D513" i="1"/>
  <c r="E451" i="1"/>
  <c r="F558" i="1"/>
  <c r="D461" i="1"/>
  <c r="B553" i="1"/>
  <c r="B509" i="1"/>
  <c r="F552" i="1"/>
  <c r="E389" i="1"/>
  <c r="C553" i="1"/>
  <c r="C509" i="1"/>
  <c r="G552" i="1"/>
  <c r="D509" i="1"/>
  <c r="G557" i="1"/>
  <c r="F557" i="1"/>
  <c r="D383" i="1"/>
  <c r="E558" i="1"/>
  <c r="D557" i="1"/>
  <c r="F389" i="1"/>
  <c r="D450" i="1"/>
  <c r="C388" i="1"/>
  <c r="G382" i="1"/>
  <c r="E450" i="1"/>
  <c r="B388" i="1"/>
  <c r="F382" i="1"/>
  <c r="F450" i="1"/>
  <c r="G556" i="1"/>
  <c r="G450" i="1"/>
  <c r="F556" i="1"/>
  <c r="D382" i="1"/>
  <c r="G392" i="1"/>
  <c r="E387" i="1"/>
  <c r="C382" i="1"/>
  <c r="E392" i="1"/>
  <c r="C387" i="1"/>
  <c r="G453" i="1"/>
  <c r="D387" i="1"/>
  <c r="D392" i="1"/>
  <c r="B507" i="1"/>
  <c r="F550" i="1"/>
  <c r="F563" i="1"/>
  <c r="C561" i="1"/>
  <c r="G386" i="1"/>
  <c r="E453" i="1"/>
  <c r="F458" i="1"/>
  <c r="D453" i="1"/>
  <c r="B48" i="5"/>
  <c r="F47" i="5"/>
  <c r="D31" i="5" s="1"/>
  <c r="G463" i="1"/>
  <c r="E458" i="1"/>
  <c r="C453" i="1"/>
  <c r="F463" i="1"/>
  <c r="D458" i="1"/>
  <c r="B501" i="1"/>
  <c r="C458" i="1"/>
  <c r="G500" i="1"/>
  <c r="G513" i="1"/>
  <c r="D463" i="1"/>
  <c r="B458" i="1"/>
  <c r="F500" i="1"/>
  <c r="C463" i="1"/>
  <c r="G457" i="1"/>
  <c r="E500" i="1"/>
  <c r="E513" i="1"/>
  <c r="G462" i="1"/>
  <c r="E505" i="1"/>
  <c r="C500" i="1"/>
  <c r="C562" i="1"/>
  <c r="F462" i="1"/>
  <c r="D457" i="1"/>
  <c r="B500" i="1"/>
  <c r="B562" i="1"/>
  <c r="E462" i="1"/>
  <c r="C505" i="1"/>
  <c r="G499" i="1"/>
  <c r="D462" i="1"/>
  <c r="B505" i="1"/>
  <c r="F548" i="1"/>
  <c r="C510" i="1"/>
  <c r="G504" i="1"/>
  <c r="E548" i="1"/>
  <c r="B510" i="1"/>
  <c r="F504" i="1"/>
  <c r="D499" i="1"/>
  <c r="G509" i="1"/>
  <c r="E504" i="1"/>
  <c r="C548" i="1"/>
  <c r="D504" i="1"/>
  <c r="B548" i="1"/>
  <c r="C96" i="5"/>
  <c r="F90" i="5"/>
  <c r="H34" i="5" s="1"/>
  <c r="F82" i="5"/>
  <c r="G34" i="5" s="1"/>
  <c r="H335" i="3"/>
  <c r="H338" i="3"/>
  <c r="E388" i="1"/>
  <c r="D379" i="1"/>
  <c r="D393" i="1"/>
  <c r="D554" i="1"/>
  <c r="F381" i="1"/>
  <c r="D389" i="1"/>
  <c r="B386" i="1"/>
  <c r="F559" i="1"/>
  <c r="B387" i="1"/>
  <c r="E557" i="1"/>
  <c r="D562" i="1"/>
  <c r="D505" i="1"/>
  <c r="F501" i="1"/>
  <c r="D558" i="1"/>
  <c r="B555" i="1"/>
  <c r="F390" i="1"/>
  <c r="G511" i="1"/>
  <c r="F378" i="1"/>
  <c r="F453" i="1"/>
  <c r="B506" i="1"/>
  <c r="B563" i="1"/>
  <c r="E563" i="1"/>
  <c r="F510" i="1"/>
  <c r="G560" i="1"/>
  <c r="G384" i="1"/>
  <c r="E499" i="1"/>
  <c r="G563" i="1"/>
  <c r="F461" i="1"/>
  <c r="F547" i="1"/>
  <c r="F571" i="1" s="1"/>
  <c r="D551" i="1"/>
  <c r="D378" i="1"/>
  <c r="B461" i="1"/>
  <c r="G391" i="1"/>
  <c r="G553" i="1"/>
  <c r="E379" i="1"/>
  <c r="F498" i="1"/>
  <c r="D502" i="1"/>
  <c r="D547" i="1"/>
  <c r="D571" i="1" s="1"/>
  <c r="B389" i="1"/>
  <c r="C452" i="1"/>
  <c r="E452" i="1"/>
  <c r="G559" i="1"/>
  <c r="D454" i="1"/>
  <c r="D498" i="1"/>
  <c r="B558" i="1"/>
  <c r="D563" i="1"/>
  <c r="C380" i="1"/>
  <c r="E380" i="1"/>
  <c r="G390" i="1"/>
  <c r="B503" i="1"/>
  <c r="C385" i="1"/>
  <c r="C381" i="1"/>
  <c r="E550" i="1"/>
  <c r="E386" i="1"/>
  <c r="B560" i="1"/>
  <c r="C549" i="1"/>
  <c r="E549" i="1"/>
  <c r="G510" i="1"/>
  <c r="B455" i="1"/>
  <c r="C554" i="1"/>
  <c r="C550" i="1"/>
  <c r="E381" i="1"/>
  <c r="E555" i="1"/>
  <c r="B511" i="1"/>
  <c r="F460" i="1"/>
  <c r="C555" i="1"/>
  <c r="F465" i="1"/>
  <c r="D559" i="1"/>
  <c r="B383" i="1"/>
  <c r="C457" i="1"/>
  <c r="C501" i="1"/>
  <c r="E501" i="1"/>
  <c r="E506" i="1"/>
  <c r="B391" i="1"/>
  <c r="F508" i="1"/>
  <c r="C386" i="1"/>
  <c r="F393" i="1"/>
  <c r="D390" i="1"/>
  <c r="D550" i="1"/>
  <c r="E385" i="1"/>
  <c r="F388" i="1"/>
  <c r="C506" i="1"/>
  <c r="F562" i="1"/>
  <c r="D510" i="1"/>
  <c r="D381" i="1"/>
  <c r="E554" i="1"/>
  <c r="E507" i="1"/>
  <c r="F507" i="1"/>
  <c r="G385" i="1"/>
  <c r="D503" i="1"/>
  <c r="E547" i="1"/>
  <c r="E571" i="1" s="1"/>
  <c r="B382" i="1"/>
  <c r="D501" i="1"/>
  <c r="E457" i="1"/>
  <c r="E556" i="1"/>
  <c r="F459" i="1"/>
  <c r="G554" i="1"/>
  <c r="D455" i="1"/>
  <c r="E378" i="1"/>
  <c r="B451" i="1"/>
  <c r="B551" i="1"/>
  <c r="G389" i="1"/>
  <c r="G555" i="1"/>
  <c r="E459" i="1"/>
  <c r="F387" i="1"/>
  <c r="G505" i="1"/>
  <c r="D552" i="1"/>
  <c r="E498" i="1"/>
  <c r="B379" i="1"/>
  <c r="B502" i="1"/>
  <c r="G461" i="1"/>
  <c r="G506" i="1"/>
  <c r="G381" i="1"/>
  <c r="B390" i="1"/>
  <c r="C560" i="1"/>
  <c r="G558" i="1"/>
  <c r="G458" i="1"/>
  <c r="G550" i="1"/>
  <c r="B462" i="1"/>
  <c r="C391" i="1"/>
  <c r="B512" i="1"/>
  <c r="C512" i="1"/>
  <c r="C503" i="1"/>
  <c r="F560" i="1"/>
  <c r="F503" i="1"/>
  <c r="G501" i="1"/>
  <c r="B559" i="1"/>
  <c r="C511" i="1"/>
  <c r="C464" i="1"/>
  <c r="C455" i="1"/>
  <c r="F511" i="1"/>
  <c r="F455" i="1"/>
  <c r="B498" i="1"/>
  <c r="G451" i="1"/>
  <c r="B452" i="1"/>
  <c r="B464" i="1"/>
  <c r="C392" i="1"/>
  <c r="C383" i="1"/>
  <c r="F391" i="1"/>
  <c r="F383" i="1"/>
  <c r="B330" i="1"/>
  <c r="B769" i="1" s="1"/>
  <c r="G379" i="1"/>
  <c r="B380" i="1"/>
  <c r="F380" i="1"/>
  <c r="C547" i="1"/>
  <c r="C571" i="1" s="1"/>
  <c r="E560" i="1"/>
  <c r="B378" i="1"/>
  <c r="G548" i="1"/>
  <c r="B549" i="1"/>
  <c r="F452" i="1"/>
  <c r="C378" i="1"/>
  <c r="E511" i="1"/>
  <c r="C465" i="1"/>
  <c r="D512" i="1"/>
  <c r="G507" i="1"/>
  <c r="E512" i="1"/>
  <c r="C507" i="1"/>
  <c r="C508" i="1"/>
  <c r="F549" i="1"/>
  <c r="C498" i="1"/>
  <c r="E463" i="1"/>
  <c r="C513" i="1"/>
  <c r="D464" i="1"/>
  <c r="G459" i="1"/>
  <c r="E464" i="1"/>
  <c r="C556" i="1"/>
  <c r="C460" i="1"/>
  <c r="B513" i="1"/>
  <c r="F499" i="1"/>
  <c r="D456" i="1"/>
  <c r="F502" i="1"/>
  <c r="F456" i="1"/>
  <c r="C393" i="1"/>
  <c r="D561" i="1"/>
  <c r="G387" i="1"/>
  <c r="E561" i="1"/>
  <c r="C459" i="1"/>
  <c r="C557" i="1"/>
  <c r="B465" i="1"/>
  <c r="F451" i="1"/>
  <c r="D384" i="1"/>
  <c r="F551" i="1"/>
  <c r="F384" i="1"/>
  <c r="F555" i="1"/>
  <c r="D555" i="1"/>
  <c r="B381" i="1"/>
  <c r="E502" i="1"/>
  <c r="B393" i="1"/>
  <c r="F379" i="1"/>
  <c r="D553" i="1"/>
  <c r="F454" i="1"/>
  <c r="F553" i="1"/>
  <c r="F506" i="1"/>
  <c r="D386" i="1"/>
  <c r="B550" i="1"/>
  <c r="E551" i="1"/>
  <c r="C504" i="1"/>
  <c r="F512" i="1"/>
  <c r="E503" i="1"/>
  <c r="D460" i="1"/>
  <c r="B508" i="1"/>
  <c r="G512" i="1"/>
  <c r="F386" i="1"/>
  <c r="D506" i="1"/>
  <c r="B453" i="1"/>
  <c r="E382" i="1"/>
  <c r="C456" i="1"/>
  <c r="F464" i="1"/>
  <c r="E455" i="1"/>
  <c r="D508" i="1"/>
  <c r="B460" i="1"/>
  <c r="G464" i="1"/>
  <c r="B385" i="1"/>
  <c r="G460" i="1"/>
  <c r="D507" i="1"/>
  <c r="C461" i="1"/>
  <c r="C384" i="1"/>
  <c r="F392" i="1"/>
  <c r="E383" i="1"/>
  <c r="D388" i="1"/>
  <c r="B557" i="1"/>
  <c r="G561" i="1"/>
  <c r="B457" i="1"/>
  <c r="G508" i="1"/>
  <c r="D556" i="1"/>
  <c r="C389" i="1"/>
  <c r="D391" i="1"/>
  <c r="G547" i="1"/>
  <c r="G571" i="1" s="1"/>
  <c r="F385" i="1"/>
  <c r="C551" i="1"/>
  <c r="B554" i="1"/>
  <c r="G388" i="1"/>
  <c r="D459" i="1"/>
  <c r="C558" i="1"/>
  <c r="D560" i="1"/>
  <c r="G378" i="1"/>
  <c r="F554" i="1"/>
  <c r="C502" i="1"/>
  <c r="C499" i="1"/>
  <c r="B504" i="1"/>
  <c r="G455" i="1"/>
  <c r="D511" i="1"/>
  <c r="G498" i="1"/>
  <c r="F457" i="1"/>
  <c r="C454" i="1"/>
  <c r="C451" i="1"/>
  <c r="B456" i="1"/>
  <c r="G503" i="1"/>
  <c r="E390" i="1"/>
  <c r="E465" i="1"/>
  <c r="E456" i="1"/>
  <c r="G465" i="1"/>
  <c r="C379" i="1"/>
  <c r="B384" i="1"/>
  <c r="G383" i="1"/>
  <c r="E559" i="1"/>
  <c r="E393" i="1"/>
  <c r="E384" i="1"/>
  <c r="G393" i="1"/>
  <c r="D452" i="1"/>
  <c r="G380" i="1"/>
  <c r="C390" i="1"/>
  <c r="G502" i="1"/>
  <c r="E510" i="1"/>
  <c r="C563" i="1"/>
  <c r="E562" i="1"/>
  <c r="E553" i="1"/>
  <c r="G562" i="1"/>
  <c r="D380" i="1"/>
  <c r="G452" i="1"/>
  <c r="C559" i="1"/>
  <c r="G551" i="1"/>
  <c r="B556" i="1"/>
  <c r="E508" i="1"/>
  <c r="D451" i="1"/>
  <c r="E461" i="1"/>
  <c r="D465" i="1"/>
  <c r="D385" i="1"/>
  <c r="D549" i="1"/>
  <c r="G549" i="1"/>
  <c r="C462" i="1"/>
  <c r="G454" i="1"/>
  <c r="H333" i="3"/>
  <c r="H339" i="3"/>
  <c r="B340" i="1"/>
  <c r="B759" i="1" s="1"/>
  <c r="H340" i="3"/>
  <c r="C343" i="1"/>
  <c r="C756" i="1" s="1"/>
  <c r="D334" i="1"/>
  <c r="D765" i="1" s="1"/>
  <c r="G338" i="1"/>
  <c r="G761" i="1" s="1"/>
  <c r="B334" i="1"/>
  <c r="B765" i="1" s="1"/>
  <c r="E343" i="1"/>
  <c r="E756" i="1" s="1"/>
  <c r="B338" i="1"/>
  <c r="B761" i="1" s="1"/>
  <c r="B343" i="1"/>
  <c r="B756" i="1" s="1"/>
  <c r="E332" i="1"/>
  <c r="E767" i="1" s="1"/>
  <c r="E339" i="1"/>
  <c r="E760" i="1" s="1"/>
  <c r="C338" i="1"/>
  <c r="C761" i="1" s="1"/>
  <c r="D332" i="1"/>
  <c r="D767" i="1" s="1"/>
  <c r="D339" i="1"/>
  <c r="D760" i="1" s="1"/>
  <c r="E333" i="1"/>
  <c r="E766" i="1" s="1"/>
  <c r="G346" i="1"/>
  <c r="G753" i="1" s="1"/>
  <c r="F346" i="1"/>
  <c r="F753" i="1" s="1"/>
  <c r="E344" i="1"/>
  <c r="E755" i="1" s="1"/>
  <c r="D346" i="1"/>
  <c r="D753" i="1" s="1"/>
  <c r="B333" i="1"/>
  <c r="B766" i="1" s="1"/>
  <c r="G345" i="1"/>
  <c r="G754" i="1" s="1"/>
  <c r="F345" i="1"/>
  <c r="F754" i="1" s="1"/>
  <c r="D343" i="1"/>
  <c r="D756" i="1" s="1"/>
  <c r="B346" i="1"/>
  <c r="B753" i="1" s="1"/>
  <c r="E345" i="1"/>
  <c r="E754" i="1" s="1"/>
  <c r="H331" i="3"/>
  <c r="H330" i="3"/>
  <c r="H345" i="3"/>
  <c r="H341" i="3"/>
  <c r="H336" i="3"/>
  <c r="H337" i="3"/>
  <c r="H346" i="3"/>
  <c r="G333" i="1"/>
  <c r="G766" i="1" s="1"/>
  <c r="G332" i="1"/>
  <c r="G767" i="1" s="1"/>
  <c r="G344" i="1"/>
  <c r="G755" i="1" s="1"/>
  <c r="G337" i="1"/>
  <c r="G762" i="1" s="1"/>
  <c r="F339" i="1"/>
  <c r="F760" i="1" s="1"/>
  <c r="F337" i="1"/>
  <c r="F762" i="1" s="1"/>
  <c r="F332" i="1"/>
  <c r="F767" i="1" s="1"/>
  <c r="F344" i="1"/>
  <c r="F755" i="1" s="1"/>
  <c r="C346" i="1"/>
  <c r="C753" i="1" s="1"/>
  <c r="C344" i="1"/>
  <c r="C755" i="1" s="1"/>
  <c r="C339" i="1"/>
  <c r="C760" i="1" s="1"/>
  <c r="C334" i="1"/>
  <c r="C765" i="1" s="1"/>
  <c r="H334" i="3"/>
  <c r="H343" i="3"/>
  <c r="B345" i="1"/>
  <c r="B754" i="1" s="1"/>
  <c r="C345" i="1"/>
  <c r="C754" i="1" s="1"/>
  <c r="E331" i="1"/>
  <c r="E768" i="1" s="1"/>
  <c r="B332" i="1"/>
  <c r="B767" i="1" s="1"/>
  <c r="E346" i="1"/>
  <c r="E753" i="1" s="1"/>
  <c r="G342" i="1"/>
  <c r="G757" i="1" s="1"/>
  <c r="E341" i="1"/>
  <c r="E758" i="1" s="1"/>
  <c r="F331" i="1"/>
  <c r="F768" i="1" s="1"/>
  <c r="E337" i="1"/>
  <c r="E762" i="1" s="1"/>
  <c r="D345" i="1"/>
  <c r="D754" i="1" s="1"/>
  <c r="D341" i="1"/>
  <c r="D758" i="1" s="1"/>
  <c r="G336" i="1"/>
  <c r="G763" i="1" s="1"/>
  <c r="C341" i="1"/>
  <c r="C758" i="1" s="1"/>
  <c r="D337" i="1"/>
  <c r="D762" i="1" s="1"/>
  <c r="B331" i="1"/>
  <c r="B768" i="1" s="1"/>
  <c r="D340" i="1"/>
  <c r="D759" i="1" s="1"/>
  <c r="F336" i="1"/>
  <c r="F763" i="1" s="1"/>
  <c r="C331" i="1"/>
  <c r="C768" i="1" s="1"/>
  <c r="C332" i="1"/>
  <c r="C767" i="1" s="1"/>
  <c r="G331" i="1"/>
  <c r="G768" i="1" s="1"/>
  <c r="G334" i="1"/>
  <c r="G765" i="1" s="1"/>
  <c r="E342" i="1"/>
  <c r="E757" i="1" s="1"/>
  <c r="D342" i="1"/>
  <c r="D757" i="1" s="1"/>
  <c r="B342" i="1"/>
  <c r="B757" i="1" s="1"/>
  <c r="F334" i="1"/>
  <c r="F765" i="1" s="1"/>
  <c r="D331" i="1"/>
  <c r="D768" i="1" s="1"/>
  <c r="B336" i="1"/>
  <c r="B763" i="1" s="1"/>
  <c r="G340" i="1"/>
  <c r="G759" i="1" s="1"/>
  <c r="E334" i="1"/>
  <c r="E765" i="1" s="1"/>
  <c r="C342" i="1"/>
  <c r="C757" i="1" s="1"/>
  <c r="F341" i="1"/>
  <c r="F758" i="1" s="1"/>
  <c r="F335" i="1"/>
  <c r="F764" i="1" s="1"/>
  <c r="G330" i="1"/>
  <c r="G769" i="1" s="1"/>
  <c r="C337" i="1"/>
  <c r="C762" i="1" s="1"/>
  <c r="B341" i="1"/>
  <c r="B758" i="1" s="1"/>
  <c r="G335" i="1"/>
  <c r="G764" i="1" s="1"/>
  <c r="B335" i="1"/>
  <c r="B764" i="1" s="1"/>
  <c r="B337" i="1"/>
  <c r="B762" i="1" s="1"/>
  <c r="F340" i="1"/>
  <c r="F759" i="1" s="1"/>
  <c r="G339" i="1"/>
  <c r="G760" i="1" s="1"/>
  <c r="E336" i="1"/>
  <c r="E763" i="1" s="1"/>
  <c r="D335" i="1"/>
  <c r="D764" i="1" s="1"/>
  <c r="D336" i="1"/>
  <c r="D763" i="1" s="1"/>
  <c r="E335" i="1"/>
  <c r="E764" i="1" s="1"/>
  <c r="C340" i="1"/>
  <c r="C759" i="1" s="1"/>
  <c r="G343" i="1"/>
  <c r="G756" i="1" s="1"/>
  <c r="F338" i="1"/>
  <c r="F761" i="1" s="1"/>
  <c r="F333" i="1"/>
  <c r="F766" i="1" s="1"/>
  <c r="H53" i="1"/>
  <c r="H151" i="1" s="1"/>
  <c r="G341" i="1"/>
  <c r="G758" i="1" s="1"/>
  <c r="E340" i="1"/>
  <c r="E759" i="1" s="1"/>
  <c r="E330" i="1"/>
  <c r="E769" i="1" s="1"/>
  <c r="B344" i="1"/>
  <c r="B755" i="1" s="1"/>
  <c r="C336" i="1"/>
  <c r="C763" i="1" s="1"/>
  <c r="C330" i="1"/>
  <c r="C769" i="1" s="1"/>
  <c r="C335" i="1"/>
  <c r="C764" i="1" s="1"/>
  <c r="F343" i="1"/>
  <c r="F756" i="1" s="1"/>
  <c r="D338" i="1"/>
  <c r="D761" i="1" s="1"/>
  <c r="D333" i="1"/>
  <c r="D766" i="1" s="1"/>
  <c r="F342" i="1"/>
  <c r="F757" i="1" s="1"/>
  <c r="D330" i="1"/>
  <c r="D769" i="1" s="1"/>
  <c r="F330" i="1"/>
  <c r="F769" i="1" s="1"/>
  <c r="D344" i="1"/>
  <c r="D755" i="1" s="1"/>
  <c r="E338" i="1"/>
  <c r="E761" i="1" s="1"/>
  <c r="C333" i="1"/>
  <c r="C766" i="1" s="1"/>
  <c r="H54" i="1"/>
  <c r="H152" i="1" s="1"/>
  <c r="H29" i="1"/>
  <c r="H127" i="1" s="1"/>
  <c r="H14" i="1"/>
  <c r="H112" i="1" s="1"/>
  <c r="H28" i="1"/>
  <c r="H126" i="1" s="1"/>
  <c r="H23" i="1"/>
  <c r="H121" i="1" s="1"/>
  <c r="H18" i="1"/>
  <c r="H116" i="1" s="1"/>
  <c r="H27" i="1"/>
  <c r="H125" i="1" s="1"/>
  <c r="H22" i="1"/>
  <c r="H120" i="1" s="1"/>
  <c r="H17" i="1"/>
  <c r="H115" i="1" s="1"/>
  <c r="H26" i="1"/>
  <c r="H124" i="1" s="1"/>
  <c r="H16" i="1"/>
  <c r="H114" i="1" s="1"/>
  <c r="H25" i="1"/>
  <c r="H123" i="1" s="1"/>
  <c r="H50" i="1"/>
  <c r="H148" i="1" s="1"/>
  <c r="H45" i="1"/>
  <c r="H143" i="1" s="1"/>
  <c r="H40" i="1"/>
  <c r="H138" i="1" s="1"/>
  <c r="H49" i="1"/>
  <c r="H147" i="1" s="1"/>
  <c r="H44" i="1"/>
  <c r="H142" i="1" s="1"/>
  <c r="H39" i="1"/>
  <c r="H137" i="1" s="1"/>
  <c r="H48" i="1"/>
  <c r="H146" i="1" s="1"/>
  <c r="H43" i="1"/>
  <c r="H141" i="1" s="1"/>
  <c r="H38" i="1"/>
  <c r="H136" i="1" s="1"/>
  <c r="H52" i="1"/>
  <c r="H150" i="1" s="1"/>
  <c r="H41" i="1"/>
  <c r="H139" i="1" s="1"/>
  <c r="H47" i="1"/>
  <c r="H145" i="1" s="1"/>
  <c r="H339" i="1" s="1"/>
  <c r="H51" i="1"/>
  <c r="H149" i="1" s="1"/>
  <c r="H42" i="1"/>
  <c r="H140" i="1" s="1"/>
  <c r="H9" i="1"/>
  <c r="C41" i="5" l="1"/>
  <c r="C42" i="5" s="1"/>
  <c r="B95" i="5" s="1"/>
  <c r="E95" i="5" s="1"/>
  <c r="E96" i="5"/>
  <c r="E415" i="1"/>
  <c r="G418" i="1"/>
  <c r="E418" i="1"/>
  <c r="F418" i="1"/>
  <c r="D418" i="1"/>
  <c r="B418" i="1"/>
  <c r="B416" i="1"/>
  <c r="C418" i="1"/>
  <c r="D576" i="1"/>
  <c r="D586" i="1"/>
  <c r="F587" i="1"/>
  <c r="F583" i="1"/>
  <c r="B577" i="1"/>
  <c r="G579" i="1"/>
  <c r="C580" i="1"/>
  <c r="C586" i="1"/>
  <c r="F582" i="1"/>
  <c r="F576" i="1"/>
  <c r="B575" i="1"/>
  <c r="E577" i="1"/>
  <c r="E575" i="1"/>
  <c r="D583" i="1"/>
  <c r="D578" i="1"/>
  <c r="E581" i="1"/>
  <c r="B574" i="1"/>
  <c r="C579" i="1"/>
  <c r="G577" i="1"/>
  <c r="F574" i="1"/>
  <c r="G578" i="1"/>
  <c r="B578" i="1"/>
  <c r="E583" i="1"/>
  <c r="F577" i="1"/>
  <c r="B585" i="1"/>
  <c r="E586" i="1"/>
  <c r="F573" i="1"/>
  <c r="B583" i="1"/>
  <c r="E580" i="1"/>
  <c r="E579" i="1"/>
  <c r="F580" i="1"/>
  <c r="G585" i="1"/>
  <c r="D577" i="1"/>
  <c r="D575" i="1"/>
  <c r="B581" i="1"/>
  <c r="C574" i="1"/>
  <c r="G580" i="1"/>
  <c r="F584" i="1"/>
  <c r="C578" i="1"/>
  <c r="G587" i="1"/>
  <c r="B572" i="1"/>
  <c r="C582" i="1"/>
  <c r="D579" i="1"/>
  <c r="E573" i="1"/>
  <c r="C572" i="1"/>
  <c r="B586" i="1"/>
  <c r="G573" i="1"/>
  <c r="F579" i="1"/>
  <c r="C573" i="1"/>
  <c r="G584" i="1"/>
  <c r="D572" i="1"/>
  <c r="D573" i="1"/>
  <c r="B584" i="1"/>
  <c r="F575" i="1"/>
  <c r="G574" i="1"/>
  <c r="E578" i="1"/>
  <c r="E587" i="1"/>
  <c r="D584" i="1"/>
  <c r="B573" i="1"/>
  <c r="E574" i="1"/>
  <c r="B587" i="1"/>
  <c r="F585" i="1"/>
  <c r="G572" i="1"/>
  <c r="G582" i="1"/>
  <c r="D581" i="1"/>
  <c r="B576" i="1"/>
  <c r="C584" i="1"/>
  <c r="F586" i="1"/>
  <c r="E572" i="1"/>
  <c r="E582" i="1"/>
  <c r="C581" i="1"/>
  <c r="E584" i="1"/>
  <c r="G583" i="1"/>
  <c r="B580" i="1"/>
  <c r="F581" i="1"/>
  <c r="C576" i="1"/>
  <c r="C575" i="1"/>
  <c r="E585" i="1"/>
  <c r="F572" i="1"/>
  <c r="G581" i="1"/>
  <c r="C587" i="1"/>
  <c r="C583" i="1"/>
  <c r="D574" i="1"/>
  <c r="B579" i="1"/>
  <c r="D585" i="1"/>
  <c r="D587" i="1"/>
  <c r="D582" i="1"/>
  <c r="G576" i="1"/>
  <c r="E576" i="1"/>
  <c r="D580" i="1"/>
  <c r="F578" i="1"/>
  <c r="B582" i="1"/>
  <c r="G575" i="1"/>
  <c r="G586" i="1"/>
  <c r="C585" i="1"/>
  <c r="C577" i="1"/>
  <c r="B38" i="5"/>
  <c r="B39" i="5" s="1"/>
  <c r="B40" i="5" s="1"/>
  <c r="B41" i="5" s="1"/>
  <c r="B42" i="5" s="1"/>
  <c r="H386" i="1"/>
  <c r="H347" i="1"/>
  <c r="H752" i="1" s="1"/>
  <c r="H395" i="1"/>
  <c r="H515" i="1"/>
  <c r="H564" i="1"/>
  <c r="H467" i="1"/>
  <c r="H350" i="1"/>
  <c r="H749" i="1" s="1"/>
  <c r="H470" i="1"/>
  <c r="H518" i="1"/>
  <c r="H567" i="1"/>
  <c r="H398" i="1"/>
  <c r="H349" i="1"/>
  <c r="H750" i="1" s="1"/>
  <c r="H566" i="1"/>
  <c r="H397" i="1"/>
  <c r="H517" i="1"/>
  <c r="H469" i="1"/>
  <c r="H348" i="1"/>
  <c r="H751" i="1" s="1"/>
  <c r="H468" i="1"/>
  <c r="H396" i="1"/>
  <c r="H565" i="1"/>
  <c r="H516" i="1"/>
  <c r="H466" i="1"/>
  <c r="H394" i="1"/>
  <c r="H514" i="1"/>
  <c r="C13" i="5"/>
  <c r="C15" i="5"/>
  <c r="C17" i="5"/>
  <c r="C14" i="5"/>
  <c r="C12" i="5"/>
  <c r="C19" i="5"/>
  <c r="C22" i="5"/>
  <c r="C21" i="5"/>
  <c r="C10" i="5"/>
  <c r="C16" i="5"/>
  <c r="C6" i="5"/>
  <c r="C7" i="5"/>
  <c r="C11" i="5"/>
  <c r="C9" i="5"/>
  <c r="C416" i="1"/>
  <c r="F417" i="1"/>
  <c r="D411" i="1"/>
  <c r="G412" i="1"/>
  <c r="C410" i="1"/>
  <c r="F414" i="1"/>
  <c r="D416" i="1"/>
  <c r="G404" i="1"/>
  <c r="F411" i="1"/>
  <c r="B415" i="1"/>
  <c r="C411" i="1"/>
  <c r="D414" i="1"/>
  <c r="G417" i="1"/>
  <c r="F409" i="1"/>
  <c r="E416" i="1"/>
  <c r="E408" i="1"/>
  <c r="C406" i="1"/>
  <c r="C407" i="1"/>
  <c r="D415" i="1"/>
  <c r="H555" i="1"/>
  <c r="E411" i="1"/>
  <c r="C413" i="1"/>
  <c r="D410" i="1"/>
  <c r="G413" i="1"/>
  <c r="B413" i="1"/>
  <c r="G416" i="1"/>
  <c r="B407" i="1"/>
  <c r="D406" i="1"/>
  <c r="B408" i="1"/>
  <c r="E402" i="1"/>
  <c r="B411" i="1"/>
  <c r="F403" i="1"/>
  <c r="E403" i="1"/>
  <c r="D412" i="1"/>
  <c r="B417" i="1"/>
  <c r="E407" i="1"/>
  <c r="G415" i="1"/>
  <c r="B410" i="1"/>
  <c r="F406" i="1"/>
  <c r="C414" i="1"/>
  <c r="G407" i="1"/>
  <c r="F416" i="1"/>
  <c r="B405" i="1"/>
  <c r="E405" i="1"/>
  <c r="D413" i="1"/>
  <c r="B412" i="1"/>
  <c r="E414" i="1"/>
  <c r="C408" i="1"/>
  <c r="F405" i="1"/>
  <c r="D409" i="1"/>
  <c r="B406" i="1"/>
  <c r="D402" i="1"/>
  <c r="G406" i="1"/>
  <c r="F408" i="1"/>
  <c r="C402" i="1"/>
  <c r="C415" i="1"/>
  <c r="D417" i="1"/>
  <c r="B49" i="5"/>
  <c r="F48" i="5"/>
  <c r="D32" i="5" s="1"/>
  <c r="C412" i="1"/>
  <c r="D403" i="1"/>
  <c r="B409" i="1"/>
  <c r="D408" i="1"/>
  <c r="G409" i="1"/>
  <c r="E412" i="1"/>
  <c r="F413" i="1"/>
  <c r="B403" i="1"/>
  <c r="B402" i="1"/>
  <c r="H458" i="1"/>
  <c r="E410" i="1"/>
  <c r="G408" i="1"/>
  <c r="D407" i="1"/>
  <c r="D405" i="1"/>
  <c r="C403" i="1"/>
  <c r="F404" i="1"/>
  <c r="B414" i="1"/>
  <c r="C405" i="1"/>
  <c r="E417" i="1"/>
  <c r="D404" i="1"/>
  <c r="G411" i="1"/>
  <c r="B404" i="1"/>
  <c r="G405" i="1"/>
  <c r="C409" i="1"/>
  <c r="G410" i="1"/>
  <c r="E406" i="1"/>
  <c r="G403" i="1"/>
  <c r="C417" i="1"/>
  <c r="H506" i="1"/>
  <c r="F412" i="1"/>
  <c r="G414" i="1"/>
  <c r="G402" i="1"/>
  <c r="F407" i="1"/>
  <c r="E409" i="1"/>
  <c r="E404" i="1"/>
  <c r="F410" i="1"/>
  <c r="F415" i="1"/>
  <c r="C404" i="1"/>
  <c r="F402" i="1"/>
  <c r="E413" i="1"/>
  <c r="H346" i="1"/>
  <c r="H753" i="1" s="1"/>
  <c r="H563" i="1"/>
  <c r="H391" i="1"/>
  <c r="H463" i="1"/>
  <c r="H560" i="1"/>
  <c r="H511" i="1"/>
  <c r="H450" i="1"/>
  <c r="H498" i="1"/>
  <c r="H547" i="1"/>
  <c r="H571" i="1" s="1"/>
  <c r="H378" i="1"/>
  <c r="H331" i="1"/>
  <c r="H768" i="1" s="1"/>
  <c r="H451" i="1"/>
  <c r="H499" i="1"/>
  <c r="H548" i="1"/>
  <c r="H379" i="1"/>
  <c r="H335" i="1"/>
  <c r="H764" i="1" s="1"/>
  <c r="H552" i="1"/>
  <c r="H383" i="1"/>
  <c r="H503" i="1"/>
  <c r="H455" i="1"/>
  <c r="H336" i="1"/>
  <c r="H763" i="1" s="1"/>
  <c r="H504" i="1"/>
  <c r="H553" i="1"/>
  <c r="H456" i="1"/>
  <c r="H384" i="1"/>
  <c r="H509" i="1"/>
  <c r="H558" i="1"/>
  <c r="H461" i="1"/>
  <c r="H389" i="1"/>
  <c r="H462" i="1"/>
  <c r="H510" i="1"/>
  <c r="H390" i="1"/>
  <c r="H559" i="1"/>
  <c r="H340" i="1"/>
  <c r="H759" i="1" s="1"/>
  <c r="H508" i="1"/>
  <c r="H557" i="1"/>
  <c r="H388" i="1"/>
  <c r="H460" i="1"/>
  <c r="H382" i="1"/>
  <c r="H454" i="1"/>
  <c r="H502" i="1"/>
  <c r="H551" i="1"/>
  <c r="H387" i="1"/>
  <c r="H556" i="1"/>
  <c r="H459" i="1"/>
  <c r="H507" i="1"/>
  <c r="H500" i="1"/>
  <c r="H549" i="1"/>
  <c r="H380" i="1"/>
  <c r="H452" i="1"/>
  <c r="H337" i="1"/>
  <c r="H762" i="1" s="1"/>
  <c r="H457" i="1"/>
  <c r="H505" i="1"/>
  <c r="H385" i="1"/>
  <c r="H554" i="1"/>
  <c r="H453" i="1"/>
  <c r="H501" i="1"/>
  <c r="H381" i="1"/>
  <c r="H550" i="1"/>
  <c r="H561" i="1"/>
  <c r="H392" i="1"/>
  <c r="H512" i="1"/>
  <c r="H464" i="1"/>
  <c r="H513" i="1"/>
  <c r="H562" i="1"/>
  <c r="H393" i="1"/>
  <c r="H465" i="1"/>
  <c r="H760" i="1"/>
  <c r="H338" i="1"/>
  <c r="H761" i="1" s="1"/>
  <c r="H334" i="1"/>
  <c r="H765" i="1" s="1"/>
  <c r="H343" i="1"/>
  <c r="H756" i="1" s="1"/>
  <c r="H341" i="1"/>
  <c r="H758" i="1" s="1"/>
  <c r="H332" i="1"/>
  <c r="H767" i="1" s="1"/>
  <c r="H330" i="1"/>
  <c r="H769" i="1" s="1"/>
  <c r="H345" i="1"/>
  <c r="H754" i="1" s="1"/>
  <c r="H342" i="1"/>
  <c r="H757" i="1" s="1"/>
  <c r="H344" i="1"/>
  <c r="H755" i="1" s="1"/>
  <c r="H333" i="1"/>
  <c r="H766" i="1" s="1"/>
  <c r="H418" i="1" l="1"/>
  <c r="H421" i="1"/>
  <c r="H420" i="1"/>
  <c r="H422" i="1"/>
  <c r="H419" i="1"/>
  <c r="H410" i="1"/>
  <c r="H573" i="1"/>
  <c r="H589" i="1"/>
  <c r="H584" i="1"/>
  <c r="H581" i="1"/>
  <c r="H590" i="1"/>
  <c r="H580" i="1"/>
  <c r="H587" i="1"/>
  <c r="H579" i="1"/>
  <c r="H572" i="1"/>
  <c r="H575" i="1"/>
  <c r="H586" i="1"/>
  <c r="H583" i="1"/>
  <c r="H591" i="1"/>
  <c r="H588" i="1"/>
  <c r="H585" i="1"/>
  <c r="H582" i="1"/>
  <c r="H577" i="1"/>
  <c r="H574" i="1"/>
  <c r="H576" i="1"/>
  <c r="H578" i="1"/>
  <c r="B24" i="5"/>
  <c r="F24" i="5" s="1"/>
  <c r="B25" i="5"/>
  <c r="F25" i="5" s="1"/>
  <c r="B26" i="5"/>
  <c r="F26" i="5" s="1"/>
  <c r="B23" i="5"/>
  <c r="F23" i="5" s="1"/>
  <c r="B13" i="5"/>
  <c r="F13" i="5" s="1"/>
  <c r="B9" i="5"/>
  <c r="F9" i="5" s="1"/>
  <c r="B18" i="5"/>
  <c r="F18" i="5" s="1"/>
  <c r="B12" i="5"/>
  <c r="F12" i="5" s="1"/>
  <c r="B11" i="5"/>
  <c r="F11" i="5" s="1"/>
  <c r="B20" i="5"/>
  <c r="F20" i="5" s="1"/>
  <c r="B21" i="5"/>
  <c r="F21" i="5" s="1"/>
  <c r="B17" i="5"/>
  <c r="F17" i="5" s="1"/>
  <c r="B22" i="5"/>
  <c r="F22" i="5" s="1"/>
  <c r="B19" i="5"/>
  <c r="F19" i="5" s="1"/>
  <c r="B10" i="5"/>
  <c r="F10" i="5" s="1"/>
  <c r="B14" i="5"/>
  <c r="F14" i="5" s="1"/>
  <c r="B16" i="5"/>
  <c r="F16" i="5" s="1"/>
  <c r="B15" i="5"/>
  <c r="H413" i="1"/>
  <c r="H417" i="1"/>
  <c r="H414" i="1"/>
  <c r="H409" i="1"/>
  <c r="H404" i="1"/>
  <c r="H416" i="1"/>
  <c r="B6" i="5"/>
  <c r="F6" i="5" s="1"/>
  <c r="B8" i="5"/>
  <c r="F8" i="5" s="1"/>
  <c r="H411" i="1"/>
  <c r="B7" i="5"/>
  <c r="F7" i="5" s="1"/>
  <c r="H415" i="1"/>
  <c r="B50" i="5"/>
  <c r="F49" i="5"/>
  <c r="D33" i="5" s="1"/>
  <c r="H405" i="1"/>
  <c r="H406" i="1"/>
  <c r="F39" i="5"/>
  <c r="F38" i="5"/>
  <c r="H407" i="1"/>
  <c r="H403" i="1"/>
  <c r="H408" i="1"/>
  <c r="H402" i="1"/>
  <c r="H412" i="1"/>
  <c r="F15" i="5" l="1"/>
  <c r="C30" i="5"/>
  <c r="I30" i="5" s="1"/>
  <c r="C94" i="5"/>
  <c r="F50" i="5"/>
  <c r="D34" i="5" s="1"/>
  <c r="C31" i="5"/>
  <c r="I31" i="5" s="1"/>
  <c r="F40" i="5" l="1"/>
  <c r="C32" i="5" l="1"/>
  <c r="I32" i="5" s="1"/>
  <c r="B94" i="5"/>
  <c r="E94" i="5" s="1"/>
  <c r="F41" i="5"/>
  <c r="C33" i="5" s="1"/>
  <c r="I33" i="5" s="1"/>
  <c r="F42" i="5" l="1"/>
  <c r="C34" i="5" s="1"/>
  <c r="I34" i="5" s="1"/>
</calcChain>
</file>

<file path=xl/sharedStrings.xml><?xml version="1.0" encoding="utf-8"?>
<sst xmlns="http://schemas.openxmlformats.org/spreadsheetml/2006/main" count="1141" uniqueCount="202">
  <si>
    <t>Table of Contents</t>
  </si>
  <si>
    <t>A. Community Water Systems</t>
  </si>
  <si>
    <t>Table 2A Number of Sources by System Size</t>
  </si>
  <si>
    <t>Table 3.1A  Number of Sources Affected by Monitoring Type -- Routine Monitoring</t>
  </si>
  <si>
    <t>Table 3.2A  Number of Sources Affected by Monitoring Type -- Increased and Treated Monitoring</t>
  </si>
  <si>
    <t>Table 4.1A Estimated Source Monitoring Costs by Water System Size -- Routine Monitoring</t>
  </si>
  <si>
    <t>Table 4.2A Estimated Source Monitoring Costs by Water System Size -- Increased Monitoring</t>
  </si>
  <si>
    <t>Table 4.3A Estimated Source Monitoring Costs by Water System Size -- Treated Monitoring</t>
  </si>
  <si>
    <t>Table 5.1A Estimated Total Capital Costs by Water System Size</t>
  </si>
  <si>
    <t>Table 5.2A Estimated Annualized Capital Costs by Water System Size</t>
  </si>
  <si>
    <t>Table 5.3A Estimated Annual Operations &amp; Maintenance Costs by Water System Size</t>
  </si>
  <si>
    <t>Table 6A Estimated Total Annualized Monitoring and Treatment Costs by Water System Size</t>
  </si>
  <si>
    <t>Table 7.1A Estimated Number of Systems Requiring Treatment</t>
  </si>
  <si>
    <t>Table 7.2A Estimated Annual Cost per System by Water System Size</t>
  </si>
  <si>
    <t>Table 8A Estimated Annual Cost per Source by Water System Size</t>
  </si>
  <si>
    <t>Table 9.1A Estimated Number of Service Connections in Systems Exceeding the MCL by Water System Size</t>
  </si>
  <si>
    <t>Table 9.2A Estimated Annual Cost per Service Connection by Water System Size</t>
  </si>
  <si>
    <t>Table 10.1A Estimated Total Number of People Served by Water System Size</t>
  </si>
  <si>
    <t>Table 10.2A Estimated Annual Cost per Person by Water System Size</t>
  </si>
  <si>
    <t>Table 11.1A Estimated Total Volume of Water Treated (MG) by Water System Size</t>
  </si>
  <si>
    <t>Table 11.2A Estimated Annual Cost per Unit of Water Treated (MG) by Water System Size</t>
  </si>
  <si>
    <t>Table 11.3A Estimated Annual Cost per Unit of Water Treated (kgal) by Water System Size</t>
  </si>
  <si>
    <t>Table 12A Estimated Number of Theoretical Excess Cancer Cases Reduced (over 70 years) by Water System Size</t>
  </si>
  <si>
    <t>Table 13.1A Estimated Annual Resin Costs (component of Operations &amp; Maintenance Costs) by Water System Size</t>
  </si>
  <si>
    <t>Table 13.2A Estimated Annual Disposal Costs (component of Operations &amp; Maintenance Costs) by Water System Size</t>
  </si>
  <si>
    <t>Table 13.3A Estimated Annual Chemical Costs (component of Operations &amp; Maintenance Costs) by Water System Size</t>
  </si>
  <si>
    <t>Table 14A. Estimated Monthly Cost Per Connection of POU Treatment Based on MCL for Small Water Systems</t>
  </si>
  <si>
    <t>Table 15.1A Estimated Total Costs to State Water Resources Control Board to Review Compliance Plans</t>
  </si>
  <si>
    <t>Table 15.2A Estimated Total Costs to Prepare Compliance Plans</t>
  </si>
  <si>
    <t>Table 16.1A Total Annual Costs for Table 16.3A (includes compliance plan costs)</t>
  </si>
  <si>
    <t>Table 16.2A Theoretical Cancer Cases Avoided Annually for Table 16.3A</t>
  </si>
  <si>
    <t>Table 17.1A Median Monthly Household Cost Increases</t>
  </si>
  <si>
    <t>Table 17.2A Maximum Monthly Household Cost Increases</t>
  </si>
  <si>
    <t>B. NTNC Water Systems</t>
  </si>
  <si>
    <t>Table 2B Number of Sources by Water System Size</t>
  </si>
  <si>
    <t>Table 3.1B  Number of Sources Affected by Monitoring Type -- Routine Monitoring</t>
  </si>
  <si>
    <t>Table 3.2B  Number of Sources Affected by Monitoring Type -- Increased and Treated Monitoring</t>
  </si>
  <si>
    <t>Table 4.1B Estimated Source Monitoring Costs by Water System Size -- Routine Monitoring</t>
  </si>
  <si>
    <t>Table 4.2B Estimated Source Monitoring Costs by Water System Size -- Increased Monitoring</t>
  </si>
  <si>
    <t>Table 4.3B Estimated Source Monitoring Costs by Water System Size -- Treated Monitoring</t>
  </si>
  <si>
    <t>Table 5.1B Estimated Total Capital Costs by Water System Size</t>
  </si>
  <si>
    <t>Table 5.2B Estimated Annualized Capital Costs by Water System Size</t>
  </si>
  <si>
    <t>Table 5.3B Estimated Annual Operations &amp; Maintenance Costs by Water System Size</t>
  </si>
  <si>
    <t>Table 6B Estimated Total Annualized Monitoring and Treatment Costs by Water System Size</t>
  </si>
  <si>
    <t>Table 7.1B Estimated Number of Systems Requiring Treatment</t>
  </si>
  <si>
    <t>Table 7.2B Estimated Annual Cost per System by Water System Size</t>
  </si>
  <si>
    <t>Table 8B Estimated Annual Cost per Source by Water System Size</t>
  </si>
  <si>
    <t>Table 9.1B Estimated Number of Service Connections by Water System Size</t>
  </si>
  <si>
    <t>Table 9.2B Estimated Annual Cost per Service Connection by Water System Size</t>
  </si>
  <si>
    <t>Table 10.1B Estimated Total Number of People Served by Water System Size</t>
  </si>
  <si>
    <t>Table 10.2B Estimated Annual Cost per Person by Water System Size</t>
  </si>
  <si>
    <t>Table 11.1B Estimated Total Volume of Water Treated (MG) by Water System Size</t>
  </si>
  <si>
    <t>Table 11.2B Estimated Annual Cost per Unit of Water Treated (MG) by Water System Size</t>
  </si>
  <si>
    <t>Table 12B Estimated Number of Theoretical Excess Cancer Cases Reduced (over 70 years) by Water System Size</t>
  </si>
  <si>
    <t>Table 13.1B Estimated Annual Resin Costs (component of Operations &amp; Maintenance Costs) by Water System Size</t>
  </si>
  <si>
    <t>Table 13.2B Estimated Annual Disposal Costs (component of Operations &amp; Maintenance Costs) by Water System Size</t>
  </si>
  <si>
    <t>Table 13.3B Estimated Annual Chemical Costs (component of Operations &amp; Maintenance Costs) by Water System Size</t>
  </si>
  <si>
    <t>Table 15.1B Estimated Total Costs to State Water Resources Control Board to Review Compliance Plans</t>
  </si>
  <si>
    <t>Table 15.2B Estimated Total Costs to Prepare Compliance Plans</t>
  </si>
  <si>
    <t>C. TNC Water Systems</t>
  </si>
  <si>
    <t>Table 17C Estimated Total Annualized Monitoring and Treatment Costs</t>
  </si>
  <si>
    <t>D. Wholesalers</t>
  </si>
  <si>
    <t>Table 17D Estimated Total Annualized Monitoring and Treatment Costs</t>
  </si>
  <si>
    <t>E. Total Costs</t>
  </si>
  <si>
    <t>Table 18 Total Annual Costs For All System Types for All Potential MCLs</t>
  </si>
  <si>
    <t>Table 19 Total Annual Costs By Year for 10 ug/L</t>
  </si>
  <si>
    <t>SRIA Table 2 - Monitoring Costs for 10 ug/L</t>
  </si>
  <si>
    <t>SRIA Table 3 - Annualized Capital Costs Table for 10 ug/L</t>
  </si>
  <si>
    <t>SRIA Supporting Table - Resin Costs Table for 10 ug/L</t>
  </si>
  <si>
    <t>SRIA Table 5 - Disposal Costs Table for 10 ug/L</t>
  </si>
  <si>
    <t>SRIA Table 6 - Chemical Costs Table for 10 ug/L</t>
  </si>
  <si>
    <t>SRIA Table 7 - Remaining Operations &amp; Maintenance Costs Table for 10 ug/L (includes resin costs)</t>
  </si>
  <si>
    <t>SRIA Table 4 - Total Operations &amp; Maintenance Costs Table for 10 ug/L</t>
  </si>
  <si>
    <t>Table 20 Annual Costs to the Typical (Average) PWS for 10 ug/L</t>
  </si>
  <si>
    <t>Table 21 Total Costs to Prepare and Review Compliance and Operations Plans</t>
  </si>
  <si>
    <t>SRIA Table 8 - Costs to Prepare Compliance (10%) and Operations (90%) Plans</t>
  </si>
  <si>
    <t>SRIA Table 16 - Costs to Review Compliance (2 hours) and Operations (33 hours) Plans</t>
  </si>
  <si>
    <t>Table 22 Total Number of Systems</t>
  </si>
  <si>
    <t>Table 23 Total Number of Sources</t>
  </si>
  <si>
    <t>Table 24 Total Population</t>
  </si>
  <si>
    <t>Table 25 Total Connections</t>
  </si>
  <si>
    <t>Table 26 Total Cancer Cases Reduced</t>
  </si>
  <si>
    <t>Table 27 Number of systems with at least one source exceeding the proposed MCL of 10 µg/L by water system ownership</t>
  </si>
  <si>
    <t>Table 28 Estimated total annualized costs at the proposed MCL of 10 µg/L (not including routine monitoring costs) by water system ownership</t>
  </si>
  <si>
    <t>Table 29 Estimated total number of people served at the proposed MCL of 10 µg/L by water system ownership</t>
  </si>
  <si>
    <t>SRIA Supporting Table - ALT 1 (12 ug/L): Costs to Prepare Compliance (10%) and Operations (90%) Plans</t>
  </si>
  <si>
    <t>SRIA Supporting Table - ALT 1 (12 ug/L): Costs to Review Compliance (2 hours) and Operations (33 hours) Plans</t>
  </si>
  <si>
    <t>SRIA Supporting Table - ALT 2 (8 ug/L): Costs to Prepare Compliance (10%) and Operations (90%) Plans</t>
  </si>
  <si>
    <t>SRIA Supporting Table - ALT 2 (8 ug/L): Costs to Review Compliance (2 hours) and Operations (33 hours) Plans</t>
  </si>
  <si>
    <t>SRIA Supporting Table - ALT 3 (1 ug/L): Costs to Prepare Compliance (10%) and Operations (90%) Plans</t>
  </si>
  <si>
    <t>SRIA Supporting Table - ALT 3 (1 ug/L): Costs to Review Compliance (2 hours) and Operations (33 hours) Plans</t>
  </si>
  <si>
    <t>Initial Statement of Reasons Tables: Community Water Systems (CWS)</t>
  </si>
  <si>
    <t>Legend:</t>
  </si>
  <si>
    <t>SC = Service Connections</t>
  </si>
  <si>
    <t>Table 2A Number of Sources by Water System Size</t>
  </si>
  <si>
    <t>Source Type</t>
  </si>
  <si>
    <t>SC less than 100</t>
  </si>
  <si>
    <t>SC greater than or equal to 100 and less than 200</t>
  </si>
  <si>
    <t>SC greater than or equal to 200 or less than 1,000</t>
  </si>
  <si>
    <t>SC greater than or equal to 1,000 or less than 5,000</t>
  </si>
  <si>
    <t>SC greater than or equal to 5,000 or less than 10,000</t>
  </si>
  <si>
    <t>SC greater than 10,000</t>
  </si>
  <si>
    <t>Total</t>
  </si>
  <si>
    <t>Groundwater</t>
  </si>
  <si>
    <t>Surface Water</t>
  </si>
  <si>
    <t>Groundwater: 1 sample every 3 years</t>
  </si>
  <si>
    <t>MCL (ug/L)</t>
  </si>
  <si>
    <t>SC greater than or equal to 100 or less than 200</t>
  </si>
  <si>
    <t>Surface Water: 1 sample every year</t>
  </si>
  <si>
    <t>Groundwater: 4 samples per year (increased) and 1 sample per month (treated)</t>
  </si>
  <si>
    <t>Surface Water: 4 samples per year (increased) and 1 sample per month (treated)</t>
  </si>
  <si>
    <t>Surface Water: 1 sample per year</t>
  </si>
  <si>
    <t>Groundwater: 4 samples per year (increased)</t>
  </si>
  <si>
    <t>Surface Water: 4 samples per year (increased)</t>
  </si>
  <si>
    <t>Groundwater: 1 sample per month (treated)</t>
  </si>
  <si>
    <t>Surface Water: 1 sample per month (treated)</t>
  </si>
  <si>
    <t>Average</t>
  </si>
  <si>
    <t>-</t>
  </si>
  <si>
    <t>POU treatment costs for SC less than 100</t>
  </si>
  <si>
    <t>Centralized treatment cost for SC less than 100</t>
  </si>
  <si>
    <t>POU treatment costs for SC greater than or equal to 100 or less than 200</t>
  </si>
  <si>
    <t>Centralized treatment cost for SC greater than or equal to 100 or less than 200</t>
  </si>
  <si>
    <t>10 to 25</t>
  </si>
  <si>
    <t>$135 to $103</t>
  </si>
  <si>
    <t>$67 to $112</t>
  </si>
  <si>
    <t>Table 15.1A Estimated Total Costs to State Water Resources Control Board to Review Compliance and Operations Plans</t>
  </si>
  <si>
    <t>Table 15.2A Estimated Total Costs to Prepare Compliance and Operations Plans</t>
  </si>
  <si>
    <t>For All Systems</t>
  </si>
  <si>
    <t>Initial Statement of Reasons Tables: Non-Transient Non-Community Water Systems (NTNCWS)</t>
  </si>
  <si>
    <t>Table 15.1B Estimated Total Costs to State Water Resources Control Board to Review Compliance and Operations Plans</t>
  </si>
  <si>
    <t>Table 15.2B Estimated Total Costs to Prepare Compliance and Operations Plans</t>
  </si>
  <si>
    <t>Initial Statement of Reasons Tables: Transient Non-Community Water Systems (TNCWS)</t>
  </si>
  <si>
    <t>Number of Systems</t>
  </si>
  <si>
    <t>Number of Groundwater Sources</t>
  </si>
  <si>
    <t>Number of Surface Water Sources</t>
  </si>
  <si>
    <t>Population</t>
  </si>
  <si>
    <t>Service Connections</t>
  </si>
  <si>
    <t>Annual Water Volume Treated (MG)</t>
  </si>
  <si>
    <t>Annual Monitoring Costs 
(Routine)</t>
  </si>
  <si>
    <t>Annual Monitoring Costs 
(Increased)</t>
  </si>
  <si>
    <t>Annual Monitoring Costs 
(Treated)</t>
  </si>
  <si>
    <t>Costs to System to Prepare Compliance and Operations Plans</t>
  </si>
  <si>
    <t>Operations and Maintenance Costs</t>
  </si>
  <si>
    <t>Resin Costs 
(O&amp;M component)</t>
  </si>
  <si>
    <t>Chemicals Costs (O&amp;M component)</t>
  </si>
  <si>
    <t>Disposal Costs 
(O&amp;M component)</t>
  </si>
  <si>
    <t>Total Capital Costs</t>
  </si>
  <si>
    <t>Annualized Capital Costs</t>
  </si>
  <si>
    <t>Total Annual Costs</t>
  </si>
  <si>
    <t>Initial Statement of Reasons Tables: Wholesalers</t>
  </si>
  <si>
    <t>Theoretical Excess Cancer Cases Reduced Over 70 Years</t>
  </si>
  <si>
    <t>Chemical Costs (O&amp;M Component)</t>
  </si>
  <si>
    <t>Total Costs for All Systems By Year</t>
  </si>
  <si>
    <t>Community Water Systems</t>
  </si>
  <si>
    <t>NTNC Water Systems</t>
  </si>
  <si>
    <t>TNC Water Systems</t>
  </si>
  <si>
    <t>Wholesalers</t>
  </si>
  <si>
    <t>Year</t>
  </si>
  <si>
    <t>Costs to Prepare Compliance and Operations Plans</t>
  </si>
  <si>
    <t>Monitoring Costs</t>
  </si>
  <si>
    <t>Amortized Capital Costs</t>
  </si>
  <si>
    <t>Resin Disposal Costs 
(O&amp;M component)</t>
  </si>
  <si>
    <t>Remaining O&amp;M Costs</t>
  </si>
  <si>
    <t>Total O&amp;M</t>
  </si>
  <si>
    <t>Total Costs</t>
  </si>
  <si>
    <t>Comments</t>
  </si>
  <si>
    <t>Only routine and increased monitoring occurs.</t>
  </si>
  <si>
    <t>Systems with 10,000 or more service connections and wholesalers must treat.</t>
  </si>
  <si>
    <t>Systems with 1,000 or more service connections must treat.</t>
  </si>
  <si>
    <t>All systems must treat.</t>
  </si>
  <si>
    <t>These costs are ongoing.</t>
  </si>
  <si>
    <t>CWS</t>
  </si>
  <si>
    <t>NTNCWS</t>
  </si>
  <si>
    <t>TNCWS</t>
  </si>
  <si>
    <t>SRIA Table 3 - Annualized Capital Costs for 10 ug/L</t>
  </si>
  <si>
    <t>SRIA Supporting Table - Resin Costs for 10 ug/L</t>
  </si>
  <si>
    <t>SRIA Table 5 - Disposal Costs for 10 ug/L</t>
  </si>
  <si>
    <t>SRIA Table 6 - Chemical Costs for 10 ug/L</t>
  </si>
  <si>
    <t>SRIA Table 7 - Remaining Operations &amp; Maintenance Costs for 10 ug/L (includes resin costs)</t>
  </si>
  <si>
    <t>SRIA Table 4 - Total Operations &amp; Maintenance Costs for 10 ug/L</t>
  </si>
  <si>
    <t>PWS Type</t>
  </si>
  <si>
    <t>Capital Costs</t>
  </si>
  <si>
    <t>O&amp;M Costs</t>
  </si>
  <si>
    <t>Wholesaler</t>
  </si>
  <si>
    <t>N/A</t>
  </si>
  <si>
    <t>Average per year</t>
  </si>
  <si>
    <t>Water System Ownership</t>
  </si>
  <si>
    <t>Total No. Systems</t>
  </si>
  <si>
    <t>Federal</t>
  </si>
  <si>
    <t>State</t>
  </si>
  <si>
    <t>Local</t>
  </si>
  <si>
    <t>Private</t>
  </si>
  <si>
    <t>Native American</t>
  </si>
  <si>
    <t>Pop. less than 50</t>
  </si>
  <si>
    <t>Pop. greater than or equal to 50 and less than 100</t>
  </si>
  <si>
    <t>Pop. greater than or equal to 100 and less than 200</t>
  </si>
  <si>
    <t>Pop. greater than or equal to 200 and less than 400</t>
  </si>
  <si>
    <t>Pop. greater than or equal to 400 and less than 1,000</t>
  </si>
  <si>
    <t>Pop. 1,000 or more</t>
  </si>
  <si>
    <t>All costs are in June 2022 dollars.</t>
  </si>
  <si>
    <t>Costs to SWRCB to Review Compliance and Operations Plans</t>
  </si>
  <si>
    <t>Cost to SWRCB to Review Compliance and Operations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</si>
</sst>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0"/>
    <numFmt numFmtId="167" formatCode="#,##0.0000"/>
    <numFmt numFmtId="168" formatCode="0.00000000"/>
    <numFmt numFmtId="169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0" fillId="0" borderId="0" xfId="0" applyNumberForma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10" fillId="0" borderId="0" xfId="0" applyFont="1"/>
    <xf numFmtId="3" fontId="3" fillId="0" borderId="31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38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3" fontId="0" fillId="0" borderId="0" xfId="1" applyFont="1"/>
    <xf numFmtId="0" fontId="12" fillId="0" borderId="1" xfId="0" applyFont="1" applyBorder="1" applyAlignment="1">
      <alignment horizontal="center"/>
    </xf>
    <xf numFmtId="164" fontId="3" fillId="0" borderId="47" xfId="0" applyNumberFormat="1" applyFont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3" fontId="3" fillId="0" borderId="34" xfId="0" applyNumberFormat="1" applyFont="1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3" fillId="0" borderId="44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5" fontId="0" fillId="0" borderId="0" xfId="0" applyNumberFormat="1"/>
    <xf numFmtId="3" fontId="3" fillId="0" borderId="2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2" fontId="0" fillId="0" borderId="0" xfId="0" applyNumberFormat="1"/>
    <xf numFmtId="0" fontId="15" fillId="0" borderId="0" xfId="0" applyFont="1"/>
    <xf numFmtId="0" fontId="12" fillId="0" borderId="0" xfId="0" applyFont="1" applyAlignment="1">
      <alignment horizontal="left"/>
    </xf>
    <xf numFmtId="3" fontId="3" fillId="0" borderId="50" xfId="0" applyNumberFormat="1" applyFon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3" fontId="6" fillId="0" borderId="38" xfId="0" applyNumberFormat="1" applyFont="1" applyBorder="1" applyAlignment="1">
      <alignment horizontal="center" vertical="center" wrapText="1"/>
    </xf>
    <xf numFmtId="3" fontId="6" fillId="0" borderId="39" xfId="0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3" fontId="3" fillId="0" borderId="53" xfId="0" applyNumberFormat="1" applyFont="1" applyBorder="1" applyAlignment="1">
      <alignment horizontal="center"/>
    </xf>
    <xf numFmtId="3" fontId="3" fillId="0" borderId="54" xfId="0" applyNumberFormat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3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/>
    </xf>
    <xf numFmtId="164" fontId="3" fillId="0" borderId="55" xfId="0" applyNumberFormat="1" applyFont="1" applyBorder="1" applyAlignment="1">
      <alignment horizontal="center"/>
    </xf>
    <xf numFmtId="164" fontId="3" fillId="0" borderId="56" xfId="0" applyNumberFormat="1" applyFont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3" fillId="0" borderId="55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2" fontId="3" fillId="0" borderId="50" xfId="0" applyNumberFormat="1" applyFont="1" applyBorder="1" applyAlignment="1">
      <alignment horizontal="center"/>
    </xf>
    <xf numFmtId="2" fontId="3" fillId="0" borderId="53" xfId="0" applyNumberFormat="1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3" fontId="6" fillId="0" borderId="50" xfId="0" applyNumberFormat="1" applyFont="1" applyBorder="1" applyAlignment="1">
      <alignment horizontal="center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3" fontId="6" fillId="0" borderId="51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1" fontId="3" fillId="0" borderId="50" xfId="0" applyNumberFormat="1" applyFont="1" applyBorder="1" applyAlignment="1">
      <alignment horizontal="center"/>
    </xf>
    <xf numFmtId="1" fontId="3" fillId="0" borderId="53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1" fontId="3" fillId="0" borderId="5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51" xfId="0" applyNumberFormat="1" applyFont="1" applyBorder="1" applyAlignment="1">
      <alignment horizontal="center"/>
    </xf>
    <xf numFmtId="1" fontId="3" fillId="0" borderId="54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1" fontId="0" fillId="0" borderId="0" xfId="0" applyNumberFormat="1"/>
    <xf numFmtId="168" fontId="0" fillId="0" borderId="0" xfId="0" applyNumberFormat="1"/>
    <xf numFmtId="43" fontId="3" fillId="0" borderId="0" xfId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6" fillId="3" borderId="32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3" borderId="3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4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164" fontId="3" fillId="0" borderId="58" xfId="0" applyNumberFormat="1" applyFont="1" applyBorder="1" applyAlignment="1">
      <alignment horizontal="center"/>
    </xf>
    <xf numFmtId="164" fontId="3" fillId="0" borderId="59" xfId="0" applyNumberFormat="1" applyFont="1" applyBorder="1" applyAlignment="1">
      <alignment horizontal="center"/>
    </xf>
    <xf numFmtId="164" fontId="3" fillId="0" borderId="60" xfId="0" applyNumberFormat="1" applyFont="1" applyBorder="1" applyAlignment="1">
      <alignment horizontal="center"/>
    </xf>
    <xf numFmtId="164" fontId="3" fillId="0" borderId="61" xfId="0" applyNumberFormat="1" applyFont="1" applyBorder="1" applyAlignment="1">
      <alignment horizontal="center"/>
    </xf>
    <xf numFmtId="164" fontId="3" fillId="0" borderId="62" xfId="0" applyNumberFormat="1" applyFont="1" applyBorder="1" applyAlignment="1">
      <alignment horizontal="center"/>
    </xf>
    <xf numFmtId="164" fontId="3" fillId="0" borderId="63" xfId="0" applyNumberFormat="1" applyFont="1" applyBorder="1" applyAlignment="1">
      <alignment horizontal="center"/>
    </xf>
    <xf numFmtId="164" fontId="3" fillId="0" borderId="64" xfId="0" applyNumberFormat="1" applyFont="1" applyBorder="1" applyAlignment="1">
      <alignment horizontal="center"/>
    </xf>
    <xf numFmtId="164" fontId="3" fillId="0" borderId="65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69" fontId="0" fillId="0" borderId="0" xfId="1" applyNumberFormat="1" applyFont="1" applyFill="1" applyBorder="1"/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44" fontId="0" fillId="0" borderId="0" xfId="2" applyFont="1" applyFill="1" applyBorder="1"/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 wrapText="1"/>
    </xf>
    <xf numFmtId="0" fontId="3" fillId="3" borderId="3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3" borderId="42" xfId="0" applyFont="1" applyFill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" fontId="0" fillId="0" borderId="0" xfId="0" applyNumberFormat="1" applyAlignment="1">
      <alignment horizontal="center"/>
    </xf>
    <xf numFmtId="165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8" fillId="2" borderId="0" xfId="0" applyFont="1" applyFill="1"/>
    <xf numFmtId="0" fontId="17" fillId="4" borderId="0" xfId="0" applyFont="1" applyFill="1"/>
    <xf numFmtId="0" fontId="20" fillId="2" borderId="0" xfId="3" applyFont="1" applyFill="1" applyAlignment="1">
      <alignment wrapText="1"/>
    </xf>
    <xf numFmtId="0" fontId="17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1" fillId="2" borderId="0" xfId="3" applyFont="1" applyFill="1" applyAlignment="1">
      <alignment wrapText="1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25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2" fontId="3" fillId="0" borderId="31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55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56" xfId="0" applyNumberFormat="1" applyFont="1" applyBorder="1" applyAlignment="1">
      <alignment horizontal="center"/>
    </xf>
    <xf numFmtId="6" fontId="6" fillId="0" borderId="2" xfId="0" applyNumberFormat="1" applyFont="1" applyBorder="1" applyAlignment="1">
      <alignment horizontal="center" vertical="center"/>
    </xf>
    <xf numFmtId="6" fontId="6" fillId="0" borderId="34" xfId="0" applyNumberFormat="1" applyFont="1" applyBorder="1" applyAlignment="1">
      <alignment horizontal="center" vertical="center"/>
    </xf>
    <xf numFmtId="6" fontId="6" fillId="0" borderId="44" xfId="0" applyNumberFormat="1" applyFont="1" applyBorder="1" applyAlignment="1">
      <alignment horizontal="center" vertical="center"/>
    </xf>
    <xf numFmtId="6" fontId="6" fillId="0" borderId="38" xfId="0" applyNumberFormat="1" applyFont="1" applyBorder="1" applyAlignment="1">
      <alignment horizontal="center" vertical="center"/>
    </xf>
    <xf numFmtId="6" fontId="6" fillId="0" borderId="25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2" fontId="3" fillId="0" borderId="44" xfId="0" applyNumberFormat="1" applyFont="1" applyBorder="1" applyAlignment="1">
      <alignment horizontal="center"/>
    </xf>
    <xf numFmtId="2" fontId="3" fillId="0" borderId="38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6" fillId="3" borderId="42" xfId="0" applyFont="1" applyFill="1" applyBorder="1" applyAlignment="1">
      <alignment horizontal="center" vertical="center" wrapText="1"/>
    </xf>
    <xf numFmtId="2" fontId="3" fillId="0" borderId="43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6" fillId="3" borderId="40" xfId="0" applyFont="1" applyFill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3" fillId="0" borderId="43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2" fontId="3" fillId="0" borderId="68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68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3" fontId="3" fillId="0" borderId="68" xfId="0" applyNumberFormat="1" applyFont="1" applyBorder="1" applyAlignment="1">
      <alignment horizontal="center"/>
    </xf>
    <xf numFmtId="0" fontId="3" fillId="3" borderId="41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6" fillId="3" borderId="40" xfId="0" applyFont="1" applyFill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/>
    </xf>
    <xf numFmtId="4" fontId="3" fillId="0" borderId="44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39" xfId="0" applyNumberFormat="1" applyFont="1" applyBorder="1" applyAlignment="1">
      <alignment horizontal="center"/>
    </xf>
    <xf numFmtId="4" fontId="3" fillId="0" borderId="43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21" fillId="2" borderId="0" xfId="3" applyFont="1" applyFill="1"/>
    <xf numFmtId="0" fontId="22" fillId="2" borderId="0" xfId="0" applyFont="1" applyFill="1" applyAlignment="1">
      <alignment wrapText="1"/>
    </xf>
    <xf numFmtId="0" fontId="21" fillId="2" borderId="0" xfId="3" applyFont="1" applyFill="1" applyBorder="1" applyAlignment="1">
      <alignment wrapText="1"/>
    </xf>
    <xf numFmtId="0" fontId="21" fillId="2" borderId="0" xfId="3" applyFont="1" applyFill="1" applyAlignment="1">
      <alignment horizontal="left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3" fontId="6" fillId="0" borderId="72" xfId="0" applyNumberFormat="1" applyFont="1" applyBorder="1" applyAlignment="1">
      <alignment horizontal="center" vertical="center" wrapText="1"/>
    </xf>
    <xf numFmtId="0" fontId="16" fillId="3" borderId="69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23" fillId="2" borderId="0" xfId="0" applyFont="1" applyFill="1"/>
    <xf numFmtId="169" fontId="0" fillId="0" borderId="0" xfId="0" applyNumberFormat="1"/>
    <xf numFmtId="0" fontId="21" fillId="2" borderId="0" xfId="3" applyFont="1" applyFill="1" applyAlignment="1">
      <alignment horizontal="left"/>
    </xf>
    <xf numFmtId="0" fontId="13" fillId="0" borderId="73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13" fillId="0" borderId="75" xfId="0" applyFont="1" applyBorder="1" applyAlignment="1">
      <alignment horizontal="center"/>
    </xf>
    <xf numFmtId="6" fontId="13" fillId="0" borderId="2" xfId="0" applyNumberFormat="1" applyFont="1" applyBorder="1" applyAlignment="1">
      <alignment horizontal="center"/>
    </xf>
    <xf numFmtId="6" fontId="13" fillId="0" borderId="47" xfId="0" applyNumberFormat="1" applyFont="1" applyBorder="1" applyAlignment="1">
      <alignment horizontal="center"/>
    </xf>
    <xf numFmtId="6" fontId="13" fillId="0" borderId="76" xfId="0" applyNumberFormat="1" applyFont="1" applyBorder="1" applyAlignment="1">
      <alignment horizontal="center"/>
    </xf>
    <xf numFmtId="6" fontId="13" fillId="0" borderId="77" xfId="0" applyNumberFormat="1" applyFont="1" applyBorder="1" applyAlignment="1">
      <alignment horizontal="center"/>
    </xf>
    <xf numFmtId="6" fontId="13" fillId="0" borderId="78" xfId="0" applyNumberFormat="1" applyFont="1" applyBorder="1" applyAlignment="1">
      <alignment horizontal="center"/>
    </xf>
    <xf numFmtId="6" fontId="13" fillId="0" borderId="79" xfId="0" applyNumberFormat="1" applyFont="1" applyBorder="1" applyAlignment="1">
      <alignment horizontal="center"/>
    </xf>
    <xf numFmtId="6" fontId="13" fillId="0" borderId="80" xfId="0" applyNumberFormat="1" applyFont="1" applyBorder="1" applyAlignment="1">
      <alignment horizontal="center"/>
    </xf>
    <xf numFmtId="6" fontId="13" fillId="0" borderId="81" xfId="0" applyNumberFormat="1" applyFont="1" applyBorder="1" applyAlignment="1">
      <alignment horizontal="center"/>
    </xf>
    <xf numFmtId="6" fontId="13" fillId="0" borderId="82" xfId="0" applyNumberFormat="1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6" fontId="13" fillId="0" borderId="84" xfId="0" applyNumberFormat="1" applyFont="1" applyBorder="1" applyAlignment="1">
      <alignment horizontal="center"/>
    </xf>
    <xf numFmtId="0" fontId="13" fillId="0" borderId="85" xfId="0" applyFont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21" fillId="2" borderId="0" xfId="3" quotePrefix="1" applyFont="1" applyFill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wrapText="1"/>
    </xf>
    <xf numFmtId="0" fontId="3" fillId="3" borderId="46" xfId="0" applyFont="1" applyFill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/>
    </xf>
    <xf numFmtId="164" fontId="3" fillId="0" borderId="68" xfId="0" applyNumberFormat="1" applyFont="1" applyBorder="1" applyAlignment="1">
      <alignment horizontal="center"/>
    </xf>
    <xf numFmtId="164" fontId="3" fillId="0" borderId="57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164" fontId="3" fillId="0" borderId="68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86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87" xfId="0" applyNumberFormat="1" applyFont="1" applyBorder="1" applyAlignment="1">
      <alignment horizontal="center" vertical="center"/>
    </xf>
    <xf numFmtId="164" fontId="6" fillId="0" borderId="72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12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1127-C33A-43F7-AA3D-2F272ADBE7B6}">
  <sheetPr>
    <pageSetUpPr fitToPage="1"/>
  </sheetPr>
  <dimension ref="A1:C95"/>
  <sheetViews>
    <sheetView tabSelected="1" zoomScaleNormal="100" workbookViewId="0"/>
  </sheetViews>
  <sheetFormatPr defaultRowHeight="14.4" x14ac:dyDescent="0.3"/>
  <cols>
    <col min="1" max="1" width="142.109375" customWidth="1"/>
  </cols>
  <sheetData>
    <row r="1" spans="1:1" ht="22.8" x14ac:dyDescent="0.4">
      <c r="A1" s="266" t="s">
        <v>0</v>
      </c>
    </row>
    <row r="2" spans="1:1" s="265" customFormat="1" ht="17.399999999999999" x14ac:dyDescent="0.3">
      <c r="A2" s="267" t="s">
        <v>1</v>
      </c>
    </row>
    <row r="3" spans="1:1" ht="15.6" x14ac:dyDescent="0.3">
      <c r="A3" s="272" t="s">
        <v>2</v>
      </c>
    </row>
    <row r="4" spans="1:1" ht="15.6" x14ac:dyDescent="0.3">
      <c r="A4" s="272" t="s">
        <v>3</v>
      </c>
    </row>
    <row r="5" spans="1:1" ht="15.6" x14ac:dyDescent="0.3">
      <c r="A5" s="272" t="s">
        <v>4</v>
      </c>
    </row>
    <row r="6" spans="1:1" ht="15.6" x14ac:dyDescent="0.3">
      <c r="A6" s="272" t="s">
        <v>5</v>
      </c>
    </row>
    <row r="7" spans="1:1" ht="15.6" x14ac:dyDescent="0.3">
      <c r="A7" s="272" t="s">
        <v>6</v>
      </c>
    </row>
    <row r="8" spans="1:1" ht="15.6" x14ac:dyDescent="0.3">
      <c r="A8" s="272" t="s">
        <v>7</v>
      </c>
    </row>
    <row r="9" spans="1:1" ht="15.6" x14ac:dyDescent="0.3">
      <c r="A9" s="272" t="s">
        <v>8</v>
      </c>
    </row>
    <row r="10" spans="1:1" ht="15.6" x14ac:dyDescent="0.3">
      <c r="A10" s="272" t="s">
        <v>9</v>
      </c>
    </row>
    <row r="11" spans="1:1" ht="15.6" x14ac:dyDescent="0.3">
      <c r="A11" s="272" t="s">
        <v>10</v>
      </c>
    </row>
    <row r="12" spans="1:1" ht="15.6" x14ac:dyDescent="0.3">
      <c r="A12" s="272" t="s">
        <v>11</v>
      </c>
    </row>
    <row r="13" spans="1:1" ht="15.6" x14ac:dyDescent="0.3">
      <c r="A13" s="272" t="s">
        <v>12</v>
      </c>
    </row>
    <row r="14" spans="1:1" ht="15.6" x14ac:dyDescent="0.3">
      <c r="A14" s="272" t="s">
        <v>13</v>
      </c>
    </row>
    <row r="15" spans="1:1" ht="15.6" x14ac:dyDescent="0.3">
      <c r="A15" s="272" t="s">
        <v>14</v>
      </c>
    </row>
    <row r="16" spans="1:1" ht="15.6" x14ac:dyDescent="0.3">
      <c r="A16" s="272" t="s">
        <v>15</v>
      </c>
    </row>
    <row r="17" spans="1:1" ht="15.6" x14ac:dyDescent="0.3">
      <c r="A17" s="272" t="s">
        <v>16</v>
      </c>
    </row>
    <row r="18" spans="1:1" ht="15.6" x14ac:dyDescent="0.3">
      <c r="A18" s="272" t="s">
        <v>17</v>
      </c>
    </row>
    <row r="19" spans="1:1" ht="15.6" x14ac:dyDescent="0.3">
      <c r="A19" s="272" t="s">
        <v>18</v>
      </c>
    </row>
    <row r="20" spans="1:1" ht="15.6" x14ac:dyDescent="0.3">
      <c r="A20" s="272" t="s">
        <v>19</v>
      </c>
    </row>
    <row r="21" spans="1:1" ht="15.6" x14ac:dyDescent="0.3">
      <c r="A21" s="272" t="s">
        <v>20</v>
      </c>
    </row>
    <row r="22" spans="1:1" ht="15.6" x14ac:dyDescent="0.3">
      <c r="A22" s="348" t="s">
        <v>21</v>
      </c>
    </row>
    <row r="23" spans="1:1" ht="15.6" x14ac:dyDescent="0.3">
      <c r="A23" s="272" t="s">
        <v>22</v>
      </c>
    </row>
    <row r="24" spans="1:1" ht="15.6" x14ac:dyDescent="0.3">
      <c r="A24" s="272" t="s">
        <v>23</v>
      </c>
    </row>
    <row r="25" spans="1:1" ht="16.95" customHeight="1" x14ac:dyDescent="0.3">
      <c r="A25" s="272" t="s">
        <v>24</v>
      </c>
    </row>
    <row r="26" spans="1:1" ht="17.7" customHeight="1" x14ac:dyDescent="0.3">
      <c r="A26" s="272" t="s">
        <v>25</v>
      </c>
    </row>
    <row r="27" spans="1:1" ht="15.6" x14ac:dyDescent="0.3">
      <c r="A27" s="272" t="s">
        <v>26</v>
      </c>
    </row>
    <row r="28" spans="1:1" ht="15.6" x14ac:dyDescent="0.3">
      <c r="A28" s="272" t="s">
        <v>27</v>
      </c>
    </row>
    <row r="29" spans="1:1" ht="15.6" x14ac:dyDescent="0.3">
      <c r="A29" s="272" t="s">
        <v>28</v>
      </c>
    </row>
    <row r="30" spans="1:1" ht="15.6" x14ac:dyDescent="0.3">
      <c r="A30" s="272" t="s">
        <v>29</v>
      </c>
    </row>
    <row r="31" spans="1:1" ht="15.6" x14ac:dyDescent="0.3">
      <c r="A31" s="272" t="s">
        <v>30</v>
      </c>
    </row>
    <row r="32" spans="1:1" ht="15.6" x14ac:dyDescent="0.3">
      <c r="A32" s="272" t="s">
        <v>31</v>
      </c>
    </row>
    <row r="33" spans="1:1" ht="15.6" x14ac:dyDescent="0.3">
      <c r="A33" s="272" t="s">
        <v>32</v>
      </c>
    </row>
    <row r="34" spans="1:1" ht="15.6" x14ac:dyDescent="0.3">
      <c r="A34" s="349"/>
    </row>
    <row r="35" spans="1:1" s="265" customFormat="1" ht="17.399999999999999" x14ac:dyDescent="0.3">
      <c r="A35" s="269" t="s">
        <v>33</v>
      </c>
    </row>
    <row r="36" spans="1:1" ht="15.6" x14ac:dyDescent="0.3">
      <c r="A36" s="268" t="s">
        <v>34</v>
      </c>
    </row>
    <row r="37" spans="1:1" ht="15.6" x14ac:dyDescent="0.3">
      <c r="A37" s="268" t="s">
        <v>35</v>
      </c>
    </row>
    <row r="38" spans="1:1" ht="15.6" x14ac:dyDescent="0.3">
      <c r="A38" s="268" t="s">
        <v>36</v>
      </c>
    </row>
    <row r="39" spans="1:1" ht="15.6" x14ac:dyDescent="0.3">
      <c r="A39" s="268" t="s">
        <v>37</v>
      </c>
    </row>
    <row r="40" spans="1:1" ht="15.6" x14ac:dyDescent="0.3">
      <c r="A40" s="268" t="s">
        <v>38</v>
      </c>
    </row>
    <row r="41" spans="1:1" ht="15.6" x14ac:dyDescent="0.3">
      <c r="A41" s="268" t="s">
        <v>39</v>
      </c>
    </row>
    <row r="42" spans="1:1" ht="15.6" x14ac:dyDescent="0.3">
      <c r="A42" s="268" t="s">
        <v>40</v>
      </c>
    </row>
    <row r="43" spans="1:1" ht="15.6" x14ac:dyDescent="0.3">
      <c r="A43" s="268" t="s">
        <v>41</v>
      </c>
    </row>
    <row r="44" spans="1:1" ht="15.6" x14ac:dyDescent="0.3">
      <c r="A44" s="268" t="s">
        <v>42</v>
      </c>
    </row>
    <row r="45" spans="1:1" ht="15.6" x14ac:dyDescent="0.3">
      <c r="A45" s="268" t="s">
        <v>43</v>
      </c>
    </row>
    <row r="46" spans="1:1" ht="15.6" x14ac:dyDescent="0.3">
      <c r="A46" s="268" t="s">
        <v>44</v>
      </c>
    </row>
    <row r="47" spans="1:1" ht="15.6" x14ac:dyDescent="0.3">
      <c r="A47" s="268" t="s">
        <v>45</v>
      </c>
    </row>
    <row r="48" spans="1:1" ht="15.6" x14ac:dyDescent="0.3">
      <c r="A48" s="268" t="s">
        <v>46</v>
      </c>
    </row>
    <row r="49" spans="1:1" ht="15.6" x14ac:dyDescent="0.3">
      <c r="A49" s="268" t="s">
        <v>47</v>
      </c>
    </row>
    <row r="50" spans="1:1" ht="15.6" x14ac:dyDescent="0.3">
      <c r="A50" s="268" t="s">
        <v>48</v>
      </c>
    </row>
    <row r="51" spans="1:1" ht="15.6" x14ac:dyDescent="0.3">
      <c r="A51" s="268" t="s">
        <v>49</v>
      </c>
    </row>
    <row r="52" spans="1:1" ht="15.6" x14ac:dyDescent="0.3">
      <c r="A52" s="268" t="s">
        <v>50</v>
      </c>
    </row>
    <row r="53" spans="1:1" ht="15.6" x14ac:dyDescent="0.3">
      <c r="A53" s="268" t="s">
        <v>51</v>
      </c>
    </row>
    <row r="54" spans="1:1" ht="15.6" x14ac:dyDescent="0.3">
      <c r="A54" s="268" t="s">
        <v>52</v>
      </c>
    </row>
    <row r="55" spans="1:1" ht="15.6" x14ac:dyDescent="0.3">
      <c r="A55" s="268" t="s">
        <v>53</v>
      </c>
    </row>
    <row r="56" spans="1:1" ht="15.6" x14ac:dyDescent="0.3">
      <c r="A56" s="268" t="s">
        <v>54</v>
      </c>
    </row>
    <row r="57" spans="1:1" ht="18" customHeight="1" x14ac:dyDescent="0.3">
      <c r="A57" s="268" t="s">
        <v>55</v>
      </c>
    </row>
    <row r="58" spans="1:1" ht="16.2" customHeight="1" x14ac:dyDescent="0.3">
      <c r="A58" s="268" t="s">
        <v>56</v>
      </c>
    </row>
    <row r="59" spans="1:1" ht="15.6" x14ac:dyDescent="0.3">
      <c r="A59" s="268" t="s">
        <v>57</v>
      </c>
    </row>
    <row r="60" spans="1:1" ht="15.6" x14ac:dyDescent="0.3">
      <c r="A60" s="268" t="s">
        <v>58</v>
      </c>
    </row>
    <row r="61" spans="1:1" ht="15.6" x14ac:dyDescent="0.3">
      <c r="A61" s="270"/>
    </row>
    <row r="62" spans="1:1" ht="17.399999999999999" x14ac:dyDescent="0.3">
      <c r="A62" s="269" t="s">
        <v>59</v>
      </c>
    </row>
    <row r="63" spans="1:1" ht="15.6" x14ac:dyDescent="0.3">
      <c r="A63" s="268" t="s">
        <v>60</v>
      </c>
    </row>
    <row r="64" spans="1:1" ht="15.6" x14ac:dyDescent="0.3">
      <c r="A64" s="270"/>
    </row>
    <row r="65" spans="1:1" ht="17.399999999999999" x14ac:dyDescent="0.3">
      <c r="A65" s="269" t="s">
        <v>61</v>
      </c>
    </row>
    <row r="66" spans="1:1" ht="15.6" x14ac:dyDescent="0.3">
      <c r="A66" s="268" t="s">
        <v>62</v>
      </c>
    </row>
    <row r="67" spans="1:1" x14ac:dyDescent="0.3">
      <c r="A67" s="271"/>
    </row>
    <row r="68" spans="1:1" ht="17.399999999999999" x14ac:dyDescent="0.3">
      <c r="A68" s="269" t="s">
        <v>63</v>
      </c>
    </row>
    <row r="69" spans="1:1" ht="15.6" x14ac:dyDescent="0.3">
      <c r="A69" s="272" t="s">
        <v>64</v>
      </c>
    </row>
    <row r="70" spans="1:1" ht="15.6" x14ac:dyDescent="0.3">
      <c r="A70" s="272" t="s">
        <v>65</v>
      </c>
    </row>
    <row r="71" spans="1:1" ht="15.6" x14ac:dyDescent="0.3">
      <c r="A71" s="272" t="s">
        <v>66</v>
      </c>
    </row>
    <row r="72" spans="1:1" ht="15.6" x14ac:dyDescent="0.3">
      <c r="A72" s="350" t="s">
        <v>67</v>
      </c>
    </row>
    <row r="73" spans="1:1" ht="15.6" x14ac:dyDescent="0.3">
      <c r="A73" s="350" t="s">
        <v>68</v>
      </c>
    </row>
    <row r="74" spans="1:1" ht="15.6" x14ac:dyDescent="0.3">
      <c r="A74" s="272" t="s">
        <v>69</v>
      </c>
    </row>
    <row r="75" spans="1:1" ht="15.6" x14ac:dyDescent="0.3">
      <c r="A75" s="272" t="s">
        <v>70</v>
      </c>
    </row>
    <row r="76" spans="1:1" ht="15.6" x14ac:dyDescent="0.3">
      <c r="A76" s="272" t="s">
        <v>71</v>
      </c>
    </row>
    <row r="77" spans="1:1" ht="15.6" x14ac:dyDescent="0.3">
      <c r="A77" s="272" t="s">
        <v>72</v>
      </c>
    </row>
    <row r="78" spans="1:1" ht="15.6" x14ac:dyDescent="0.3">
      <c r="A78" s="272" t="s">
        <v>73</v>
      </c>
    </row>
    <row r="79" spans="1:1" ht="15.6" x14ac:dyDescent="0.3">
      <c r="A79" s="351" t="s">
        <v>74</v>
      </c>
    </row>
    <row r="80" spans="1:1" ht="15.6" x14ac:dyDescent="0.3">
      <c r="A80" s="382" t="s">
        <v>75</v>
      </c>
    </row>
    <row r="81" spans="1:3" ht="15.6" x14ac:dyDescent="0.3">
      <c r="A81" s="382" t="s">
        <v>76</v>
      </c>
    </row>
    <row r="82" spans="1:3" ht="15.6" x14ac:dyDescent="0.3">
      <c r="A82" s="351" t="s">
        <v>77</v>
      </c>
    </row>
    <row r="83" spans="1:3" ht="15.6" x14ac:dyDescent="0.3">
      <c r="A83" s="272" t="s">
        <v>78</v>
      </c>
    </row>
    <row r="84" spans="1:3" ht="15.6" x14ac:dyDescent="0.3">
      <c r="A84" s="272" t="s">
        <v>79</v>
      </c>
    </row>
    <row r="85" spans="1:3" ht="15.6" x14ac:dyDescent="0.3">
      <c r="A85" s="272" t="s">
        <v>80</v>
      </c>
    </row>
    <row r="86" spans="1:3" ht="15.6" x14ac:dyDescent="0.3">
      <c r="A86" s="272" t="s">
        <v>81</v>
      </c>
    </row>
    <row r="87" spans="1:3" ht="15.6" x14ac:dyDescent="0.3">
      <c r="A87" s="348" t="s">
        <v>82</v>
      </c>
    </row>
    <row r="88" spans="1:3" ht="15.6" x14ac:dyDescent="0.3">
      <c r="A88" s="348" t="s">
        <v>83</v>
      </c>
    </row>
    <row r="89" spans="1:3" ht="15.6" x14ac:dyDescent="0.3">
      <c r="A89" s="348" t="s">
        <v>84</v>
      </c>
    </row>
    <row r="90" spans="1:3" ht="15.6" x14ac:dyDescent="0.3">
      <c r="A90" s="365" t="s">
        <v>85</v>
      </c>
    </row>
    <row r="91" spans="1:3" ht="15.6" x14ac:dyDescent="0.3">
      <c r="A91" s="365" t="s">
        <v>86</v>
      </c>
      <c r="B91" s="51"/>
      <c r="C91" s="51"/>
    </row>
    <row r="92" spans="1:3" ht="15.6" x14ac:dyDescent="0.3">
      <c r="A92" s="365" t="s">
        <v>87</v>
      </c>
    </row>
    <row r="93" spans="1:3" ht="15.6" x14ac:dyDescent="0.3">
      <c r="A93" s="365" t="s">
        <v>88</v>
      </c>
    </row>
    <row r="94" spans="1:3" ht="15.6" x14ac:dyDescent="0.3">
      <c r="A94" s="365" t="s">
        <v>89</v>
      </c>
    </row>
    <row r="95" spans="1:3" ht="15.6" x14ac:dyDescent="0.3">
      <c r="A95" s="365" t="s">
        <v>90</v>
      </c>
    </row>
  </sheetData>
  <sheetProtection algorithmName="SHA-512" hashValue="+PRgDrVszG2Yi9t7xv2PSBBNZKuihP+4Xd/G2KH1O8/eqDm9JNb7jeVBNYFM0iDJLbFgpxmi8h1wasHOeo+3rA==" saltValue="Atdjuyk8HSribDBVWSK+Og==" spinCount="100000" sheet="1" objects="1" scenarios="1"/>
  <hyperlinks>
    <hyperlink ref="A5" location="'A. Community Water Systems'!A60:H107" display="Table 3.2A  Number of Sources Affected by Monitoring Type -- Increased and Treated Monitoring" xr:uid="{7D49BC71-45E8-47F2-8999-874B6EF2832A}"/>
    <hyperlink ref="A6" location="'A. Community Water Systems'!A109:H156" display="Table 4.1A Estimated Source Monitoring Costs by Water System Size -- Routine Monitoring" xr:uid="{D90DEAB7-E493-42B2-8887-6575A6CF83AC}"/>
    <hyperlink ref="A7" location="'A. Community Water Systems'!A158:H205" display="Table 4.2A Estimated Source Monitoring Costs by Water System Size -- Increased Monitoring" xr:uid="{66EC73A3-5196-4E60-AE2A-BC9AC312B0C5}"/>
    <hyperlink ref="A8" location="'A. Community Water Systems'!A207:H254" display="Table 4.3A Estimated Source Monitoring Costs by Water System Size -- Treated Monitoring" xr:uid="{8E8FF52E-9E4D-4BC6-9C46-5B0480EFFFAE}"/>
    <hyperlink ref="A9" location="'A. Community Water Systems'!A256:H278" display="Table 5.1A Estimated Total Capital Costs by Water System Size" xr:uid="{4E3CE8F7-88A3-4159-A0F8-43EF220E5E01}"/>
    <hyperlink ref="A10" location="'A. Community Water Systems'!A280:H302" display="Table 5.2A Estimated Annualized Capital Costs by Water System Size" xr:uid="{23C887CE-E498-4CD7-9467-7E643F392625}"/>
    <hyperlink ref="A11" location="'A. Community Water Systems'!A304:H326" display="Table 5.3A Estimated Annual Operations &amp; Maintenance Costs by Water System Size" xr:uid="{EA216E17-5652-4AA7-9776-434C075D16E7}"/>
    <hyperlink ref="A12" location="'A. Community Water Systems'!A328:H350" display="Table 6A Estimated Total Annualized Monitoring and Treatment Costs by Water System Size" xr:uid="{CC6C2DE2-B74A-4186-96C2-256AE476EB53}"/>
    <hyperlink ref="A13" location="'A. Community Water Systems'!A352:H374" display="Table 7.1A Estimated Number of Systems Requiring Treatment" xr:uid="{59AD9A8E-4D43-471D-9871-80AA5771717E}"/>
    <hyperlink ref="A14" location="'A. Community Water Systems'!A376:H398" display="Table 7.2A Estimated Annual Cost per System by Water System Size" xr:uid="{CE05DE20-31FE-48BA-B72B-625E95AF89EB}"/>
    <hyperlink ref="A15" location="'A. Community Water Systems'!A400:H422" display="Table 8A Estimated Annual Cost per Source by Water System Size" xr:uid="{F6335F91-DCD2-448B-86CA-C812B69BCF55}"/>
    <hyperlink ref="A16" location="'A. Community Water Systems'!A424:H446" display="Table 9.1A Estimated Number of Service Connections in Systems Exceeding the MCL by Water System Size" xr:uid="{CB7892EC-FE62-422F-BE33-F2B8318C0B67}"/>
    <hyperlink ref="A17" location="'A. Community Water Systems'!A448:H470" display="Table 9.2A Estimated Annual Cost per Service Connection by Water System Size" xr:uid="{0F011884-9156-451E-8925-81732069DCCB}"/>
    <hyperlink ref="A18" location="'A. Community Water Systems'!A472:H494" display="Table 10.1A Estimated Total Number of People Served by Water System Size" xr:uid="{9A8E6897-B755-4473-B40E-3961BA70AC3B}"/>
    <hyperlink ref="A19" location="'A. Community Water Systems'!A496:H518" display="Table 10.2A Estimated Annual Cost per Person by Water System Size" xr:uid="{6545EB01-A811-41C0-BDB3-E907BBB4B709}"/>
    <hyperlink ref="A20" location="'A. Community Water Systems'!A520:H542" display="Table 11.1A Estimated Total Volume of Water Treated (MG) by Water System Size" xr:uid="{A882FA51-B3BF-4891-9728-EFEBBD66E196}"/>
    <hyperlink ref="A21" location="'A. Community Water Systems'!A545:H567" display="Table 11.2A Estimated Annual Cost per Unit of Water Treated (MG) by Water System Size" xr:uid="{BF2FAB8E-CAEF-4042-8900-746BC04EAF7D}"/>
    <hyperlink ref="A23" location="'A. Community Water Systems'!A593:H615" display="Table 12A Estimated Number of Theoretical Excess Cancer Cases Reduced (over 70 years) by Water System Size" xr:uid="{6EDF0B81-ED53-4B26-96CF-C440C116763A}"/>
    <hyperlink ref="A24" location="'A. Community Water Systems'!A617:H639" display="Table 13.1A Estimated Annual Resin Costs (component of Operations &amp; Maintenance Costs) by Water System Size" xr:uid="{46C98BD7-464F-458B-B943-701C3DA97696}"/>
    <hyperlink ref="A25" location="'A. Community Water Systems'!A641:H663" display="Table 13.2A Estimated Annual Disposal Costs (component of Operations &amp; Maintenance Costs) by Water System Size" xr:uid="{89EDAD9C-7A71-4BE9-9CD0-16F781FAAD83}"/>
    <hyperlink ref="A26" location="'A. Community Water Systems'!A665:H687" display="Table 13.3A Estimated Annual Chemical Costs (component of Operations &amp; Maintenance Costs) by Water System Size" xr:uid="{2B7AB398-3197-4587-AC15-6CCA5C661B96}"/>
    <hyperlink ref="A27" location="'A. Community Water Systems'!A689:H697" display="Table 14A. Estimated Monthly Cost Per Connection of POU Treatment Based on MCL for Small Water Systems" xr:uid="{4436B5A2-9ED4-4DC2-B88D-FB256704CD93}"/>
    <hyperlink ref="A4" location="'A. Community Water Systems'!A11:H58" display="Table 3.1A  Number of Sources Affected by Monitoring Type -- Routine Monitoring" xr:uid="{3BBCD48A-18DA-4B4A-BE35-2CF14A64C39E}"/>
    <hyperlink ref="A28" location="'A. Community Water Systems'!A699:H721" display="Table 15.1A Estimated Total Costs to State Water Resources Control Board to Review Compliance Plans" xr:uid="{82C5FADD-4F2E-4191-851A-987570A6ACBC}"/>
    <hyperlink ref="A29" location="'A. Community Water Systems'!A723:H745" display="Table 15.2A Estimated Total Costs to Prepare Compliance Plans" xr:uid="{09054C6A-00EF-4556-BCC9-0A5BD603EBFF}"/>
    <hyperlink ref="A30" location="'A. Community Water Systems'!A747:H769" display="Table 16.1A Total Annual Costs for Table 16.3A (includes compliance plan costs)" xr:uid="{375EB606-B1A5-4312-8868-3DF068567CE8}"/>
    <hyperlink ref="A31" location="'A. Community Water Systems'!A771:H793" display="Table 16.2A Theoretical Cancer Cases Avoided Annually for Table 16.3A" xr:uid="{D8715FA7-A300-4B27-960C-F4E7EE62D8F2}"/>
    <hyperlink ref="A32" location="'A. Community Water Systems'!A795:H817" display="Table 17.1A Median Monthly Household Cost Increases" xr:uid="{8E1A9CDC-781E-4BF2-B9ED-F6518014B2C3}"/>
    <hyperlink ref="A33" location="'A. Community Water Systems'!A819:H841" display="Table 17.2A Maximum Monthly Household Cost Increases" xr:uid="{DAAD54BB-AD0F-414E-BE80-CA2DC5B99C15}"/>
    <hyperlink ref="A3" location="'A. Community Water Systems'!A5:H9" display="Table 2A Number of Sources by System Size" xr:uid="{258D5E10-8823-4E11-ABD2-6B0104ECA5F2}"/>
    <hyperlink ref="A36" location="'B. NTNC Water Systems'!A5:H9" display="Table 2B Number of Sources by Water System Size" xr:uid="{7E7AFF68-520A-4F2D-B285-0137816D8EC4}"/>
    <hyperlink ref="A37" location="'B. NTNC Water Systems'!A11:H58" display="Table 3.1B  Number of Sources Affected by Monitoring Type -- Routine Monitoring" xr:uid="{097BD764-9B3F-459D-9383-A85B0FCDA576}"/>
    <hyperlink ref="A38" location="'B. NTNC Water Systems'!A60:H107" display="Table 3.2B  Number of Sources Affected by Monitoring Type -- Increased and Treated Monitoring" xr:uid="{16916E72-8A5E-4606-A0B7-5B442FF236D7}"/>
    <hyperlink ref="A39" location="'B. NTNC Water Systems'!A109:H156" display="Table 4.1B Estimated Source Monitoring Costs by Water System Size -- Routine Monitoring" xr:uid="{CA328E19-6DE4-42D5-85B2-6541705FE22A}"/>
    <hyperlink ref="A40" location="'B. NTNC Water Systems'!A158:H205" display="Table 4.2B Estimated Source Monitoring Costs by Water System Size -- Increased Monitoring" xr:uid="{D8D56D18-FE7E-40E2-8288-D6B108B9DA15}"/>
    <hyperlink ref="A41" location="'B. NTNC Water Systems'!A207:H254" display="Table 4.3B Estimated Source Monitoring Costs by Water System Size -- Treated Monitoring" xr:uid="{8484F976-61C7-426C-ADDC-47AFE7FEF7F3}"/>
    <hyperlink ref="A42" location="'B. NTNC Water Systems'!A256:H278" display="Table 5.1B Estimated Total Capital Costs by Water System Size" xr:uid="{EFFFB478-98C5-4E24-B465-99F023F24917}"/>
    <hyperlink ref="A43" location="'B. NTNC Water Systems'!A280:H302" display="Table 5.2B Estimated Annualized Capital Costs by Water System Size" xr:uid="{C1DBBA87-83D4-487F-B1A4-AB5BE4F17384}"/>
    <hyperlink ref="A44" location="'B. NTNC Water Systems'!A304:H326" display="Table 5.3B Estimated Annual Operations &amp; Maintenance Costs by Water System Size" xr:uid="{225B3EBA-874D-4644-8963-1275350E4E0E}"/>
    <hyperlink ref="A45" location="'B. NTNC Water Systems'!A328:H350" display="Table 6B Estimated Total Annualized Monitoring and Treatment Costs by Water System Size" xr:uid="{D68E22A0-F77F-4B51-B292-E219A51204D7}"/>
    <hyperlink ref="A46" location="'B. NTNC Water Systems'!A352:H374" display="Table 7.1B Estimated Number of Systems Requiring Treatment" xr:uid="{4053E750-5183-4BA2-B29E-5F3A307FCADF}"/>
    <hyperlink ref="A47" location="'B. NTNC Water Systems'!A376:H398" display="Table 7.2B Estimated Annual Cost per System by Water System Size" xr:uid="{097D600A-0822-4057-B6DC-9DF9E1006107}"/>
    <hyperlink ref="A48" location="'B. NTNC Water Systems'!A400:H422" display="Table 8B Estimated Annual Cost per Source by Water System Size" xr:uid="{C8A97FE5-38FF-47F0-B7A5-5FDFE14D0256}"/>
    <hyperlink ref="A49" location="'B. NTNC Water Systems'!A424:H446" display="Table 9.1B Estimated Number of Service Connections by Water System Size" xr:uid="{5DFA4624-9768-42DA-9A01-35CC090D3F49}"/>
    <hyperlink ref="A50" location="'B. NTNC Water Systems'!A448:H470" display="Table 9.2B Estimated Annual Cost per Service Connection by Water System Size" xr:uid="{7E9F32D2-5C8F-47A7-9A29-AD16E6379DEC}"/>
    <hyperlink ref="A51" location="'B. NTNC Water Systems'!A472:H494" display="Table 10.1B Estimated Total Number of People Served by Water System Size" xr:uid="{5DEF0A79-3732-4B85-80F6-EF9DB355F13B}"/>
    <hyperlink ref="A52" location="'B. NTNC Water Systems'!A496:H518" display="Table 10.2B Estimated Annual Cost per Person by Water System Size" xr:uid="{7B0933CD-AF4D-4228-AAF7-D359847DCE89}"/>
    <hyperlink ref="A53" location="'B. NTNC Water Systems'!A520:H542" display="Table 11.1B Estimated Total Volume of Water Treated (MG) by Water System Size" xr:uid="{D02112B1-D850-44D5-977F-A6829DB780E4}"/>
    <hyperlink ref="A54" location="'B. NTNC Water Systems'!A544:H566" display="Table 11.2B Estimated Annual Cost per Unit of Water Treated (MG) by Water System Size" xr:uid="{124CF8DD-23A4-47F5-8979-1912FC5388DF}"/>
    <hyperlink ref="A55" location="'B. NTNC Water Systems'!A568:H590" display="Table 12B Estimated Number of Theoretical Excess Cancer Cases Reduced (over 70 years) by Water System Size" xr:uid="{65D17075-78A3-422B-BBCD-0819A854D853}"/>
    <hyperlink ref="A56" location="'B. NTNC Water Systems'!A592:H614" display="Table 13.1B Estimated Annual Resin Costs (component of Operations &amp; Maintenance Costs) by Water System Size" xr:uid="{A710EC86-C0F1-4235-816B-E44B844E4E58}"/>
    <hyperlink ref="A57" location="'B. NTNC Water Systems'!A616:H638" display="Table 13.2B Estimated Annual Disposal Costs (component of Operations &amp; Maintenance Costs) by Water System Size" xr:uid="{A6B15573-64AE-4335-9980-641C06DE464A}"/>
    <hyperlink ref="A58" location="'B. NTNC Water Systems'!A640:H662" display="Table 13.3B Estimated Annual Chemical Costs (component of Operations &amp; Maintenance Costs) by Water System Size" xr:uid="{6183A93F-3DFB-47EE-91CB-24FC5ED48000}"/>
    <hyperlink ref="A59" location="'B. NTNC Water Systems'!A664:H686" display="Table 15.1B Estimated Total Costs to State Water Resources Control Board to Review Compliance Plans" xr:uid="{9861D4CE-4A31-4566-BAE1-D73381CFCB10}"/>
    <hyperlink ref="A60" location="'B. NTNC Water Systems'!A688:H710" display="Table 15.2B Estimated Total Costs to Prepare Compliance Plans" xr:uid="{896B7C55-40C3-4447-BE93-3A6C25BE57A3}"/>
    <hyperlink ref="A63" location="'C. TNC Water Systems'!A3:S25" display="Table 17C Estimated Total Annualized Monitoring and Treatment Costs" xr:uid="{8A17B517-47BB-42AA-A5A7-04A131CEAFEC}"/>
    <hyperlink ref="A66" location="'D. Wholesalers'!A3:S25" display="Table 17D Estimated Total Annualized Monitoring and Treatment Costs" xr:uid="{008E5FDA-2663-49C7-84C6-B37EE9155734}"/>
    <hyperlink ref="A69" location="'E. Total Costs and Summary'!A3:F25" display="Table 18 Total Annual Costs For All System Types for All Potential MCLs" xr:uid="{7545798C-2F77-407E-A3E5-825E76F8E024}"/>
    <hyperlink ref="A70" location="'E. Total Costs and Summary'!A27:J33" display="Table 19 Total Annual Costs By Year for 10 ug/L" xr:uid="{BD6327D4-1A54-44D1-A1AE-96CD65AA8F8D}"/>
    <hyperlink ref="A71" location="'E. Total Costs and Summary'!A35:F41" display="SRIA Monitoring Costs Table for 10 ug/L" xr:uid="{D6614604-07A8-4AFB-86BE-85AEBAC559A8}"/>
    <hyperlink ref="A72" location="'E. Total Costs and Summary'!A43:F49" display="SRIA Annualized Capital Costs Table for 10 ug/L" xr:uid="{DFDC6209-A389-4E5C-84E4-A4F5F5EEC59C}"/>
    <hyperlink ref="A73" location="'E. Total Costs and Summary'!A51:F57" display="SRIA Resin Costs Table for 10 ug/L" xr:uid="{67B3597F-C65E-49BD-A339-D505F8F8A11F}"/>
    <hyperlink ref="A74" location="'E. Total Costs and Summary'!A59:F65" display="SRIA Disposal Costs Table for 10 ug/L" xr:uid="{9F2ABCFB-45E5-4EEA-9A2E-18B8305A4479}"/>
    <hyperlink ref="A75" location="'E. Total Costs and Summary'!A67:F73" display="SRIA Chemical Costs Table for 10 ug/L" xr:uid="{FA8EE80C-168E-484B-83D0-1C8DFC648799}"/>
    <hyperlink ref="A76" location="'E. Total Costs and Summary'!A75:F81" display="SRIA Remaining Operations &amp; Maintenance Costs Table for 10 ug/L (includes resin costs)" xr:uid="{6D3B2296-0219-49C7-9592-26DA2DC01FE8}"/>
    <hyperlink ref="A77" location="'E. Total Costs and Summary'!A83:F89" display="SRIA Total Operations &amp; Maintenance Costs Table for 10 ug/L" xr:uid="{AB497094-C659-468B-AC8C-3D41CC713DA9}"/>
    <hyperlink ref="A78" location="'E. Total Costs and Summary'!A91:E96" display="Annual Costs to the Typical (Average) PWS for 10 ug/L" xr:uid="{F7B9C324-FEB4-436A-BF7D-1DA2B35F7D1E}"/>
    <hyperlink ref="A79" location="'E. Total Costs and Summary'!A98:C104" display="SRIA Compliance Plan Costs" xr:uid="{F9C19ECA-E450-436A-AC79-51268C58CF57}"/>
    <hyperlink ref="A82" location="'E. Total Costs and Summary'!A122:F144" display="Table 22 Total Number of Systems" xr:uid="{4363DA75-ECA4-47CD-B498-827BBC045882}"/>
    <hyperlink ref="A83" location="'E. Total Costs and Summary'!A146:F168" display="Table 23 Total Number of Sources" xr:uid="{F02A912A-4864-41D0-A324-F113AC72CA8D}"/>
    <hyperlink ref="A84" location="'E. Total Costs and Summary'!A170:F192" display="Table 24 Total Population" xr:uid="{51F23C07-EB93-4365-B3BF-68CB92E65332}"/>
    <hyperlink ref="A85" location="'E. Total Costs and Summary'!A194:F216" display="Table 25 Total Connections" xr:uid="{960E197C-E53E-4890-8833-72E7DC55CBFE}"/>
    <hyperlink ref="A86" location="'E. Total Costs and Summary'!A218:G240" display="Table 26 Total Cancer Cases Reduced" xr:uid="{3E13DC90-C7DD-4891-8496-153453695E97}"/>
    <hyperlink ref="A22" location="'A. Community Water Systems'!A569:H591" display="Table 11.3A Estimated Annual Cost per Unit of Water Treated (kgal) by Water System Size" xr:uid="{4CD8AFC1-4381-4850-B720-62F10AF53C2F}"/>
    <hyperlink ref="A87" location="'E. Total Costs and Summary'!A242:F249" display="Table 27 Number of systems with at least one source exceeding the proposed MCL of 10 µg/L by water system ownership" xr:uid="{4E80BCEC-C8E6-4098-A251-207B8AF4164D}"/>
    <hyperlink ref="A88" location="'E. Total Costs and Summary'!A251:F258" display="Table 28 Estimated total annualized costs at the proposed MCL of 10 µg/L (not including routine monitoring costs) by water system ownership" xr:uid="{2F9AA32F-3B4F-49B9-BBEC-A1FEC96BBAF6}"/>
    <hyperlink ref="A89" location="'E. Total Costs and Summary'!A260:F267" display="Table 29 Estimated total number of people served at the proposed MCL of 10 µg/L by water system ownership" xr:uid="{3EAE125F-25CB-4D25-9F56-554B00B7682C}"/>
    <hyperlink ref="A90" location="'E. Total Costs and Summary'!A269:F275" display="SRIA Supporting Table - ALT 1 (12 ug/L): Costs to Prepare Compliance (10%) and Operations (90%) Plans" xr:uid="{21F71F5F-7780-4F2C-8B08-208249A59652}"/>
    <hyperlink ref="A91" location="'E. Total Costs and Summary'!A277:F283" display="SRIA Supporting Table - ALT 1 (12 ug/L): Costs to Review Compliance (2 hours) and Operations (33 hours) Plans" xr:uid="{08EBE62E-648B-4E2E-96B6-F6FCC4BFF284}"/>
    <hyperlink ref="A92" location="'E. Total Costs and Summary'!A285:F291" display="SRIA Supporting Table - ALT 2 (8 ug/L): Costs to Prepare Compliance (10%) and Operations (90%) Plans" xr:uid="{2F4A901F-FA92-4F58-8267-89BB18C2BA42}"/>
    <hyperlink ref="A93" location="'E. Total Costs and Summary'!A293:F299" display="SRIA Supporting Table - ALT 2 (8 ug/L): Costs to Review Compliance (2 hours) and Operations (33 hours) Plans" xr:uid="{F01FB772-00B4-4436-A618-593330EA73E8}"/>
    <hyperlink ref="A94" location="'E. Total Costs and Summary'!A301:F307" display="SRIA Supporting Table - ALT 3 (1 ug/L): Costs to Prepare Compliance (10%) and Operations (90%) Plans" xr:uid="{4D27D9D2-2749-4C29-A5F4-931525FC3BD1}"/>
    <hyperlink ref="A95" location="'E. Total Costs and Summary'!A309:F315" display="SRIA Supporting Table - ALT 3 (1 ug/L): Costs to Review Compliance (2 hours) and Operations (33 hours) Plans" xr:uid="{07672EBF-C47C-4D61-BB4A-77DF5B8E2A31}"/>
    <hyperlink ref="A80" location="'E. Total Costs and Summary'!A106:F112" display="'E. Total Costs and Summary'!A106:F112" xr:uid="{E50B5E74-26EB-4BB0-B203-CE52E186417B}"/>
    <hyperlink ref="A81" location="'E. Total Costs and Summary'!A114:F120" display="'E. Total Costs and Summary'!A114:F120" xr:uid="{D2D8263A-A814-490F-A4CF-B3C438D4164B}"/>
  </hyperlinks>
  <pageMargins left="0.7" right="0.7" top="0.75" bottom="0.75" header="0.3" footer="0.3"/>
  <pageSetup scale="86" fitToHeight="0" orientation="landscape" horizontalDpi="1200" verticalDpi="1200" r:id="rId1"/>
  <headerFooter>
    <oddHeader>&amp;C&amp;"Arial,Regular"&amp;12SWRCB-DDW-21-003
Hexavalent Chromium MCL</oddHeader>
    <oddFooter>&amp;C&amp;"Arial,Regular"&amp;12ISOR Attachment 1: Cost Tables
Table of Contents — Page &amp;P of &amp;N</oddFooter>
  </headerFooter>
  <rowBreaks count="2" manualBreakCount="2">
    <brk id="26" man="1"/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4844-D381-468E-B696-85F58B6AEABB}">
  <dimension ref="A1:O841"/>
  <sheetViews>
    <sheetView zoomScale="70" zoomScaleNormal="70" workbookViewId="0"/>
  </sheetViews>
  <sheetFormatPr defaultColWidth="8.6640625" defaultRowHeight="14.4" x14ac:dyDescent="0.3"/>
  <cols>
    <col min="1" max="1" width="14.33203125" style="2" customWidth="1"/>
    <col min="2" max="2" width="17.33203125" style="2" customWidth="1"/>
    <col min="3" max="3" width="18.44140625" style="2" customWidth="1"/>
    <col min="4" max="4" width="17" style="2" bestFit="1" customWidth="1"/>
    <col min="5" max="5" width="19" style="2" customWidth="1"/>
    <col min="6" max="6" width="19.6640625" style="2" customWidth="1"/>
    <col min="7" max="7" width="18.5546875" style="2" bestFit="1" customWidth="1"/>
    <col min="8" max="8" width="18.6640625" style="2" customWidth="1"/>
    <col min="9" max="9" width="13" customWidth="1"/>
    <col min="10" max="10" width="15.6640625" customWidth="1"/>
    <col min="11" max="11" width="16.5546875" customWidth="1"/>
    <col min="12" max="12" width="18.6640625" customWidth="1"/>
    <col min="13" max="13" width="18" customWidth="1"/>
    <col min="14" max="14" width="17.33203125" customWidth="1"/>
    <col min="15" max="15" width="16.6640625" customWidth="1"/>
    <col min="16" max="16" width="20.33203125" customWidth="1"/>
    <col min="17" max="17" width="17.5546875" customWidth="1"/>
    <col min="18" max="18" width="17.6640625" customWidth="1"/>
    <col min="19" max="19" width="14.6640625" customWidth="1"/>
    <col min="20" max="20" width="17.33203125" customWidth="1"/>
    <col min="21" max="21" width="15" customWidth="1"/>
    <col min="22" max="22" width="16.6640625" customWidth="1"/>
    <col min="23" max="23" width="13.6640625" customWidth="1"/>
    <col min="24" max="24" width="17.33203125" customWidth="1"/>
    <col min="25" max="25" width="15.6640625" customWidth="1"/>
    <col min="26" max="26" width="17.33203125" customWidth="1"/>
    <col min="27" max="27" width="19" customWidth="1"/>
    <col min="28" max="28" width="12.33203125" customWidth="1"/>
    <col min="29" max="29" width="14" customWidth="1"/>
    <col min="30" max="30" width="15.44140625" customWidth="1"/>
    <col min="31" max="31" width="16" customWidth="1"/>
    <col min="32" max="32" width="15.6640625" customWidth="1"/>
    <col min="33" max="33" width="17.6640625" customWidth="1"/>
    <col min="34" max="34" width="12.33203125" customWidth="1"/>
  </cols>
  <sheetData>
    <row r="1" spans="1:12" ht="21" x14ac:dyDescent="0.4">
      <c r="A1" s="7" t="s">
        <v>91</v>
      </c>
    </row>
    <row r="2" spans="1:12" ht="14.4" customHeight="1" thickBot="1" x14ac:dyDescent="0.35">
      <c r="A2" s="2" t="s">
        <v>199</v>
      </c>
    </row>
    <row r="3" spans="1:12" ht="16.2" thickBot="1" x14ac:dyDescent="0.35">
      <c r="A3" s="97" t="s">
        <v>92</v>
      </c>
      <c r="B3" s="416" t="s">
        <v>93</v>
      </c>
      <c r="C3" s="417"/>
    </row>
    <row r="4" spans="1:12" ht="15.6" x14ac:dyDescent="0.3">
      <c r="A4" s="3"/>
      <c r="B4" s="3"/>
      <c r="C4" s="3"/>
      <c r="D4" s="3"/>
      <c r="E4" s="3"/>
      <c r="F4" s="3"/>
      <c r="H4" s="3"/>
      <c r="I4" s="3"/>
    </row>
    <row r="5" spans="1:12" ht="18" thickBot="1" x14ac:dyDescent="0.35">
      <c r="A5" s="17" t="s">
        <v>94</v>
      </c>
      <c r="B5" s="18"/>
      <c r="C5" s="18"/>
      <c r="D5" s="18"/>
      <c r="E5" s="19"/>
      <c r="F5" s="19"/>
      <c r="G5" s="19"/>
      <c r="H5" s="19"/>
    </row>
    <row r="6" spans="1:12" ht="77.25" customHeight="1" thickBot="1" x14ac:dyDescent="0.35">
      <c r="A6" s="186" t="s">
        <v>95</v>
      </c>
      <c r="B6" s="137" t="s">
        <v>96</v>
      </c>
      <c r="C6" s="139" t="s">
        <v>97</v>
      </c>
      <c r="D6" s="139" t="s">
        <v>98</v>
      </c>
      <c r="E6" s="139" t="s">
        <v>99</v>
      </c>
      <c r="F6" s="139" t="s">
        <v>100</v>
      </c>
      <c r="G6" s="140" t="s">
        <v>101</v>
      </c>
      <c r="H6" s="141" t="s">
        <v>102</v>
      </c>
      <c r="I6" s="46"/>
      <c r="J6" s="46"/>
      <c r="K6" s="1"/>
    </row>
    <row r="7" spans="1:12" ht="15.6" x14ac:dyDescent="0.3">
      <c r="A7" s="11" t="s">
        <v>103</v>
      </c>
      <c r="B7" s="27">
        <v>2081</v>
      </c>
      <c r="C7" s="21">
        <v>592</v>
      </c>
      <c r="D7" s="21">
        <v>938</v>
      </c>
      <c r="E7" s="21">
        <v>1256</v>
      </c>
      <c r="F7" s="28">
        <v>513</v>
      </c>
      <c r="G7" s="62">
        <v>2981</v>
      </c>
      <c r="H7" s="65">
        <f>SUM(B7:G7)</f>
        <v>8361</v>
      </c>
      <c r="I7" s="51"/>
      <c r="J7" s="33"/>
      <c r="L7" s="33"/>
    </row>
    <row r="8" spans="1:12" ht="15.6" x14ac:dyDescent="0.3">
      <c r="A8" s="12" t="s">
        <v>104</v>
      </c>
      <c r="B8" s="22">
        <v>225</v>
      </c>
      <c r="C8" s="23">
        <v>71</v>
      </c>
      <c r="D8" s="23">
        <v>157</v>
      </c>
      <c r="E8" s="23">
        <v>141</v>
      </c>
      <c r="F8" s="23">
        <v>46</v>
      </c>
      <c r="G8" s="63">
        <v>181</v>
      </c>
      <c r="H8" s="9">
        <f>SUM(B8:G8)</f>
        <v>821</v>
      </c>
      <c r="I8" s="4"/>
      <c r="L8" s="33"/>
    </row>
    <row r="9" spans="1:12" ht="16.2" thickBot="1" x14ac:dyDescent="0.35">
      <c r="A9" s="13" t="s">
        <v>102</v>
      </c>
      <c r="B9" s="30">
        <f>SUM(B7:B8)</f>
        <v>2306</v>
      </c>
      <c r="C9" s="31">
        <f t="shared" ref="C9:H9" si="0">SUM(C7:C8)</f>
        <v>663</v>
      </c>
      <c r="D9" s="31">
        <f t="shared" si="0"/>
        <v>1095</v>
      </c>
      <c r="E9" s="31">
        <f t="shared" si="0"/>
        <v>1397</v>
      </c>
      <c r="F9" s="31">
        <f t="shared" si="0"/>
        <v>559</v>
      </c>
      <c r="G9" s="64">
        <f t="shared" si="0"/>
        <v>3162</v>
      </c>
      <c r="H9" s="66">
        <f t="shared" si="0"/>
        <v>9182</v>
      </c>
    </row>
    <row r="10" spans="1:12" ht="15.6" x14ac:dyDescent="0.3">
      <c r="A10" s="3"/>
      <c r="B10" s="3"/>
      <c r="C10" s="3"/>
      <c r="D10" s="3"/>
      <c r="E10" s="3"/>
      <c r="F10" s="3"/>
      <c r="G10" s="3"/>
      <c r="H10" s="3"/>
      <c r="J10" s="33"/>
    </row>
    <row r="11" spans="1:12" ht="17.399999999999999" x14ac:dyDescent="0.3">
      <c r="A11" s="17" t="s">
        <v>3</v>
      </c>
      <c r="B11" s="18"/>
      <c r="C11" s="18"/>
      <c r="D11" s="18"/>
      <c r="E11" s="18"/>
      <c r="F11" s="18"/>
      <c r="G11" s="18"/>
      <c r="H11" s="18"/>
    </row>
    <row r="12" spans="1:12" ht="16.2" thickBot="1" x14ac:dyDescent="0.35">
      <c r="A12" s="5" t="s">
        <v>105</v>
      </c>
      <c r="B12" s="3"/>
      <c r="C12" s="3"/>
      <c r="D12" s="3"/>
      <c r="E12" s="3"/>
      <c r="F12" s="3"/>
      <c r="G12" s="3"/>
      <c r="H12" s="3"/>
    </row>
    <row r="13" spans="1:12" ht="60.6" thickBot="1" x14ac:dyDescent="0.35">
      <c r="A13" s="136" t="s">
        <v>106</v>
      </c>
      <c r="B13" s="137" t="s">
        <v>96</v>
      </c>
      <c r="C13" s="138" t="s">
        <v>107</v>
      </c>
      <c r="D13" s="139" t="s">
        <v>98</v>
      </c>
      <c r="E13" s="139" t="s">
        <v>99</v>
      </c>
      <c r="F13" s="139" t="s">
        <v>100</v>
      </c>
      <c r="G13" s="140" t="s">
        <v>101</v>
      </c>
      <c r="H13" s="141" t="s">
        <v>102</v>
      </c>
      <c r="J13" s="46"/>
    </row>
    <row r="14" spans="1:12" ht="15" x14ac:dyDescent="0.3">
      <c r="A14" s="34">
        <v>1</v>
      </c>
      <c r="B14" s="52">
        <f t="shared" ref="B14:B28" si="1">$B$7-B63</f>
        <v>1585</v>
      </c>
      <c r="C14" s="39">
        <f t="shared" ref="C14:C30" si="2">$C$7-C63</f>
        <v>450</v>
      </c>
      <c r="D14" s="39">
        <f t="shared" ref="D14:D30" si="3">$D$7-D63</f>
        <v>725</v>
      </c>
      <c r="E14" s="39">
        <f t="shared" ref="E14:E30" si="4">$E$7-E63</f>
        <v>753</v>
      </c>
      <c r="F14" s="39">
        <f t="shared" ref="F14:F30" si="5">$F$7-F63</f>
        <v>269</v>
      </c>
      <c r="G14" s="143">
        <f t="shared" ref="G14:G30" si="6">$G$7-G63</f>
        <v>1376</v>
      </c>
      <c r="H14" s="47">
        <f t="shared" ref="H14:H30" si="7">$H$7-H63</f>
        <v>5158</v>
      </c>
    </row>
    <row r="15" spans="1:12" ht="15" x14ac:dyDescent="0.3">
      <c r="A15" s="36">
        <v>2</v>
      </c>
      <c r="B15" s="53">
        <f t="shared" si="1"/>
        <v>1723</v>
      </c>
      <c r="C15" s="41">
        <f t="shared" si="2"/>
        <v>497</v>
      </c>
      <c r="D15" s="41">
        <f t="shared" si="3"/>
        <v>793</v>
      </c>
      <c r="E15" s="41">
        <f t="shared" si="4"/>
        <v>878</v>
      </c>
      <c r="F15" s="41">
        <f t="shared" si="5"/>
        <v>343</v>
      </c>
      <c r="G15" s="144">
        <f t="shared" si="6"/>
        <v>1800</v>
      </c>
      <c r="H15" s="48">
        <f t="shared" si="7"/>
        <v>6034</v>
      </c>
    </row>
    <row r="16" spans="1:12" ht="15" x14ac:dyDescent="0.3">
      <c r="A16" s="35">
        <v>3</v>
      </c>
      <c r="B16" s="53">
        <f t="shared" si="1"/>
        <v>1812</v>
      </c>
      <c r="C16" s="41">
        <f t="shared" si="2"/>
        <v>521</v>
      </c>
      <c r="D16" s="41">
        <f t="shared" si="3"/>
        <v>829</v>
      </c>
      <c r="E16" s="41">
        <f t="shared" si="4"/>
        <v>941</v>
      </c>
      <c r="F16" s="41">
        <f t="shared" si="5"/>
        <v>384</v>
      </c>
      <c r="G16" s="144">
        <f t="shared" si="6"/>
        <v>2101</v>
      </c>
      <c r="H16" s="48">
        <f t="shared" si="7"/>
        <v>6588</v>
      </c>
    </row>
    <row r="17" spans="1:8" ht="15" x14ac:dyDescent="0.3">
      <c r="A17" s="35">
        <v>4</v>
      </c>
      <c r="B17" s="53">
        <f t="shared" si="1"/>
        <v>1857</v>
      </c>
      <c r="C17" s="41">
        <f t="shared" si="2"/>
        <v>541</v>
      </c>
      <c r="D17" s="41">
        <f t="shared" si="3"/>
        <v>866</v>
      </c>
      <c r="E17" s="41">
        <f t="shared" si="4"/>
        <v>996</v>
      </c>
      <c r="F17" s="41">
        <f t="shared" si="5"/>
        <v>417</v>
      </c>
      <c r="G17" s="144">
        <f t="shared" si="6"/>
        <v>2320</v>
      </c>
      <c r="H17" s="48">
        <f t="shared" si="7"/>
        <v>6997</v>
      </c>
    </row>
    <row r="18" spans="1:8" ht="15" x14ac:dyDescent="0.3">
      <c r="A18" s="35">
        <v>5</v>
      </c>
      <c r="B18" s="53">
        <f t="shared" si="1"/>
        <v>1903</v>
      </c>
      <c r="C18" s="41">
        <f t="shared" si="2"/>
        <v>553</v>
      </c>
      <c r="D18" s="41">
        <f t="shared" si="3"/>
        <v>883</v>
      </c>
      <c r="E18" s="41">
        <f t="shared" si="4"/>
        <v>1044</v>
      </c>
      <c r="F18" s="41">
        <f t="shared" si="5"/>
        <v>434</v>
      </c>
      <c r="G18" s="144">
        <f t="shared" si="6"/>
        <v>2485</v>
      </c>
      <c r="H18" s="48">
        <f t="shared" si="7"/>
        <v>7302</v>
      </c>
    </row>
    <row r="19" spans="1:8" ht="15.6" x14ac:dyDescent="0.3">
      <c r="A19" s="9">
        <v>6</v>
      </c>
      <c r="B19" s="53">
        <f t="shared" si="1"/>
        <v>1930</v>
      </c>
      <c r="C19" s="41">
        <f t="shared" si="2"/>
        <v>562</v>
      </c>
      <c r="D19" s="41">
        <f t="shared" si="3"/>
        <v>890</v>
      </c>
      <c r="E19" s="41">
        <f t="shared" si="4"/>
        <v>1078</v>
      </c>
      <c r="F19" s="41">
        <f t="shared" si="5"/>
        <v>446</v>
      </c>
      <c r="G19" s="144">
        <f t="shared" si="6"/>
        <v>2594</v>
      </c>
      <c r="H19" s="48">
        <f t="shared" si="7"/>
        <v>7500</v>
      </c>
    </row>
    <row r="20" spans="1:8" ht="15.6" x14ac:dyDescent="0.3">
      <c r="A20" s="9">
        <v>7</v>
      </c>
      <c r="B20" s="53">
        <f t="shared" si="1"/>
        <v>1953</v>
      </c>
      <c r="C20" s="41">
        <f t="shared" si="2"/>
        <v>563</v>
      </c>
      <c r="D20" s="41">
        <f t="shared" si="3"/>
        <v>899</v>
      </c>
      <c r="E20" s="41">
        <f t="shared" si="4"/>
        <v>1111</v>
      </c>
      <c r="F20" s="41">
        <f t="shared" si="5"/>
        <v>457</v>
      </c>
      <c r="G20" s="144">
        <f t="shared" si="6"/>
        <v>2664</v>
      </c>
      <c r="H20" s="48">
        <f t="shared" si="7"/>
        <v>7647</v>
      </c>
    </row>
    <row r="21" spans="1:8" ht="15.6" x14ac:dyDescent="0.3">
      <c r="A21" s="9">
        <v>8</v>
      </c>
      <c r="B21" s="53">
        <f t="shared" si="1"/>
        <v>1980</v>
      </c>
      <c r="C21" s="41">
        <f t="shared" si="2"/>
        <v>564</v>
      </c>
      <c r="D21" s="41">
        <f t="shared" si="3"/>
        <v>910</v>
      </c>
      <c r="E21" s="41">
        <f t="shared" si="4"/>
        <v>1134</v>
      </c>
      <c r="F21" s="41">
        <f t="shared" si="5"/>
        <v>468</v>
      </c>
      <c r="G21" s="144">
        <f t="shared" si="6"/>
        <v>2707</v>
      </c>
      <c r="H21" s="48">
        <f t="shared" si="7"/>
        <v>7763</v>
      </c>
    </row>
    <row r="22" spans="1:8" ht="15.6" x14ac:dyDescent="0.3">
      <c r="A22" s="9">
        <v>9</v>
      </c>
      <c r="B22" s="53">
        <f t="shared" si="1"/>
        <v>1995</v>
      </c>
      <c r="C22" s="41">
        <f t="shared" si="2"/>
        <v>566</v>
      </c>
      <c r="D22" s="41">
        <f t="shared" si="3"/>
        <v>913</v>
      </c>
      <c r="E22" s="41">
        <f t="shared" si="4"/>
        <v>1159</v>
      </c>
      <c r="F22" s="41">
        <f t="shared" si="5"/>
        <v>471</v>
      </c>
      <c r="G22" s="144">
        <f t="shared" si="6"/>
        <v>2759</v>
      </c>
      <c r="H22" s="48">
        <f t="shared" si="7"/>
        <v>7863</v>
      </c>
    </row>
    <row r="23" spans="1:8" ht="15.6" x14ac:dyDescent="0.3">
      <c r="A23" s="9">
        <v>10</v>
      </c>
      <c r="B23" s="53">
        <f t="shared" si="1"/>
        <v>2006</v>
      </c>
      <c r="C23" s="41">
        <f t="shared" si="2"/>
        <v>573</v>
      </c>
      <c r="D23" s="41">
        <f t="shared" si="3"/>
        <v>916</v>
      </c>
      <c r="E23" s="41">
        <f t="shared" si="4"/>
        <v>1173</v>
      </c>
      <c r="F23" s="41">
        <f t="shared" si="5"/>
        <v>477</v>
      </c>
      <c r="G23" s="144">
        <f t="shared" si="6"/>
        <v>2807</v>
      </c>
      <c r="H23" s="48">
        <f t="shared" si="7"/>
        <v>7952</v>
      </c>
    </row>
    <row r="24" spans="1:8" ht="15.6" x14ac:dyDescent="0.3">
      <c r="A24" s="9">
        <v>11</v>
      </c>
      <c r="B24" s="53">
        <f t="shared" si="1"/>
        <v>2010</v>
      </c>
      <c r="C24" s="41">
        <f t="shared" si="2"/>
        <v>576</v>
      </c>
      <c r="D24" s="41">
        <f t="shared" si="3"/>
        <v>919</v>
      </c>
      <c r="E24" s="41">
        <f t="shared" si="4"/>
        <v>1185</v>
      </c>
      <c r="F24" s="41">
        <f t="shared" si="5"/>
        <v>479</v>
      </c>
      <c r="G24" s="144">
        <f t="shared" si="6"/>
        <v>2831</v>
      </c>
      <c r="H24" s="48">
        <f t="shared" si="7"/>
        <v>8000</v>
      </c>
    </row>
    <row r="25" spans="1:8" ht="15.6" x14ac:dyDescent="0.3">
      <c r="A25" s="9">
        <v>12</v>
      </c>
      <c r="B25" s="53">
        <f t="shared" si="1"/>
        <v>2016</v>
      </c>
      <c r="C25" s="41">
        <f t="shared" si="2"/>
        <v>579</v>
      </c>
      <c r="D25" s="41">
        <f t="shared" si="3"/>
        <v>925</v>
      </c>
      <c r="E25" s="41">
        <f t="shared" si="4"/>
        <v>1194</v>
      </c>
      <c r="F25" s="41">
        <f t="shared" si="5"/>
        <v>481</v>
      </c>
      <c r="G25" s="144">
        <f t="shared" si="6"/>
        <v>2853</v>
      </c>
      <c r="H25" s="48">
        <f t="shared" si="7"/>
        <v>8048</v>
      </c>
    </row>
    <row r="26" spans="1:8" ht="15.6" x14ac:dyDescent="0.3">
      <c r="A26" s="9">
        <v>13</v>
      </c>
      <c r="B26" s="53">
        <f t="shared" si="1"/>
        <v>2028</v>
      </c>
      <c r="C26" s="41">
        <f t="shared" si="2"/>
        <v>581</v>
      </c>
      <c r="D26" s="41">
        <f t="shared" si="3"/>
        <v>930</v>
      </c>
      <c r="E26" s="41">
        <f t="shared" si="4"/>
        <v>1205</v>
      </c>
      <c r="F26" s="41">
        <f t="shared" si="5"/>
        <v>484</v>
      </c>
      <c r="G26" s="144">
        <f t="shared" si="6"/>
        <v>2869</v>
      </c>
      <c r="H26" s="48">
        <f t="shared" si="7"/>
        <v>8097</v>
      </c>
    </row>
    <row r="27" spans="1:8" ht="15.6" x14ac:dyDescent="0.3">
      <c r="A27" s="9">
        <v>14</v>
      </c>
      <c r="B27" s="53">
        <f t="shared" si="1"/>
        <v>2033</v>
      </c>
      <c r="C27" s="41">
        <f t="shared" si="2"/>
        <v>583</v>
      </c>
      <c r="D27" s="41">
        <f t="shared" si="3"/>
        <v>932</v>
      </c>
      <c r="E27" s="41">
        <f t="shared" si="4"/>
        <v>1208</v>
      </c>
      <c r="F27" s="41">
        <f t="shared" si="5"/>
        <v>486</v>
      </c>
      <c r="G27" s="144">
        <f t="shared" si="6"/>
        <v>2886</v>
      </c>
      <c r="H27" s="48">
        <f t="shared" si="7"/>
        <v>8128</v>
      </c>
    </row>
    <row r="28" spans="1:8" ht="15.6" x14ac:dyDescent="0.3">
      <c r="A28" s="9">
        <v>15</v>
      </c>
      <c r="B28" s="53">
        <f t="shared" si="1"/>
        <v>2039</v>
      </c>
      <c r="C28" s="41">
        <f t="shared" si="2"/>
        <v>586</v>
      </c>
      <c r="D28" s="41">
        <f t="shared" si="3"/>
        <v>932</v>
      </c>
      <c r="E28" s="41">
        <f t="shared" si="4"/>
        <v>1209</v>
      </c>
      <c r="F28" s="41">
        <f t="shared" si="5"/>
        <v>491</v>
      </c>
      <c r="G28" s="144">
        <f t="shared" si="6"/>
        <v>2897</v>
      </c>
      <c r="H28" s="48">
        <f t="shared" si="7"/>
        <v>8154</v>
      </c>
    </row>
    <row r="29" spans="1:8" ht="15.6" x14ac:dyDescent="0.3">
      <c r="A29" s="9">
        <v>20</v>
      </c>
      <c r="B29" s="53">
        <f t="shared" ref="B29" si="8">$B$7-B78</f>
        <v>2062</v>
      </c>
      <c r="C29" s="41">
        <f t="shared" si="2"/>
        <v>589</v>
      </c>
      <c r="D29" s="41">
        <f t="shared" si="3"/>
        <v>936</v>
      </c>
      <c r="E29" s="41">
        <f t="shared" si="4"/>
        <v>1231</v>
      </c>
      <c r="F29" s="41">
        <f t="shared" si="5"/>
        <v>503</v>
      </c>
      <c r="G29" s="144">
        <f t="shared" si="6"/>
        <v>2944</v>
      </c>
      <c r="H29" s="48">
        <f t="shared" si="7"/>
        <v>8265</v>
      </c>
    </row>
    <row r="30" spans="1:8" ht="15.6" x14ac:dyDescent="0.3">
      <c r="A30" s="9">
        <v>25</v>
      </c>
      <c r="B30" s="53">
        <f t="shared" ref="B30:B34" si="9">$B$7-B79</f>
        <v>2070</v>
      </c>
      <c r="C30" s="41">
        <f t="shared" si="2"/>
        <v>590</v>
      </c>
      <c r="D30" s="41">
        <f t="shared" si="3"/>
        <v>936</v>
      </c>
      <c r="E30" s="41">
        <f t="shared" si="4"/>
        <v>1244</v>
      </c>
      <c r="F30" s="41">
        <f t="shared" si="5"/>
        <v>511</v>
      </c>
      <c r="G30" s="144">
        <f t="shared" si="6"/>
        <v>2961</v>
      </c>
      <c r="H30" s="48">
        <f t="shared" si="7"/>
        <v>8312</v>
      </c>
    </row>
    <row r="31" spans="1:8" ht="15.6" x14ac:dyDescent="0.3">
      <c r="A31" s="9">
        <v>30</v>
      </c>
      <c r="B31" s="53">
        <f t="shared" si="9"/>
        <v>2075</v>
      </c>
      <c r="C31" s="41">
        <f t="shared" ref="C31:C34" si="10">$C$7-C80</f>
        <v>590</v>
      </c>
      <c r="D31" s="41">
        <f t="shared" ref="D31:D34" si="11">$D$7-D80</f>
        <v>937</v>
      </c>
      <c r="E31" s="41">
        <f t="shared" ref="E31:E34" si="12">$E$7-E80</f>
        <v>1252</v>
      </c>
      <c r="F31" s="41">
        <f t="shared" ref="F31:F34" si="13">$F$7-F80</f>
        <v>512</v>
      </c>
      <c r="G31" s="144">
        <f t="shared" ref="G31:G34" si="14">$G$7-G80</f>
        <v>2962</v>
      </c>
      <c r="H31" s="48">
        <f t="shared" ref="H31:H34" si="15">$H$7-H80</f>
        <v>8328</v>
      </c>
    </row>
    <row r="32" spans="1:8" ht="15.6" x14ac:dyDescent="0.3">
      <c r="A32" s="9">
        <v>35</v>
      </c>
      <c r="B32" s="53">
        <f t="shared" si="9"/>
        <v>2078</v>
      </c>
      <c r="C32" s="41">
        <f t="shared" si="10"/>
        <v>590</v>
      </c>
      <c r="D32" s="41">
        <f t="shared" si="11"/>
        <v>937</v>
      </c>
      <c r="E32" s="41">
        <f t="shared" si="12"/>
        <v>1254</v>
      </c>
      <c r="F32" s="41">
        <f t="shared" si="13"/>
        <v>512</v>
      </c>
      <c r="G32" s="144">
        <f t="shared" si="14"/>
        <v>2966</v>
      </c>
      <c r="H32" s="48">
        <f t="shared" si="15"/>
        <v>8337</v>
      </c>
    </row>
    <row r="33" spans="1:12" ht="15.6" x14ac:dyDescent="0.3">
      <c r="A33" s="9">
        <v>40</v>
      </c>
      <c r="B33" s="53">
        <f t="shared" si="9"/>
        <v>2080</v>
      </c>
      <c r="C33" s="41">
        <f t="shared" si="10"/>
        <v>590</v>
      </c>
      <c r="D33" s="41">
        <f t="shared" si="11"/>
        <v>937</v>
      </c>
      <c r="E33" s="41">
        <f t="shared" si="12"/>
        <v>1255</v>
      </c>
      <c r="F33" s="41">
        <f t="shared" si="13"/>
        <v>513</v>
      </c>
      <c r="G33" s="144">
        <f t="shared" si="14"/>
        <v>2970</v>
      </c>
      <c r="H33" s="48">
        <f t="shared" si="15"/>
        <v>8345</v>
      </c>
    </row>
    <row r="34" spans="1:12" ht="16.2" thickBot="1" x14ac:dyDescent="0.35">
      <c r="A34" s="10">
        <v>45</v>
      </c>
      <c r="B34" s="54">
        <f t="shared" si="9"/>
        <v>2081</v>
      </c>
      <c r="C34" s="55">
        <f t="shared" si="10"/>
        <v>590</v>
      </c>
      <c r="D34" s="55">
        <f t="shared" si="11"/>
        <v>937</v>
      </c>
      <c r="E34" s="55">
        <f t="shared" si="12"/>
        <v>1256</v>
      </c>
      <c r="F34" s="55">
        <f t="shared" si="13"/>
        <v>513</v>
      </c>
      <c r="G34" s="145">
        <f t="shared" si="14"/>
        <v>2974</v>
      </c>
      <c r="H34" s="57">
        <f t="shared" si="15"/>
        <v>8351</v>
      </c>
    </row>
    <row r="35" spans="1:12" ht="15.6" x14ac:dyDescent="0.3">
      <c r="A35" s="4"/>
      <c r="B35" s="3"/>
      <c r="C35" s="3"/>
      <c r="D35" s="3"/>
      <c r="E35" s="3"/>
      <c r="F35" s="3"/>
      <c r="G35" s="3"/>
      <c r="H35" s="3"/>
    </row>
    <row r="36" spans="1:12" ht="16.2" thickBot="1" x14ac:dyDescent="0.35">
      <c r="A36" s="6" t="s">
        <v>108</v>
      </c>
      <c r="B36" s="3"/>
      <c r="C36" s="3"/>
      <c r="D36" s="3"/>
      <c r="E36" s="3"/>
      <c r="F36" s="3"/>
      <c r="G36" s="3"/>
      <c r="H36" s="3"/>
      <c r="J36" s="33"/>
      <c r="L36" s="33"/>
    </row>
    <row r="37" spans="1:12" ht="60.6" thickBot="1" x14ac:dyDescent="0.35">
      <c r="A37" s="136" t="s">
        <v>106</v>
      </c>
      <c r="B37" s="137" t="s">
        <v>96</v>
      </c>
      <c r="C37" s="138" t="s">
        <v>107</v>
      </c>
      <c r="D37" s="139" t="s">
        <v>98</v>
      </c>
      <c r="E37" s="139" t="s">
        <v>99</v>
      </c>
      <c r="F37" s="139" t="s">
        <v>100</v>
      </c>
      <c r="G37" s="140" t="s">
        <v>101</v>
      </c>
      <c r="H37" s="141" t="s">
        <v>102</v>
      </c>
    </row>
    <row r="38" spans="1:12" ht="15.6" x14ac:dyDescent="0.3">
      <c r="A38" s="14">
        <v>1</v>
      </c>
      <c r="B38" s="49">
        <f t="shared" ref="B38:B54" si="16">$B$8-B87</f>
        <v>218</v>
      </c>
      <c r="C38" s="21">
        <f t="shared" ref="C38:C54" si="17">$C$8-C87</f>
        <v>68</v>
      </c>
      <c r="D38" s="21">
        <f t="shared" ref="D38:D54" si="18">$D$8-D87</f>
        <v>151</v>
      </c>
      <c r="E38" s="21">
        <f t="shared" ref="E38:E54" si="19">$E$8-E87</f>
        <v>137</v>
      </c>
      <c r="F38" s="21">
        <f t="shared" ref="F38:F54" si="20">$F$8-F87</f>
        <v>44</v>
      </c>
      <c r="G38" s="50">
        <f t="shared" ref="G38:G54" si="21">$G$8-G87</f>
        <v>173</v>
      </c>
      <c r="H38" s="219">
        <f t="shared" ref="H38:H54" si="22">$H$8-H87</f>
        <v>791</v>
      </c>
    </row>
    <row r="39" spans="1:12" ht="15.6" x14ac:dyDescent="0.3">
      <c r="A39" s="15">
        <v>2</v>
      </c>
      <c r="B39" s="22">
        <f t="shared" si="16"/>
        <v>221</v>
      </c>
      <c r="C39" s="23">
        <f t="shared" si="17"/>
        <v>70</v>
      </c>
      <c r="D39" s="23">
        <f t="shared" si="18"/>
        <v>151</v>
      </c>
      <c r="E39" s="23">
        <f t="shared" si="19"/>
        <v>140</v>
      </c>
      <c r="F39" s="23">
        <f t="shared" si="20"/>
        <v>45</v>
      </c>
      <c r="G39" s="24">
        <f t="shared" si="21"/>
        <v>177</v>
      </c>
      <c r="H39" s="25">
        <f t="shared" si="22"/>
        <v>804</v>
      </c>
    </row>
    <row r="40" spans="1:12" ht="15.6" x14ac:dyDescent="0.3">
      <c r="A40" s="15">
        <v>3</v>
      </c>
      <c r="B40" s="22">
        <f t="shared" si="16"/>
        <v>224</v>
      </c>
      <c r="C40" s="23">
        <f t="shared" si="17"/>
        <v>70</v>
      </c>
      <c r="D40" s="23">
        <f t="shared" si="18"/>
        <v>155</v>
      </c>
      <c r="E40" s="23">
        <f t="shared" si="19"/>
        <v>140</v>
      </c>
      <c r="F40" s="23">
        <f t="shared" si="20"/>
        <v>45</v>
      </c>
      <c r="G40" s="24">
        <f t="shared" si="21"/>
        <v>178</v>
      </c>
      <c r="H40" s="25">
        <f t="shared" si="22"/>
        <v>812</v>
      </c>
    </row>
    <row r="41" spans="1:12" ht="15.6" x14ac:dyDescent="0.3">
      <c r="A41" s="15">
        <v>4</v>
      </c>
      <c r="B41" s="22">
        <f t="shared" si="16"/>
        <v>224</v>
      </c>
      <c r="C41" s="23">
        <f t="shared" si="17"/>
        <v>70</v>
      </c>
      <c r="D41" s="23">
        <f t="shared" si="18"/>
        <v>155</v>
      </c>
      <c r="E41" s="23">
        <f t="shared" si="19"/>
        <v>140</v>
      </c>
      <c r="F41" s="23">
        <f t="shared" si="20"/>
        <v>46</v>
      </c>
      <c r="G41" s="24">
        <f t="shared" si="21"/>
        <v>178</v>
      </c>
      <c r="H41" s="25">
        <f t="shared" si="22"/>
        <v>813</v>
      </c>
    </row>
    <row r="42" spans="1:12" ht="15.6" x14ac:dyDescent="0.3">
      <c r="A42" s="15">
        <v>5</v>
      </c>
      <c r="B42" s="22">
        <f t="shared" si="16"/>
        <v>224</v>
      </c>
      <c r="C42" s="23">
        <f t="shared" si="17"/>
        <v>70</v>
      </c>
      <c r="D42" s="23">
        <f t="shared" si="18"/>
        <v>155</v>
      </c>
      <c r="E42" s="23">
        <f t="shared" si="19"/>
        <v>141</v>
      </c>
      <c r="F42" s="23">
        <f t="shared" si="20"/>
        <v>46</v>
      </c>
      <c r="G42" s="24">
        <f t="shared" si="21"/>
        <v>179</v>
      </c>
      <c r="H42" s="25">
        <f t="shared" si="22"/>
        <v>815</v>
      </c>
    </row>
    <row r="43" spans="1:12" ht="15.6" x14ac:dyDescent="0.3">
      <c r="A43" s="15">
        <v>6</v>
      </c>
      <c r="B43" s="22">
        <f t="shared" si="16"/>
        <v>224</v>
      </c>
      <c r="C43" s="23">
        <f t="shared" si="17"/>
        <v>70</v>
      </c>
      <c r="D43" s="23">
        <f t="shared" si="18"/>
        <v>155</v>
      </c>
      <c r="E43" s="23">
        <f t="shared" si="19"/>
        <v>141</v>
      </c>
      <c r="F43" s="23">
        <f t="shared" si="20"/>
        <v>46</v>
      </c>
      <c r="G43" s="24">
        <f t="shared" si="21"/>
        <v>179</v>
      </c>
      <c r="H43" s="25">
        <f t="shared" si="22"/>
        <v>815</v>
      </c>
    </row>
    <row r="44" spans="1:12" ht="15.6" x14ac:dyDescent="0.3">
      <c r="A44" s="15">
        <v>7</v>
      </c>
      <c r="B44" s="22">
        <f t="shared" si="16"/>
        <v>224</v>
      </c>
      <c r="C44" s="23">
        <f t="shared" si="17"/>
        <v>70</v>
      </c>
      <c r="D44" s="23">
        <f t="shared" si="18"/>
        <v>155</v>
      </c>
      <c r="E44" s="23">
        <f t="shared" si="19"/>
        <v>141</v>
      </c>
      <c r="F44" s="23">
        <f t="shared" si="20"/>
        <v>46</v>
      </c>
      <c r="G44" s="24">
        <f t="shared" si="21"/>
        <v>180</v>
      </c>
      <c r="H44" s="25">
        <f t="shared" si="22"/>
        <v>816</v>
      </c>
    </row>
    <row r="45" spans="1:12" ht="15.6" x14ac:dyDescent="0.3">
      <c r="A45" s="15">
        <v>8</v>
      </c>
      <c r="B45" s="22">
        <f t="shared" si="16"/>
        <v>224</v>
      </c>
      <c r="C45" s="23">
        <f t="shared" si="17"/>
        <v>70</v>
      </c>
      <c r="D45" s="23">
        <f t="shared" si="18"/>
        <v>155</v>
      </c>
      <c r="E45" s="23">
        <f t="shared" si="19"/>
        <v>141</v>
      </c>
      <c r="F45" s="23">
        <f t="shared" si="20"/>
        <v>46</v>
      </c>
      <c r="G45" s="24">
        <f t="shared" si="21"/>
        <v>180</v>
      </c>
      <c r="H45" s="25">
        <f t="shared" si="22"/>
        <v>816</v>
      </c>
    </row>
    <row r="46" spans="1:12" ht="15.6" x14ac:dyDescent="0.3">
      <c r="A46" s="15">
        <v>9</v>
      </c>
      <c r="B46" s="22">
        <f t="shared" si="16"/>
        <v>224</v>
      </c>
      <c r="C46" s="23">
        <f t="shared" si="17"/>
        <v>70</v>
      </c>
      <c r="D46" s="23">
        <f t="shared" si="18"/>
        <v>155</v>
      </c>
      <c r="E46" s="23">
        <f t="shared" si="19"/>
        <v>141</v>
      </c>
      <c r="F46" s="23">
        <f t="shared" si="20"/>
        <v>46</v>
      </c>
      <c r="G46" s="24">
        <f t="shared" si="21"/>
        <v>180</v>
      </c>
      <c r="H46" s="25">
        <f t="shared" si="22"/>
        <v>816</v>
      </c>
    </row>
    <row r="47" spans="1:12" ht="15.6" x14ac:dyDescent="0.3">
      <c r="A47" s="15">
        <v>10</v>
      </c>
      <c r="B47" s="22">
        <f t="shared" si="16"/>
        <v>225</v>
      </c>
      <c r="C47" s="23">
        <f t="shared" si="17"/>
        <v>71</v>
      </c>
      <c r="D47" s="23">
        <f t="shared" si="18"/>
        <v>155</v>
      </c>
      <c r="E47" s="23">
        <f t="shared" si="19"/>
        <v>141</v>
      </c>
      <c r="F47" s="23">
        <f t="shared" si="20"/>
        <v>46</v>
      </c>
      <c r="G47" s="24">
        <f t="shared" si="21"/>
        <v>180</v>
      </c>
      <c r="H47" s="25">
        <f t="shared" si="22"/>
        <v>818</v>
      </c>
    </row>
    <row r="48" spans="1:12" ht="15.6" x14ac:dyDescent="0.3">
      <c r="A48" s="15">
        <v>11</v>
      </c>
      <c r="B48" s="22">
        <f t="shared" si="16"/>
        <v>225</v>
      </c>
      <c r="C48" s="23">
        <f t="shared" si="17"/>
        <v>71</v>
      </c>
      <c r="D48" s="23">
        <f t="shared" si="18"/>
        <v>155</v>
      </c>
      <c r="E48" s="23">
        <f t="shared" si="19"/>
        <v>141</v>
      </c>
      <c r="F48" s="23">
        <f t="shared" si="20"/>
        <v>46</v>
      </c>
      <c r="G48" s="24">
        <f t="shared" si="21"/>
        <v>180</v>
      </c>
      <c r="H48" s="25">
        <f t="shared" si="22"/>
        <v>818</v>
      </c>
    </row>
    <row r="49" spans="1:9" ht="15.6" x14ac:dyDescent="0.3">
      <c r="A49" s="15">
        <v>12</v>
      </c>
      <c r="B49" s="22">
        <f t="shared" si="16"/>
        <v>225</v>
      </c>
      <c r="C49" s="23">
        <f t="shared" si="17"/>
        <v>71</v>
      </c>
      <c r="D49" s="23">
        <f t="shared" si="18"/>
        <v>155</v>
      </c>
      <c r="E49" s="23">
        <f t="shared" si="19"/>
        <v>141</v>
      </c>
      <c r="F49" s="23">
        <f t="shared" si="20"/>
        <v>46</v>
      </c>
      <c r="G49" s="24">
        <f t="shared" si="21"/>
        <v>180</v>
      </c>
      <c r="H49" s="25">
        <f t="shared" si="22"/>
        <v>818</v>
      </c>
    </row>
    <row r="50" spans="1:9" ht="15.6" x14ac:dyDescent="0.3">
      <c r="A50" s="15">
        <v>13</v>
      </c>
      <c r="B50" s="22">
        <f t="shared" si="16"/>
        <v>225</v>
      </c>
      <c r="C50" s="23">
        <f t="shared" si="17"/>
        <v>71</v>
      </c>
      <c r="D50" s="23">
        <f t="shared" si="18"/>
        <v>155</v>
      </c>
      <c r="E50" s="23">
        <f t="shared" si="19"/>
        <v>141</v>
      </c>
      <c r="F50" s="23">
        <f t="shared" si="20"/>
        <v>46</v>
      </c>
      <c r="G50" s="24">
        <f t="shared" si="21"/>
        <v>180</v>
      </c>
      <c r="H50" s="25">
        <f t="shared" si="22"/>
        <v>818</v>
      </c>
    </row>
    <row r="51" spans="1:9" ht="15.6" x14ac:dyDescent="0.3">
      <c r="A51" s="15">
        <v>14</v>
      </c>
      <c r="B51" s="22">
        <f t="shared" si="16"/>
        <v>225</v>
      </c>
      <c r="C51" s="23">
        <f t="shared" si="17"/>
        <v>71</v>
      </c>
      <c r="D51" s="23">
        <f t="shared" si="18"/>
        <v>155</v>
      </c>
      <c r="E51" s="23">
        <f t="shared" si="19"/>
        <v>141</v>
      </c>
      <c r="F51" s="23">
        <f t="shared" si="20"/>
        <v>46</v>
      </c>
      <c r="G51" s="24">
        <f t="shared" si="21"/>
        <v>180</v>
      </c>
      <c r="H51" s="25">
        <f t="shared" si="22"/>
        <v>818</v>
      </c>
    </row>
    <row r="52" spans="1:9" ht="15.6" x14ac:dyDescent="0.3">
      <c r="A52" s="15">
        <v>15</v>
      </c>
      <c r="B52" s="22">
        <f t="shared" si="16"/>
        <v>225</v>
      </c>
      <c r="C52" s="23">
        <f t="shared" si="17"/>
        <v>71</v>
      </c>
      <c r="D52" s="23">
        <f t="shared" si="18"/>
        <v>155</v>
      </c>
      <c r="E52" s="23">
        <f t="shared" si="19"/>
        <v>141</v>
      </c>
      <c r="F52" s="23">
        <f t="shared" si="20"/>
        <v>46</v>
      </c>
      <c r="G52" s="24">
        <f t="shared" si="21"/>
        <v>180</v>
      </c>
      <c r="H52" s="25">
        <f t="shared" si="22"/>
        <v>818</v>
      </c>
    </row>
    <row r="53" spans="1:9" ht="15.6" x14ac:dyDescent="0.3">
      <c r="A53" s="15">
        <v>20</v>
      </c>
      <c r="B53" s="22">
        <f t="shared" si="16"/>
        <v>225</v>
      </c>
      <c r="C53" s="23">
        <f t="shared" si="17"/>
        <v>71</v>
      </c>
      <c r="D53" s="23">
        <f t="shared" si="18"/>
        <v>157</v>
      </c>
      <c r="E53" s="23">
        <f t="shared" si="19"/>
        <v>141</v>
      </c>
      <c r="F53" s="23">
        <f t="shared" si="20"/>
        <v>46</v>
      </c>
      <c r="G53" s="24">
        <f t="shared" si="21"/>
        <v>180</v>
      </c>
      <c r="H53" s="25">
        <f t="shared" si="22"/>
        <v>820</v>
      </c>
    </row>
    <row r="54" spans="1:9" ht="15.6" x14ac:dyDescent="0.3">
      <c r="A54" s="15">
        <v>25</v>
      </c>
      <c r="B54" s="22">
        <f t="shared" si="16"/>
        <v>225</v>
      </c>
      <c r="C54" s="23">
        <f t="shared" si="17"/>
        <v>71</v>
      </c>
      <c r="D54" s="23">
        <f t="shared" si="18"/>
        <v>157</v>
      </c>
      <c r="E54" s="23">
        <f t="shared" si="19"/>
        <v>141</v>
      </c>
      <c r="F54" s="23">
        <f t="shared" si="20"/>
        <v>46</v>
      </c>
      <c r="G54" s="24">
        <f t="shared" si="21"/>
        <v>180</v>
      </c>
      <c r="H54" s="25">
        <f t="shared" si="22"/>
        <v>820</v>
      </c>
    </row>
    <row r="55" spans="1:9" ht="15.6" x14ac:dyDescent="0.3">
      <c r="A55" s="15">
        <v>30</v>
      </c>
      <c r="B55" s="22">
        <f t="shared" ref="B55:B58" si="23">$B$8-B104</f>
        <v>225</v>
      </c>
      <c r="C55" s="23">
        <f t="shared" ref="C55:C58" si="24">$C$8-C104</f>
        <v>71</v>
      </c>
      <c r="D55" s="23">
        <f t="shared" ref="D55:D58" si="25">$D$8-D104</f>
        <v>157</v>
      </c>
      <c r="E55" s="23">
        <f t="shared" ref="E55:E58" si="26">$E$8-E104</f>
        <v>141</v>
      </c>
      <c r="F55" s="23">
        <f t="shared" ref="F55:F58" si="27">$F$8-F104</f>
        <v>46</v>
      </c>
      <c r="G55" s="24">
        <f t="shared" ref="G55:G58" si="28">$G$8-G104</f>
        <v>180</v>
      </c>
      <c r="H55" s="25">
        <f t="shared" ref="H55:H58" si="29">$H$8-H104</f>
        <v>820</v>
      </c>
    </row>
    <row r="56" spans="1:9" ht="15.6" x14ac:dyDescent="0.3">
      <c r="A56" s="15">
        <v>35</v>
      </c>
      <c r="B56" s="22">
        <f t="shared" si="23"/>
        <v>225</v>
      </c>
      <c r="C56" s="23">
        <f t="shared" si="24"/>
        <v>71</v>
      </c>
      <c r="D56" s="23">
        <f t="shared" si="25"/>
        <v>157</v>
      </c>
      <c r="E56" s="23">
        <f t="shared" si="26"/>
        <v>141</v>
      </c>
      <c r="F56" s="23">
        <f t="shared" si="27"/>
        <v>46</v>
      </c>
      <c r="G56" s="24">
        <f t="shared" si="28"/>
        <v>180</v>
      </c>
      <c r="H56" s="25">
        <f t="shared" si="29"/>
        <v>820</v>
      </c>
    </row>
    <row r="57" spans="1:9" ht="15.6" x14ac:dyDescent="0.3">
      <c r="A57" s="15">
        <v>40</v>
      </c>
      <c r="B57" s="22">
        <f t="shared" si="23"/>
        <v>225</v>
      </c>
      <c r="C57" s="23">
        <f t="shared" si="24"/>
        <v>71</v>
      </c>
      <c r="D57" s="44">
        <f>$D$8-D106</f>
        <v>157</v>
      </c>
      <c r="E57" s="23">
        <f t="shared" si="26"/>
        <v>141</v>
      </c>
      <c r="F57" s="23">
        <f t="shared" si="27"/>
        <v>46</v>
      </c>
      <c r="G57" s="24">
        <f t="shared" si="28"/>
        <v>180</v>
      </c>
      <c r="H57" s="25">
        <f t="shared" si="29"/>
        <v>820</v>
      </c>
    </row>
    <row r="58" spans="1:9" ht="16.2" thickBot="1" x14ac:dyDescent="0.35">
      <c r="A58" s="16">
        <v>45</v>
      </c>
      <c r="B58" s="37">
        <f t="shared" si="23"/>
        <v>225</v>
      </c>
      <c r="C58" s="26">
        <f t="shared" si="24"/>
        <v>71</v>
      </c>
      <c r="D58" s="26">
        <f t="shared" si="25"/>
        <v>157</v>
      </c>
      <c r="E58" s="26">
        <f t="shared" si="26"/>
        <v>141</v>
      </c>
      <c r="F58" s="26">
        <f t="shared" si="27"/>
        <v>46</v>
      </c>
      <c r="G58" s="38">
        <f t="shared" si="28"/>
        <v>180</v>
      </c>
      <c r="H58" s="220">
        <f t="shared" si="29"/>
        <v>820</v>
      </c>
    </row>
    <row r="59" spans="1:9" ht="15.6" x14ac:dyDescent="0.3">
      <c r="A59" s="4"/>
      <c r="B59" s="3"/>
      <c r="C59" s="3"/>
      <c r="D59" s="3"/>
      <c r="E59" s="3"/>
      <c r="F59" s="3"/>
      <c r="G59" s="3"/>
      <c r="H59" s="3"/>
    </row>
    <row r="60" spans="1:9" ht="17.399999999999999" x14ac:dyDescent="0.3">
      <c r="A60" s="17" t="s">
        <v>4</v>
      </c>
      <c r="B60" s="18"/>
      <c r="C60" s="18"/>
      <c r="D60" s="18"/>
      <c r="E60" s="18"/>
      <c r="F60" s="18"/>
      <c r="G60" s="18"/>
      <c r="H60" s="18"/>
    </row>
    <row r="61" spans="1:9" ht="16.2" thickBot="1" x14ac:dyDescent="0.35">
      <c r="A61" s="6" t="s">
        <v>109</v>
      </c>
      <c r="B61" s="3"/>
      <c r="C61" s="3"/>
      <c r="D61" s="3"/>
      <c r="E61" s="3"/>
      <c r="F61" s="3"/>
      <c r="G61" s="3"/>
      <c r="H61" s="3"/>
    </row>
    <row r="62" spans="1:9" ht="60.6" thickBot="1" x14ac:dyDescent="0.35">
      <c r="A62" s="136" t="s">
        <v>106</v>
      </c>
      <c r="B62" s="137" t="s">
        <v>96</v>
      </c>
      <c r="C62" s="138" t="s">
        <v>107</v>
      </c>
      <c r="D62" s="139" t="s">
        <v>98</v>
      </c>
      <c r="E62" s="139" t="s">
        <v>99</v>
      </c>
      <c r="F62" s="139" t="s">
        <v>100</v>
      </c>
      <c r="G62" s="182" t="s">
        <v>101</v>
      </c>
      <c r="H62" s="185" t="s">
        <v>102</v>
      </c>
    </row>
    <row r="63" spans="1:9" ht="15.6" x14ac:dyDescent="0.3">
      <c r="A63" s="14">
        <v>1</v>
      </c>
      <c r="B63" s="27">
        <v>496</v>
      </c>
      <c r="C63" s="28">
        <v>142</v>
      </c>
      <c r="D63" s="28">
        <v>213</v>
      </c>
      <c r="E63" s="28">
        <v>503</v>
      </c>
      <c r="F63" s="28">
        <v>244</v>
      </c>
      <c r="G63" s="62">
        <v>1605</v>
      </c>
      <c r="H63" s="65">
        <v>3203</v>
      </c>
      <c r="I63" s="33"/>
    </row>
    <row r="64" spans="1:9" ht="15.6" x14ac:dyDescent="0.3">
      <c r="A64" s="15">
        <v>2</v>
      </c>
      <c r="B64" s="43">
        <v>358</v>
      </c>
      <c r="C64" s="44">
        <v>95</v>
      </c>
      <c r="D64" s="44">
        <v>145</v>
      </c>
      <c r="E64" s="44">
        <v>378</v>
      </c>
      <c r="F64" s="44">
        <v>170</v>
      </c>
      <c r="G64" s="67">
        <v>1181</v>
      </c>
      <c r="H64" s="68">
        <v>2327</v>
      </c>
      <c r="I64" s="33"/>
    </row>
    <row r="65" spans="1:9" ht="15.6" x14ac:dyDescent="0.3">
      <c r="A65" s="15">
        <v>3</v>
      </c>
      <c r="B65" s="43">
        <v>269</v>
      </c>
      <c r="C65" s="44">
        <v>71</v>
      </c>
      <c r="D65" s="44">
        <v>109</v>
      </c>
      <c r="E65" s="44">
        <v>315</v>
      </c>
      <c r="F65" s="44">
        <v>129</v>
      </c>
      <c r="G65" s="67">
        <v>880</v>
      </c>
      <c r="H65" s="68">
        <v>1773</v>
      </c>
      <c r="I65" s="33"/>
    </row>
    <row r="66" spans="1:9" ht="15.6" x14ac:dyDescent="0.3">
      <c r="A66" s="15">
        <v>4</v>
      </c>
      <c r="B66" s="43">
        <v>224</v>
      </c>
      <c r="C66" s="44">
        <v>51</v>
      </c>
      <c r="D66" s="44">
        <v>72</v>
      </c>
      <c r="E66" s="44">
        <v>260</v>
      </c>
      <c r="F66" s="44">
        <v>96</v>
      </c>
      <c r="G66" s="67">
        <v>661</v>
      </c>
      <c r="H66" s="68">
        <v>1364</v>
      </c>
      <c r="I66" s="33"/>
    </row>
    <row r="67" spans="1:9" ht="15.6" x14ac:dyDescent="0.3">
      <c r="A67" s="15">
        <v>5</v>
      </c>
      <c r="B67" s="43">
        <v>178</v>
      </c>
      <c r="C67" s="44">
        <v>39</v>
      </c>
      <c r="D67" s="44">
        <v>55</v>
      </c>
      <c r="E67" s="44">
        <v>212</v>
      </c>
      <c r="F67" s="44">
        <v>79</v>
      </c>
      <c r="G67" s="67">
        <v>496</v>
      </c>
      <c r="H67" s="68">
        <v>1059</v>
      </c>
      <c r="I67" s="33"/>
    </row>
    <row r="68" spans="1:9" ht="15.6" x14ac:dyDescent="0.3">
      <c r="A68" s="15">
        <v>6</v>
      </c>
      <c r="B68" s="43">
        <v>151</v>
      </c>
      <c r="C68" s="44">
        <v>30</v>
      </c>
      <c r="D68" s="44">
        <v>48</v>
      </c>
      <c r="E68" s="44">
        <v>178</v>
      </c>
      <c r="F68" s="44">
        <v>67</v>
      </c>
      <c r="G68" s="67">
        <v>387</v>
      </c>
      <c r="H68" s="68">
        <v>861</v>
      </c>
      <c r="I68" s="33"/>
    </row>
    <row r="69" spans="1:9" ht="15.6" x14ac:dyDescent="0.3">
      <c r="A69" s="15">
        <v>7</v>
      </c>
      <c r="B69" s="43">
        <v>128</v>
      </c>
      <c r="C69" s="44">
        <v>29</v>
      </c>
      <c r="D69" s="44">
        <v>39</v>
      </c>
      <c r="E69" s="44">
        <v>145</v>
      </c>
      <c r="F69" s="44">
        <v>56</v>
      </c>
      <c r="G69" s="67">
        <v>317</v>
      </c>
      <c r="H69" s="68">
        <v>714</v>
      </c>
      <c r="I69" s="33"/>
    </row>
    <row r="70" spans="1:9" ht="15.6" x14ac:dyDescent="0.3">
      <c r="A70" s="15">
        <v>8</v>
      </c>
      <c r="B70" s="43">
        <v>101</v>
      </c>
      <c r="C70" s="44">
        <v>28</v>
      </c>
      <c r="D70" s="44">
        <v>28</v>
      </c>
      <c r="E70" s="44">
        <v>122</v>
      </c>
      <c r="F70" s="44">
        <v>45</v>
      </c>
      <c r="G70" s="67">
        <v>274</v>
      </c>
      <c r="H70" s="68">
        <v>598</v>
      </c>
      <c r="I70" s="33"/>
    </row>
    <row r="71" spans="1:9" ht="15.6" x14ac:dyDescent="0.3">
      <c r="A71" s="15">
        <v>9</v>
      </c>
      <c r="B71" s="43">
        <v>86</v>
      </c>
      <c r="C71" s="44">
        <v>26</v>
      </c>
      <c r="D71" s="44">
        <v>25</v>
      </c>
      <c r="E71" s="44">
        <v>97</v>
      </c>
      <c r="F71" s="44">
        <v>42</v>
      </c>
      <c r="G71" s="67">
        <v>222</v>
      </c>
      <c r="H71" s="68">
        <v>498</v>
      </c>
      <c r="I71" s="33"/>
    </row>
    <row r="72" spans="1:9" ht="15.6" x14ac:dyDescent="0.3">
      <c r="A72" s="15">
        <v>10</v>
      </c>
      <c r="B72" s="43">
        <v>75</v>
      </c>
      <c r="C72" s="44">
        <v>19</v>
      </c>
      <c r="D72" s="44">
        <v>22</v>
      </c>
      <c r="E72" s="44">
        <v>83</v>
      </c>
      <c r="F72" s="44">
        <v>36</v>
      </c>
      <c r="G72" s="67">
        <v>174</v>
      </c>
      <c r="H72" s="68">
        <v>409</v>
      </c>
      <c r="I72" s="120"/>
    </row>
    <row r="73" spans="1:9" ht="15.6" x14ac:dyDescent="0.3">
      <c r="A73" s="15">
        <v>11</v>
      </c>
      <c r="B73" s="43">
        <v>71</v>
      </c>
      <c r="C73" s="44">
        <v>16</v>
      </c>
      <c r="D73" s="44">
        <v>19</v>
      </c>
      <c r="E73" s="44">
        <v>71</v>
      </c>
      <c r="F73" s="44">
        <v>34</v>
      </c>
      <c r="G73" s="67">
        <v>150</v>
      </c>
      <c r="H73" s="68">
        <v>361</v>
      </c>
      <c r="I73" s="33"/>
    </row>
    <row r="74" spans="1:9" ht="15.6" x14ac:dyDescent="0.3">
      <c r="A74" s="15">
        <v>12</v>
      </c>
      <c r="B74" s="43">
        <v>65</v>
      </c>
      <c r="C74" s="44">
        <v>13</v>
      </c>
      <c r="D74" s="44">
        <v>13</v>
      </c>
      <c r="E74" s="44">
        <v>62</v>
      </c>
      <c r="F74" s="44">
        <v>32</v>
      </c>
      <c r="G74" s="67">
        <v>128</v>
      </c>
      <c r="H74" s="68">
        <v>313</v>
      </c>
      <c r="I74" s="33"/>
    </row>
    <row r="75" spans="1:9" ht="15.6" x14ac:dyDescent="0.3">
      <c r="A75" s="15">
        <v>13</v>
      </c>
      <c r="B75" s="43">
        <v>53</v>
      </c>
      <c r="C75" s="44">
        <v>11</v>
      </c>
      <c r="D75" s="44">
        <v>8</v>
      </c>
      <c r="E75" s="44">
        <v>51</v>
      </c>
      <c r="F75" s="44">
        <v>29</v>
      </c>
      <c r="G75" s="67">
        <v>112</v>
      </c>
      <c r="H75" s="68">
        <v>264</v>
      </c>
      <c r="I75" s="33"/>
    </row>
    <row r="76" spans="1:9" ht="15.6" x14ac:dyDescent="0.3">
      <c r="A76" s="15">
        <v>14</v>
      </c>
      <c r="B76" s="43">
        <v>48</v>
      </c>
      <c r="C76" s="44">
        <v>9</v>
      </c>
      <c r="D76" s="44">
        <v>6</v>
      </c>
      <c r="E76" s="44">
        <v>48</v>
      </c>
      <c r="F76" s="44">
        <v>27</v>
      </c>
      <c r="G76" s="67">
        <v>95</v>
      </c>
      <c r="H76" s="68">
        <v>233</v>
      </c>
      <c r="I76" s="33"/>
    </row>
    <row r="77" spans="1:9" ht="15.6" x14ac:dyDescent="0.3">
      <c r="A77" s="15">
        <v>15</v>
      </c>
      <c r="B77" s="43">
        <v>42</v>
      </c>
      <c r="C77" s="44">
        <v>6</v>
      </c>
      <c r="D77" s="44">
        <v>6</v>
      </c>
      <c r="E77" s="44">
        <v>47</v>
      </c>
      <c r="F77" s="44">
        <v>22</v>
      </c>
      <c r="G77" s="67">
        <v>84</v>
      </c>
      <c r="H77" s="68">
        <v>207</v>
      </c>
      <c r="I77" s="33"/>
    </row>
    <row r="78" spans="1:9" ht="15.6" x14ac:dyDescent="0.3">
      <c r="A78" s="15">
        <v>20</v>
      </c>
      <c r="B78" s="43">
        <v>19</v>
      </c>
      <c r="C78" s="44">
        <v>3</v>
      </c>
      <c r="D78" s="44">
        <v>2</v>
      </c>
      <c r="E78" s="44">
        <v>25</v>
      </c>
      <c r="F78" s="44">
        <v>10</v>
      </c>
      <c r="G78" s="67">
        <v>37</v>
      </c>
      <c r="H78" s="68">
        <v>96</v>
      </c>
      <c r="I78" s="33"/>
    </row>
    <row r="79" spans="1:9" ht="15.6" x14ac:dyDescent="0.3">
      <c r="A79" s="124">
        <v>25</v>
      </c>
      <c r="B79" s="118">
        <v>11</v>
      </c>
      <c r="C79" s="125">
        <v>2</v>
      </c>
      <c r="D79" s="125">
        <v>2</v>
      </c>
      <c r="E79" s="125">
        <v>12</v>
      </c>
      <c r="F79" s="125">
        <v>2</v>
      </c>
      <c r="G79" s="146">
        <v>20</v>
      </c>
      <c r="H79" s="147">
        <v>49</v>
      </c>
      <c r="I79" s="33"/>
    </row>
    <row r="80" spans="1:9" ht="15.6" x14ac:dyDescent="0.3">
      <c r="A80" s="9">
        <v>30</v>
      </c>
      <c r="B80" s="122">
        <v>6</v>
      </c>
      <c r="C80" s="41">
        <v>2</v>
      </c>
      <c r="D80" s="41">
        <v>1</v>
      </c>
      <c r="E80" s="41">
        <v>4</v>
      </c>
      <c r="F80" s="41">
        <v>1</v>
      </c>
      <c r="G80" s="144">
        <v>19</v>
      </c>
      <c r="H80" s="48">
        <v>33</v>
      </c>
    </row>
    <row r="81" spans="1:10" ht="15.6" x14ac:dyDescent="0.3">
      <c r="A81" s="9">
        <v>35</v>
      </c>
      <c r="B81" s="122">
        <v>3</v>
      </c>
      <c r="C81" s="41">
        <v>2</v>
      </c>
      <c r="D81" s="41">
        <v>1</v>
      </c>
      <c r="E81" s="41">
        <v>2</v>
      </c>
      <c r="F81" s="41">
        <v>1</v>
      </c>
      <c r="G81" s="144">
        <v>15</v>
      </c>
      <c r="H81" s="48">
        <v>24</v>
      </c>
    </row>
    <row r="82" spans="1:10" ht="15.6" x14ac:dyDescent="0.3">
      <c r="A82" s="9">
        <v>40</v>
      </c>
      <c r="B82" s="122">
        <v>1</v>
      </c>
      <c r="C82" s="41">
        <v>2</v>
      </c>
      <c r="D82" s="41">
        <v>1</v>
      </c>
      <c r="E82" s="41">
        <v>1</v>
      </c>
      <c r="F82" s="41">
        <v>0</v>
      </c>
      <c r="G82" s="144">
        <v>11</v>
      </c>
      <c r="H82" s="48">
        <v>16</v>
      </c>
    </row>
    <row r="83" spans="1:10" ht="16.2" thickBot="1" x14ac:dyDescent="0.35">
      <c r="A83" s="10">
        <v>45</v>
      </c>
      <c r="B83" s="123">
        <v>0</v>
      </c>
      <c r="C83" s="55">
        <v>2</v>
      </c>
      <c r="D83" s="55">
        <v>1</v>
      </c>
      <c r="E83" s="55">
        <v>0</v>
      </c>
      <c r="F83" s="55">
        <v>0</v>
      </c>
      <c r="G83" s="145">
        <v>7</v>
      </c>
      <c r="H83" s="57">
        <v>10</v>
      </c>
    </row>
    <row r="84" spans="1:10" ht="15.6" x14ac:dyDescent="0.3">
      <c r="A84" s="4"/>
      <c r="B84" s="3"/>
      <c r="C84" s="3"/>
      <c r="D84" s="3"/>
      <c r="E84" s="3"/>
      <c r="F84" s="3"/>
      <c r="G84" s="3"/>
      <c r="H84" s="3"/>
    </row>
    <row r="85" spans="1:10" ht="16.2" thickBot="1" x14ac:dyDescent="0.35">
      <c r="A85" s="6" t="s">
        <v>110</v>
      </c>
      <c r="B85" s="3"/>
      <c r="C85" s="3"/>
      <c r="D85" s="3"/>
      <c r="E85" s="3"/>
      <c r="F85" s="3"/>
      <c r="G85" s="3"/>
      <c r="H85" s="3"/>
      <c r="J85" s="33"/>
    </row>
    <row r="86" spans="1:10" ht="60.6" thickBot="1" x14ac:dyDescent="0.35">
      <c r="A86" s="142" t="s">
        <v>106</v>
      </c>
      <c r="B86" s="137" t="s">
        <v>96</v>
      </c>
      <c r="C86" s="138" t="s">
        <v>107</v>
      </c>
      <c r="D86" s="139" t="s">
        <v>98</v>
      </c>
      <c r="E86" s="139" t="s">
        <v>99</v>
      </c>
      <c r="F86" s="139" t="s">
        <v>100</v>
      </c>
      <c r="G86" s="182" t="s">
        <v>101</v>
      </c>
      <c r="H86" s="185" t="s">
        <v>102</v>
      </c>
    </row>
    <row r="87" spans="1:10" ht="15.6" x14ac:dyDescent="0.3">
      <c r="A87" s="14">
        <v>1</v>
      </c>
      <c r="B87" s="49">
        <v>7</v>
      </c>
      <c r="C87" s="21">
        <v>3</v>
      </c>
      <c r="D87" s="21">
        <v>6</v>
      </c>
      <c r="E87" s="21">
        <v>4</v>
      </c>
      <c r="F87" s="21">
        <v>2</v>
      </c>
      <c r="G87" s="183">
        <v>8</v>
      </c>
      <c r="H87" s="8">
        <v>30</v>
      </c>
    </row>
    <row r="88" spans="1:10" ht="15.6" x14ac:dyDescent="0.3">
      <c r="A88" s="15">
        <v>2</v>
      </c>
      <c r="B88" s="22">
        <v>4</v>
      </c>
      <c r="C88" s="23">
        <v>1</v>
      </c>
      <c r="D88" s="23">
        <v>6</v>
      </c>
      <c r="E88" s="23">
        <v>1</v>
      </c>
      <c r="F88" s="23">
        <v>1</v>
      </c>
      <c r="G88" s="63">
        <v>4</v>
      </c>
      <c r="H88" s="9">
        <v>17</v>
      </c>
    </row>
    <row r="89" spans="1:10" ht="15.6" x14ac:dyDescent="0.3">
      <c r="A89" s="15">
        <v>3</v>
      </c>
      <c r="B89" s="22">
        <v>1</v>
      </c>
      <c r="C89" s="23">
        <v>1</v>
      </c>
      <c r="D89" s="23">
        <v>2</v>
      </c>
      <c r="E89" s="23">
        <v>1</v>
      </c>
      <c r="F89" s="23">
        <v>1</v>
      </c>
      <c r="G89" s="63">
        <v>3</v>
      </c>
      <c r="H89" s="9">
        <v>9</v>
      </c>
    </row>
    <row r="90" spans="1:10" ht="15.6" x14ac:dyDescent="0.3">
      <c r="A90" s="15">
        <v>4</v>
      </c>
      <c r="B90" s="22">
        <v>1</v>
      </c>
      <c r="C90" s="23">
        <v>1</v>
      </c>
      <c r="D90" s="23">
        <v>2</v>
      </c>
      <c r="E90" s="23">
        <v>1</v>
      </c>
      <c r="F90" s="23">
        <v>0</v>
      </c>
      <c r="G90" s="63">
        <v>3</v>
      </c>
      <c r="H90" s="9">
        <v>8</v>
      </c>
    </row>
    <row r="91" spans="1:10" ht="15.6" x14ac:dyDescent="0.3">
      <c r="A91" s="15">
        <v>5</v>
      </c>
      <c r="B91" s="22">
        <v>1</v>
      </c>
      <c r="C91" s="23">
        <v>1</v>
      </c>
      <c r="D91" s="23">
        <v>2</v>
      </c>
      <c r="E91" s="23">
        <v>0</v>
      </c>
      <c r="F91" s="23">
        <v>0</v>
      </c>
      <c r="G91" s="63">
        <v>2</v>
      </c>
      <c r="H91" s="9">
        <v>6</v>
      </c>
    </row>
    <row r="92" spans="1:10" ht="15.6" x14ac:dyDescent="0.3">
      <c r="A92" s="15">
        <v>6</v>
      </c>
      <c r="B92" s="22">
        <v>1</v>
      </c>
      <c r="C92" s="23">
        <v>1</v>
      </c>
      <c r="D92" s="23">
        <v>2</v>
      </c>
      <c r="E92" s="23">
        <v>0</v>
      </c>
      <c r="F92" s="23">
        <v>0</v>
      </c>
      <c r="G92" s="63">
        <v>2</v>
      </c>
      <c r="H92" s="9">
        <v>6</v>
      </c>
    </row>
    <row r="93" spans="1:10" ht="15.6" x14ac:dyDescent="0.3">
      <c r="A93" s="15">
        <v>7</v>
      </c>
      <c r="B93" s="22">
        <v>1</v>
      </c>
      <c r="C93" s="23">
        <v>1</v>
      </c>
      <c r="D93" s="23">
        <v>2</v>
      </c>
      <c r="E93" s="23">
        <v>0</v>
      </c>
      <c r="F93" s="23">
        <v>0</v>
      </c>
      <c r="G93" s="63">
        <v>1</v>
      </c>
      <c r="H93" s="9">
        <v>5</v>
      </c>
    </row>
    <row r="94" spans="1:10" ht="15.6" x14ac:dyDescent="0.3">
      <c r="A94" s="15">
        <v>8</v>
      </c>
      <c r="B94" s="22">
        <v>1</v>
      </c>
      <c r="C94" s="23">
        <v>1</v>
      </c>
      <c r="D94" s="23">
        <v>2</v>
      </c>
      <c r="E94" s="23">
        <v>0</v>
      </c>
      <c r="F94" s="23">
        <v>0</v>
      </c>
      <c r="G94" s="63">
        <v>1</v>
      </c>
      <c r="H94" s="9">
        <v>5</v>
      </c>
    </row>
    <row r="95" spans="1:10" ht="15.6" x14ac:dyDescent="0.3">
      <c r="A95" s="15">
        <v>9</v>
      </c>
      <c r="B95" s="22">
        <v>1</v>
      </c>
      <c r="C95" s="23">
        <v>1</v>
      </c>
      <c r="D95" s="23">
        <v>2</v>
      </c>
      <c r="E95" s="23">
        <v>0</v>
      </c>
      <c r="F95" s="23">
        <v>0</v>
      </c>
      <c r="G95" s="63">
        <v>1</v>
      </c>
      <c r="H95" s="9">
        <v>5</v>
      </c>
    </row>
    <row r="96" spans="1:10" ht="15.6" x14ac:dyDescent="0.3">
      <c r="A96" s="15">
        <v>10</v>
      </c>
      <c r="B96" s="22">
        <v>0</v>
      </c>
      <c r="C96" s="23">
        <v>0</v>
      </c>
      <c r="D96" s="23">
        <v>2</v>
      </c>
      <c r="E96" s="23">
        <v>0</v>
      </c>
      <c r="F96" s="23">
        <v>0</v>
      </c>
      <c r="G96" s="63">
        <v>1</v>
      </c>
      <c r="H96" s="9">
        <v>3</v>
      </c>
    </row>
    <row r="97" spans="1:9" ht="15.6" x14ac:dyDescent="0.3">
      <c r="A97" s="15">
        <v>11</v>
      </c>
      <c r="B97" s="22">
        <v>0</v>
      </c>
      <c r="C97" s="23">
        <v>0</v>
      </c>
      <c r="D97" s="23">
        <v>2</v>
      </c>
      <c r="E97" s="23">
        <v>0</v>
      </c>
      <c r="F97" s="23">
        <v>0</v>
      </c>
      <c r="G97" s="63">
        <v>1</v>
      </c>
      <c r="H97" s="9">
        <v>3</v>
      </c>
    </row>
    <row r="98" spans="1:9" ht="15.6" x14ac:dyDescent="0.3">
      <c r="A98" s="15">
        <v>12</v>
      </c>
      <c r="B98" s="22">
        <v>0</v>
      </c>
      <c r="C98" s="23">
        <v>0</v>
      </c>
      <c r="D98" s="23">
        <v>2</v>
      </c>
      <c r="E98" s="23">
        <v>0</v>
      </c>
      <c r="F98" s="23">
        <v>0</v>
      </c>
      <c r="G98" s="63">
        <v>1</v>
      </c>
      <c r="H98" s="9">
        <v>3</v>
      </c>
    </row>
    <row r="99" spans="1:9" ht="15.6" x14ac:dyDescent="0.3">
      <c r="A99" s="15">
        <v>13</v>
      </c>
      <c r="B99" s="22">
        <v>0</v>
      </c>
      <c r="C99" s="23">
        <v>0</v>
      </c>
      <c r="D99" s="23">
        <v>2</v>
      </c>
      <c r="E99" s="23">
        <v>0</v>
      </c>
      <c r="F99" s="23">
        <v>0</v>
      </c>
      <c r="G99" s="63">
        <v>1</v>
      </c>
      <c r="H99" s="9">
        <v>3</v>
      </c>
    </row>
    <row r="100" spans="1:9" ht="15.6" x14ac:dyDescent="0.3">
      <c r="A100" s="15">
        <v>14</v>
      </c>
      <c r="B100" s="22">
        <v>0</v>
      </c>
      <c r="C100" s="23">
        <v>0</v>
      </c>
      <c r="D100" s="23">
        <v>2</v>
      </c>
      <c r="E100" s="23">
        <v>0</v>
      </c>
      <c r="F100" s="23">
        <v>0</v>
      </c>
      <c r="G100" s="63">
        <v>1</v>
      </c>
      <c r="H100" s="9">
        <v>3</v>
      </c>
    </row>
    <row r="101" spans="1:9" ht="15.6" x14ac:dyDescent="0.3">
      <c r="A101" s="15">
        <v>15</v>
      </c>
      <c r="B101" s="22">
        <v>0</v>
      </c>
      <c r="C101" s="23">
        <v>0</v>
      </c>
      <c r="D101" s="23">
        <v>2</v>
      </c>
      <c r="E101" s="23">
        <v>0</v>
      </c>
      <c r="F101" s="23">
        <v>0</v>
      </c>
      <c r="G101" s="63">
        <v>1</v>
      </c>
      <c r="H101" s="9">
        <v>3</v>
      </c>
    </row>
    <row r="102" spans="1:9" ht="15.6" x14ac:dyDescent="0.3">
      <c r="A102" s="15">
        <v>20</v>
      </c>
      <c r="B102" s="22">
        <v>0</v>
      </c>
      <c r="C102" s="23">
        <v>0</v>
      </c>
      <c r="D102" s="23">
        <v>0</v>
      </c>
      <c r="E102" s="23">
        <v>0</v>
      </c>
      <c r="F102" s="23">
        <v>0</v>
      </c>
      <c r="G102" s="63">
        <v>1</v>
      </c>
      <c r="H102" s="9">
        <v>1</v>
      </c>
    </row>
    <row r="103" spans="1:9" ht="15.6" x14ac:dyDescent="0.3">
      <c r="A103" s="124">
        <v>25</v>
      </c>
      <c r="B103" s="127">
        <v>0</v>
      </c>
      <c r="C103" s="128">
        <v>0</v>
      </c>
      <c r="D103" s="128">
        <v>0</v>
      </c>
      <c r="E103" s="128">
        <v>0</v>
      </c>
      <c r="F103" s="128">
        <v>0</v>
      </c>
      <c r="G103" s="184">
        <v>1</v>
      </c>
      <c r="H103" s="150">
        <v>1</v>
      </c>
    </row>
    <row r="104" spans="1:9" ht="15.6" x14ac:dyDescent="0.3">
      <c r="A104" s="9">
        <v>30</v>
      </c>
      <c r="B104" s="122">
        <v>0</v>
      </c>
      <c r="C104" s="41">
        <v>0</v>
      </c>
      <c r="D104" s="41">
        <v>0</v>
      </c>
      <c r="E104" s="41">
        <v>0</v>
      </c>
      <c r="F104" s="41">
        <v>0</v>
      </c>
      <c r="G104" s="144">
        <v>1</v>
      </c>
      <c r="H104" s="48">
        <v>1</v>
      </c>
    </row>
    <row r="105" spans="1:9" ht="15.6" x14ac:dyDescent="0.3">
      <c r="A105" s="9">
        <v>35</v>
      </c>
      <c r="B105" s="122">
        <v>0</v>
      </c>
      <c r="C105" s="41">
        <v>0</v>
      </c>
      <c r="D105" s="41">
        <v>0</v>
      </c>
      <c r="E105" s="41">
        <v>0</v>
      </c>
      <c r="F105" s="41">
        <v>0</v>
      </c>
      <c r="G105" s="144">
        <v>1</v>
      </c>
      <c r="H105" s="48">
        <v>1</v>
      </c>
    </row>
    <row r="106" spans="1:9" ht="15.6" x14ac:dyDescent="0.3">
      <c r="A106" s="9">
        <v>40</v>
      </c>
      <c r="B106" s="122">
        <v>0</v>
      </c>
      <c r="C106" s="41">
        <v>0</v>
      </c>
      <c r="D106" s="41">
        <v>0</v>
      </c>
      <c r="E106" s="41">
        <v>0</v>
      </c>
      <c r="F106" s="41">
        <v>0</v>
      </c>
      <c r="G106" s="144">
        <v>1</v>
      </c>
      <c r="H106" s="48">
        <v>1</v>
      </c>
    </row>
    <row r="107" spans="1:9" ht="16.2" thickBot="1" x14ac:dyDescent="0.35">
      <c r="A107" s="10">
        <v>45</v>
      </c>
      <c r="B107" s="123">
        <v>0</v>
      </c>
      <c r="C107" s="55">
        <v>0</v>
      </c>
      <c r="D107" s="55">
        <v>0</v>
      </c>
      <c r="E107" s="55">
        <v>0</v>
      </c>
      <c r="F107" s="55">
        <v>0</v>
      </c>
      <c r="G107" s="145">
        <v>1</v>
      </c>
      <c r="H107" s="57">
        <v>1</v>
      </c>
    </row>
    <row r="108" spans="1:9" ht="15.6" x14ac:dyDescent="0.3">
      <c r="A108" s="4"/>
      <c r="B108" s="3"/>
      <c r="C108" s="3"/>
      <c r="D108" s="3"/>
      <c r="E108" s="3"/>
      <c r="F108" s="3"/>
      <c r="G108" s="3"/>
      <c r="H108" s="3"/>
    </row>
    <row r="109" spans="1:9" ht="17.399999999999999" x14ac:dyDescent="0.3">
      <c r="A109" s="17" t="s">
        <v>5</v>
      </c>
      <c r="B109" s="18"/>
      <c r="C109" s="18"/>
      <c r="D109" s="18"/>
      <c r="E109" s="18"/>
      <c r="F109" s="18"/>
      <c r="G109" s="18"/>
      <c r="H109" s="18"/>
    </row>
    <row r="110" spans="1:9" ht="16.2" thickBot="1" x14ac:dyDescent="0.35">
      <c r="A110" s="5" t="s">
        <v>105</v>
      </c>
      <c r="B110" s="3"/>
      <c r="C110" s="3"/>
      <c r="D110" s="3"/>
      <c r="E110" s="3"/>
      <c r="F110" s="3"/>
      <c r="G110" s="3"/>
      <c r="H110" s="3"/>
    </row>
    <row r="111" spans="1:9" ht="60.6" thickBot="1" x14ac:dyDescent="0.35">
      <c r="A111" s="136" t="s">
        <v>106</v>
      </c>
      <c r="B111" s="137" t="s">
        <v>96</v>
      </c>
      <c r="C111" s="138" t="s">
        <v>107</v>
      </c>
      <c r="D111" s="139" t="s">
        <v>98</v>
      </c>
      <c r="E111" s="139" t="s">
        <v>99</v>
      </c>
      <c r="F111" s="139" t="s">
        <v>100</v>
      </c>
      <c r="G111" s="140" t="s">
        <v>101</v>
      </c>
      <c r="H111" s="141" t="s">
        <v>102</v>
      </c>
    </row>
    <row r="112" spans="1:9" ht="15.6" x14ac:dyDescent="0.3">
      <c r="A112" s="14">
        <v>1</v>
      </c>
      <c r="B112" s="73">
        <f>B14*1/3*78.63</f>
        <v>41542.85</v>
      </c>
      <c r="C112" s="74">
        <f t="shared" ref="C112:F112" si="30">C14*1/3*78.63</f>
        <v>11794.5</v>
      </c>
      <c r="D112" s="74">
        <f t="shared" si="30"/>
        <v>19002.249999999996</v>
      </c>
      <c r="E112" s="74">
        <f t="shared" si="30"/>
        <v>19736.129999999997</v>
      </c>
      <c r="F112" s="74">
        <f t="shared" si="30"/>
        <v>7050.49</v>
      </c>
      <c r="G112" s="75">
        <f>G14*1/3*78.63</f>
        <v>36064.959999999999</v>
      </c>
      <c r="H112" s="76">
        <f>H14*1/3*78.63</f>
        <v>135191.18</v>
      </c>
      <c r="I112" s="89"/>
    </row>
    <row r="113" spans="1:9" ht="15.6" x14ac:dyDescent="0.3">
      <c r="A113" s="15">
        <v>2</v>
      </c>
      <c r="B113" s="77">
        <f t="shared" ref="B113:H113" si="31">B15*1/3*78.63</f>
        <v>45159.83</v>
      </c>
      <c r="C113" s="78">
        <f t="shared" si="31"/>
        <v>13026.369999999999</v>
      </c>
      <c r="D113" s="78">
        <f t="shared" si="31"/>
        <v>20784.53</v>
      </c>
      <c r="E113" s="78">
        <f t="shared" si="31"/>
        <v>23012.38</v>
      </c>
      <c r="F113" s="78">
        <f t="shared" si="31"/>
        <v>8990.0299999999988</v>
      </c>
      <c r="G113" s="79">
        <f t="shared" si="31"/>
        <v>47178</v>
      </c>
      <c r="H113" s="80">
        <f t="shared" si="31"/>
        <v>158151.13999999998</v>
      </c>
      <c r="I113" s="89"/>
    </row>
    <row r="114" spans="1:9" ht="15.6" x14ac:dyDescent="0.3">
      <c r="A114" s="15">
        <v>3</v>
      </c>
      <c r="B114" s="77">
        <f t="shared" ref="B114:H114" si="32">B16*1/3*78.63</f>
        <v>47492.52</v>
      </c>
      <c r="C114" s="78">
        <f t="shared" si="32"/>
        <v>13655.409999999998</v>
      </c>
      <c r="D114" s="78">
        <f t="shared" si="32"/>
        <v>21728.089999999997</v>
      </c>
      <c r="E114" s="78">
        <f t="shared" si="32"/>
        <v>24663.61</v>
      </c>
      <c r="F114" s="78">
        <f t="shared" si="32"/>
        <v>10064.64</v>
      </c>
      <c r="G114" s="79">
        <f t="shared" si="32"/>
        <v>55067.21</v>
      </c>
      <c r="H114" s="80">
        <f t="shared" si="32"/>
        <v>172671.47999999998</v>
      </c>
      <c r="I114" s="89"/>
    </row>
    <row r="115" spans="1:9" ht="15.6" x14ac:dyDescent="0.3">
      <c r="A115" s="15">
        <v>4</v>
      </c>
      <c r="B115" s="77">
        <f t="shared" ref="B115:H115" si="33">B17*1/3*78.63</f>
        <v>48671.969999999994</v>
      </c>
      <c r="C115" s="78">
        <f t="shared" si="33"/>
        <v>14179.61</v>
      </c>
      <c r="D115" s="78">
        <f t="shared" si="33"/>
        <v>22697.86</v>
      </c>
      <c r="E115" s="78">
        <f t="shared" si="33"/>
        <v>26105.16</v>
      </c>
      <c r="F115" s="78">
        <f t="shared" si="33"/>
        <v>10929.57</v>
      </c>
      <c r="G115" s="79">
        <f t="shared" si="33"/>
        <v>60807.199999999997</v>
      </c>
      <c r="H115" s="80">
        <f t="shared" si="33"/>
        <v>183391.37</v>
      </c>
      <c r="I115" s="89"/>
    </row>
    <row r="116" spans="1:9" ht="15.6" x14ac:dyDescent="0.3">
      <c r="A116" s="15">
        <v>5</v>
      </c>
      <c r="B116" s="77">
        <f t="shared" ref="B116:H116" si="34">B18*1/3*78.63</f>
        <v>49877.63</v>
      </c>
      <c r="C116" s="78">
        <f t="shared" si="34"/>
        <v>14494.13</v>
      </c>
      <c r="D116" s="78">
        <f t="shared" si="34"/>
        <v>23143.429999999997</v>
      </c>
      <c r="E116" s="78">
        <f t="shared" si="34"/>
        <v>27363.239999999998</v>
      </c>
      <c r="F116" s="78">
        <f t="shared" si="34"/>
        <v>11375.14</v>
      </c>
      <c r="G116" s="79">
        <f t="shared" si="34"/>
        <v>65131.85</v>
      </c>
      <c r="H116" s="80">
        <f t="shared" si="34"/>
        <v>191385.41999999998</v>
      </c>
      <c r="I116" s="89"/>
    </row>
    <row r="117" spans="1:9" ht="15.6" x14ac:dyDescent="0.3">
      <c r="A117" s="15">
        <v>6</v>
      </c>
      <c r="B117" s="77">
        <f t="shared" ref="B117:H117" si="35">B19*1/3*78.63</f>
        <v>50585.3</v>
      </c>
      <c r="C117" s="78">
        <f t="shared" si="35"/>
        <v>14730.02</v>
      </c>
      <c r="D117" s="78">
        <f t="shared" si="35"/>
        <v>23326.9</v>
      </c>
      <c r="E117" s="78">
        <f t="shared" si="35"/>
        <v>28254.379999999997</v>
      </c>
      <c r="F117" s="78">
        <f t="shared" si="35"/>
        <v>11689.659999999998</v>
      </c>
      <c r="G117" s="79">
        <f t="shared" si="35"/>
        <v>67988.739999999991</v>
      </c>
      <c r="H117" s="80">
        <f t="shared" si="35"/>
        <v>196575</v>
      </c>
      <c r="I117" s="89"/>
    </row>
    <row r="118" spans="1:9" ht="15.6" x14ac:dyDescent="0.3">
      <c r="A118" s="15">
        <v>7</v>
      </c>
      <c r="B118" s="77">
        <f t="shared" ref="B118:H118" si="36">B20*1/3*78.63</f>
        <v>51188.13</v>
      </c>
      <c r="C118" s="78">
        <f t="shared" si="36"/>
        <v>14756.229999999998</v>
      </c>
      <c r="D118" s="78">
        <f t="shared" si="36"/>
        <v>23562.79</v>
      </c>
      <c r="E118" s="78">
        <f t="shared" si="36"/>
        <v>29119.309999999998</v>
      </c>
      <c r="F118" s="78">
        <f t="shared" si="36"/>
        <v>11977.97</v>
      </c>
      <c r="G118" s="79">
        <f t="shared" si="36"/>
        <v>69823.44</v>
      </c>
      <c r="H118" s="80">
        <f t="shared" si="36"/>
        <v>200427.87</v>
      </c>
      <c r="I118" s="89"/>
    </row>
    <row r="119" spans="1:9" ht="15.6" x14ac:dyDescent="0.3">
      <c r="A119" s="15">
        <v>8</v>
      </c>
      <c r="B119" s="77">
        <f t="shared" ref="B119:H119" si="37">B21*1/3*78.63</f>
        <v>51895.799999999996</v>
      </c>
      <c r="C119" s="78">
        <f t="shared" si="37"/>
        <v>14782.439999999999</v>
      </c>
      <c r="D119" s="78">
        <f t="shared" si="37"/>
        <v>23851.1</v>
      </c>
      <c r="E119" s="78">
        <f t="shared" si="37"/>
        <v>29722.14</v>
      </c>
      <c r="F119" s="78">
        <f t="shared" si="37"/>
        <v>12266.279999999999</v>
      </c>
      <c r="G119" s="79">
        <f t="shared" si="37"/>
        <v>70950.47</v>
      </c>
      <c r="H119" s="80">
        <f t="shared" si="37"/>
        <v>203468.22999999998</v>
      </c>
      <c r="I119" s="89"/>
    </row>
    <row r="120" spans="1:9" ht="15.6" x14ac:dyDescent="0.3">
      <c r="A120" s="15">
        <v>9</v>
      </c>
      <c r="B120" s="77">
        <f t="shared" ref="B120:G120" si="38">B22*1/3*78.63</f>
        <v>52288.95</v>
      </c>
      <c r="C120" s="78">
        <f t="shared" si="38"/>
        <v>14834.859999999999</v>
      </c>
      <c r="D120" s="78">
        <f t="shared" si="38"/>
        <v>23929.729999999996</v>
      </c>
      <c r="E120" s="78">
        <f t="shared" si="38"/>
        <v>30377.389999999996</v>
      </c>
      <c r="F120" s="78">
        <f t="shared" si="38"/>
        <v>12344.91</v>
      </c>
      <c r="G120" s="79">
        <f t="shared" si="38"/>
        <v>72313.39</v>
      </c>
      <c r="H120" s="80">
        <f>H22*1/3*78.63</f>
        <v>206089.22999999998</v>
      </c>
      <c r="I120" s="89"/>
    </row>
    <row r="121" spans="1:9" ht="15.6" x14ac:dyDescent="0.3">
      <c r="A121" s="15">
        <v>10</v>
      </c>
      <c r="B121" s="77">
        <f t="shared" ref="B121:H121" si="39">B23*1/3*78.63</f>
        <v>52577.259999999995</v>
      </c>
      <c r="C121" s="78">
        <f t="shared" si="39"/>
        <v>15018.33</v>
      </c>
      <c r="D121" s="78">
        <f t="shared" si="39"/>
        <v>24008.359999999997</v>
      </c>
      <c r="E121" s="78">
        <f t="shared" si="39"/>
        <v>30744.329999999998</v>
      </c>
      <c r="F121" s="78">
        <f t="shared" si="39"/>
        <v>12502.17</v>
      </c>
      <c r="G121" s="79">
        <f t="shared" si="39"/>
        <v>73571.469999999987</v>
      </c>
      <c r="H121" s="80">
        <f t="shared" si="39"/>
        <v>208421.91999999998</v>
      </c>
      <c r="I121" s="89"/>
    </row>
    <row r="122" spans="1:9" ht="15.6" x14ac:dyDescent="0.3">
      <c r="A122" s="15">
        <v>11</v>
      </c>
      <c r="B122" s="77">
        <f t="shared" ref="B122:H122" si="40">B24*1/3*78.63</f>
        <v>52682.1</v>
      </c>
      <c r="C122" s="78">
        <f t="shared" si="40"/>
        <v>15096.96</v>
      </c>
      <c r="D122" s="78">
        <f t="shared" si="40"/>
        <v>24086.989999999998</v>
      </c>
      <c r="E122" s="78">
        <f t="shared" si="40"/>
        <v>31058.85</v>
      </c>
      <c r="F122" s="78">
        <f t="shared" si="40"/>
        <v>12554.589999999998</v>
      </c>
      <c r="G122" s="79">
        <f t="shared" si="40"/>
        <v>74200.509999999995</v>
      </c>
      <c r="H122" s="80">
        <f t="shared" si="40"/>
        <v>209679.99999999997</v>
      </c>
      <c r="I122" s="89"/>
    </row>
    <row r="123" spans="1:9" ht="15.6" x14ac:dyDescent="0.3">
      <c r="A123" s="15">
        <v>12</v>
      </c>
      <c r="B123" s="77">
        <f t="shared" ref="B123:H123" si="41">B25*1/3*78.63</f>
        <v>52839.360000000001</v>
      </c>
      <c r="C123" s="78">
        <f t="shared" si="41"/>
        <v>15175.589999999998</v>
      </c>
      <c r="D123" s="78">
        <f t="shared" si="41"/>
        <v>24244.249999999996</v>
      </c>
      <c r="E123" s="78">
        <f t="shared" si="41"/>
        <v>31294.739999999998</v>
      </c>
      <c r="F123" s="78">
        <f t="shared" si="41"/>
        <v>12607.01</v>
      </c>
      <c r="G123" s="79">
        <f t="shared" si="41"/>
        <v>74777.12999999999</v>
      </c>
      <c r="H123" s="80">
        <f t="shared" si="41"/>
        <v>210938.08</v>
      </c>
      <c r="I123" s="89"/>
    </row>
    <row r="124" spans="1:9" ht="15.6" x14ac:dyDescent="0.3">
      <c r="A124" s="15">
        <v>13</v>
      </c>
      <c r="B124" s="77">
        <f t="shared" ref="B124:H124" si="42">B26*1/3*78.63</f>
        <v>53153.88</v>
      </c>
      <c r="C124" s="78">
        <f t="shared" si="42"/>
        <v>15228.009999999998</v>
      </c>
      <c r="D124" s="78">
        <f t="shared" si="42"/>
        <v>24375.3</v>
      </c>
      <c r="E124" s="78">
        <f t="shared" si="42"/>
        <v>31583.05</v>
      </c>
      <c r="F124" s="78">
        <f t="shared" si="42"/>
        <v>12685.64</v>
      </c>
      <c r="G124" s="79">
        <f t="shared" si="42"/>
        <v>75196.490000000005</v>
      </c>
      <c r="H124" s="80">
        <f t="shared" si="42"/>
        <v>212222.37</v>
      </c>
      <c r="I124" s="89"/>
    </row>
    <row r="125" spans="1:9" ht="15.6" x14ac:dyDescent="0.3">
      <c r="A125" s="15">
        <v>14</v>
      </c>
      <c r="B125" s="77">
        <f t="shared" ref="B125:H125" si="43">B27*1/3*78.63</f>
        <v>53284.929999999993</v>
      </c>
      <c r="C125" s="78">
        <f t="shared" si="43"/>
        <v>15280.43</v>
      </c>
      <c r="D125" s="78">
        <f t="shared" si="43"/>
        <v>24427.72</v>
      </c>
      <c r="E125" s="78">
        <f t="shared" si="43"/>
        <v>31661.68</v>
      </c>
      <c r="F125" s="78">
        <f t="shared" si="43"/>
        <v>12738.06</v>
      </c>
      <c r="G125" s="79">
        <f t="shared" si="43"/>
        <v>75642.06</v>
      </c>
      <c r="H125" s="80">
        <f t="shared" si="43"/>
        <v>213034.88</v>
      </c>
      <c r="I125" s="89"/>
    </row>
    <row r="126" spans="1:9" ht="15.6" x14ac:dyDescent="0.3">
      <c r="A126" s="15">
        <v>15</v>
      </c>
      <c r="B126" s="77">
        <f t="shared" ref="B126:H126" si="44">B28*1/3*78.63</f>
        <v>53442.189999999995</v>
      </c>
      <c r="C126" s="78">
        <f t="shared" si="44"/>
        <v>15359.06</v>
      </c>
      <c r="D126" s="78">
        <f t="shared" si="44"/>
        <v>24427.72</v>
      </c>
      <c r="E126" s="78">
        <f t="shared" si="44"/>
        <v>31687.89</v>
      </c>
      <c r="F126" s="78">
        <f t="shared" si="44"/>
        <v>12869.109999999999</v>
      </c>
      <c r="G126" s="79">
        <f t="shared" si="44"/>
        <v>75930.37</v>
      </c>
      <c r="H126" s="80">
        <f t="shared" si="44"/>
        <v>213716.34</v>
      </c>
      <c r="I126" s="89"/>
    </row>
    <row r="127" spans="1:9" ht="15.6" x14ac:dyDescent="0.3">
      <c r="A127" s="15">
        <v>20</v>
      </c>
      <c r="B127" s="77">
        <f t="shared" ref="B127:H127" si="45">B29*1/3*78.63</f>
        <v>54045.02</v>
      </c>
      <c r="C127" s="78">
        <f t="shared" si="45"/>
        <v>15437.69</v>
      </c>
      <c r="D127" s="78">
        <f t="shared" si="45"/>
        <v>24532.559999999998</v>
      </c>
      <c r="E127" s="78">
        <f t="shared" si="45"/>
        <v>32264.51</v>
      </c>
      <c r="F127" s="78">
        <f t="shared" si="45"/>
        <v>13183.63</v>
      </c>
      <c r="G127" s="79">
        <f t="shared" si="45"/>
        <v>77162.240000000005</v>
      </c>
      <c r="H127" s="80">
        <f t="shared" si="45"/>
        <v>216625.65</v>
      </c>
      <c r="I127" s="89"/>
    </row>
    <row r="128" spans="1:9" ht="15.6" x14ac:dyDescent="0.3">
      <c r="A128" s="124">
        <v>25</v>
      </c>
      <c r="B128" s="130">
        <f t="shared" ref="B128:H128" si="46">B30*1/3*78.63</f>
        <v>54254.7</v>
      </c>
      <c r="C128" s="131">
        <f t="shared" si="46"/>
        <v>15463.899999999998</v>
      </c>
      <c r="D128" s="131">
        <f t="shared" si="46"/>
        <v>24532.559999999998</v>
      </c>
      <c r="E128" s="131">
        <f t="shared" si="46"/>
        <v>32605.239999999998</v>
      </c>
      <c r="F128" s="131">
        <f t="shared" si="46"/>
        <v>13393.31</v>
      </c>
      <c r="G128" s="132">
        <f t="shared" si="46"/>
        <v>77607.81</v>
      </c>
      <c r="H128" s="133">
        <f t="shared" si="46"/>
        <v>217857.52</v>
      </c>
      <c r="I128" s="89"/>
    </row>
    <row r="129" spans="1:8" ht="15.6" x14ac:dyDescent="0.3">
      <c r="A129" s="9">
        <v>30</v>
      </c>
      <c r="B129" s="130">
        <f t="shared" ref="B129:H129" si="47">B31*1/3*78.63</f>
        <v>54385.749999999993</v>
      </c>
      <c r="C129" s="131">
        <f t="shared" si="47"/>
        <v>15463.899999999998</v>
      </c>
      <c r="D129" s="131">
        <f t="shared" si="47"/>
        <v>24558.769999999997</v>
      </c>
      <c r="E129" s="131">
        <f t="shared" si="47"/>
        <v>32814.92</v>
      </c>
      <c r="F129" s="131">
        <f t="shared" si="47"/>
        <v>13419.519999999999</v>
      </c>
      <c r="G129" s="132">
        <f t="shared" si="47"/>
        <v>77634.02</v>
      </c>
      <c r="H129" s="133">
        <f t="shared" si="47"/>
        <v>218276.87999999998</v>
      </c>
    </row>
    <row r="130" spans="1:8" ht="15.6" x14ac:dyDescent="0.3">
      <c r="A130" s="9">
        <v>35</v>
      </c>
      <c r="B130" s="130">
        <f t="shared" ref="B130:H130" si="48">B32*1/3*78.63</f>
        <v>54464.38</v>
      </c>
      <c r="C130" s="131">
        <f t="shared" si="48"/>
        <v>15463.899999999998</v>
      </c>
      <c r="D130" s="131">
        <f t="shared" si="48"/>
        <v>24558.769999999997</v>
      </c>
      <c r="E130" s="131">
        <f t="shared" si="48"/>
        <v>32867.339999999997</v>
      </c>
      <c r="F130" s="131">
        <f t="shared" si="48"/>
        <v>13419.519999999999</v>
      </c>
      <c r="G130" s="132">
        <f t="shared" si="48"/>
        <v>77738.859999999986</v>
      </c>
      <c r="H130" s="133">
        <f t="shared" si="48"/>
        <v>218512.77</v>
      </c>
    </row>
    <row r="131" spans="1:8" ht="15.6" x14ac:dyDescent="0.3">
      <c r="A131" s="9">
        <v>40</v>
      </c>
      <c r="B131" s="130">
        <f t="shared" ref="B131:H131" si="49">B33*1/3*78.63</f>
        <v>54516.800000000003</v>
      </c>
      <c r="C131" s="131">
        <f t="shared" si="49"/>
        <v>15463.899999999998</v>
      </c>
      <c r="D131" s="131">
        <f t="shared" si="49"/>
        <v>24558.769999999997</v>
      </c>
      <c r="E131" s="131">
        <f t="shared" si="49"/>
        <v>32893.549999999996</v>
      </c>
      <c r="F131" s="131">
        <f t="shared" si="49"/>
        <v>13445.73</v>
      </c>
      <c r="G131" s="132">
        <f t="shared" si="49"/>
        <v>77843.7</v>
      </c>
      <c r="H131" s="133">
        <f t="shared" si="49"/>
        <v>218722.44999999998</v>
      </c>
    </row>
    <row r="132" spans="1:8" ht="16.2" thickBot="1" x14ac:dyDescent="0.35">
      <c r="A132" s="10">
        <v>45</v>
      </c>
      <c r="B132" s="81">
        <f t="shared" ref="B132:H132" si="50">B34*1/3*78.63</f>
        <v>54543.009999999995</v>
      </c>
      <c r="C132" s="82">
        <f t="shared" si="50"/>
        <v>15463.899999999998</v>
      </c>
      <c r="D132" s="82">
        <f t="shared" si="50"/>
        <v>24558.769999999997</v>
      </c>
      <c r="E132" s="82">
        <f>E34*1/3*78.63</f>
        <v>32919.760000000002</v>
      </c>
      <c r="F132" s="82">
        <f t="shared" si="50"/>
        <v>13445.73</v>
      </c>
      <c r="G132" s="217">
        <f t="shared" si="50"/>
        <v>77948.539999999994</v>
      </c>
      <c r="H132" s="218">
        <f t="shared" si="50"/>
        <v>218879.70999999996</v>
      </c>
    </row>
    <row r="133" spans="1:8" ht="15.6" x14ac:dyDescent="0.3">
      <c r="A133" s="4"/>
      <c r="B133" s="3"/>
      <c r="C133" s="3"/>
      <c r="D133" s="3"/>
      <c r="E133" s="3"/>
      <c r="F133" s="3"/>
      <c r="G133" s="3"/>
      <c r="H133" s="3"/>
    </row>
    <row r="134" spans="1:8" ht="16.2" thickBot="1" x14ac:dyDescent="0.35">
      <c r="A134" s="6" t="s">
        <v>111</v>
      </c>
      <c r="B134" s="3"/>
      <c r="C134" s="3"/>
      <c r="D134" s="3"/>
      <c r="E134" s="3"/>
      <c r="F134" s="3"/>
      <c r="G134" s="3"/>
      <c r="H134" s="3"/>
    </row>
    <row r="135" spans="1:8" ht="60.6" thickBot="1" x14ac:dyDescent="0.35">
      <c r="A135" s="142" t="s">
        <v>106</v>
      </c>
      <c r="B135" s="137" t="s">
        <v>96</v>
      </c>
      <c r="C135" s="138" t="s">
        <v>107</v>
      </c>
      <c r="D135" s="139" t="s">
        <v>98</v>
      </c>
      <c r="E135" s="139" t="s">
        <v>99</v>
      </c>
      <c r="F135" s="139" t="s">
        <v>100</v>
      </c>
      <c r="G135" s="140" t="s">
        <v>101</v>
      </c>
      <c r="H135" s="141" t="s">
        <v>102</v>
      </c>
    </row>
    <row r="136" spans="1:8" ht="15.6" x14ac:dyDescent="0.3">
      <c r="A136" s="14">
        <v>1</v>
      </c>
      <c r="B136" s="73">
        <f>B38*78.63</f>
        <v>17141.34</v>
      </c>
      <c r="C136" s="74">
        <f t="shared" ref="C136:H136" si="51">C38*78.63</f>
        <v>5346.84</v>
      </c>
      <c r="D136" s="74">
        <f t="shared" si="51"/>
        <v>11873.13</v>
      </c>
      <c r="E136" s="74">
        <f t="shared" si="51"/>
        <v>10772.31</v>
      </c>
      <c r="F136" s="74">
        <f t="shared" si="51"/>
        <v>3459.72</v>
      </c>
      <c r="G136" s="75">
        <f t="shared" si="51"/>
        <v>13602.99</v>
      </c>
      <c r="H136" s="76">
        <f t="shared" si="51"/>
        <v>62196.329999999994</v>
      </c>
    </row>
    <row r="137" spans="1:8" ht="15.6" x14ac:dyDescent="0.3">
      <c r="A137" s="15">
        <v>2</v>
      </c>
      <c r="B137" s="77">
        <f t="shared" ref="B137:H137" si="52">B39*78.63</f>
        <v>17377.23</v>
      </c>
      <c r="C137" s="78">
        <f t="shared" si="52"/>
        <v>5504.0999999999995</v>
      </c>
      <c r="D137" s="78">
        <f t="shared" si="52"/>
        <v>11873.13</v>
      </c>
      <c r="E137" s="78">
        <f t="shared" si="52"/>
        <v>11008.199999999999</v>
      </c>
      <c r="F137" s="78">
        <f t="shared" si="52"/>
        <v>3538.35</v>
      </c>
      <c r="G137" s="79">
        <f t="shared" si="52"/>
        <v>13917.509999999998</v>
      </c>
      <c r="H137" s="80">
        <f t="shared" si="52"/>
        <v>63218.52</v>
      </c>
    </row>
    <row r="138" spans="1:8" ht="15.6" x14ac:dyDescent="0.3">
      <c r="A138" s="15">
        <v>3</v>
      </c>
      <c r="B138" s="77">
        <f t="shared" ref="B138:H138" si="53">B40*78.63</f>
        <v>17613.12</v>
      </c>
      <c r="C138" s="78">
        <f t="shared" si="53"/>
        <v>5504.0999999999995</v>
      </c>
      <c r="D138" s="78">
        <f t="shared" si="53"/>
        <v>12187.65</v>
      </c>
      <c r="E138" s="78">
        <f t="shared" si="53"/>
        <v>11008.199999999999</v>
      </c>
      <c r="F138" s="78">
        <f t="shared" si="53"/>
        <v>3538.35</v>
      </c>
      <c r="G138" s="79">
        <f t="shared" si="53"/>
        <v>13996.14</v>
      </c>
      <c r="H138" s="80">
        <f t="shared" si="53"/>
        <v>63847.56</v>
      </c>
    </row>
    <row r="139" spans="1:8" ht="15.6" x14ac:dyDescent="0.3">
      <c r="A139" s="15">
        <v>4</v>
      </c>
      <c r="B139" s="77">
        <f t="shared" ref="B139:H139" si="54">B41*78.63</f>
        <v>17613.12</v>
      </c>
      <c r="C139" s="78">
        <f t="shared" si="54"/>
        <v>5504.0999999999995</v>
      </c>
      <c r="D139" s="78">
        <f t="shared" si="54"/>
        <v>12187.65</v>
      </c>
      <c r="E139" s="78">
        <f t="shared" si="54"/>
        <v>11008.199999999999</v>
      </c>
      <c r="F139" s="78">
        <f t="shared" si="54"/>
        <v>3616.9799999999996</v>
      </c>
      <c r="G139" s="79">
        <f t="shared" si="54"/>
        <v>13996.14</v>
      </c>
      <c r="H139" s="80">
        <f t="shared" si="54"/>
        <v>63926.189999999995</v>
      </c>
    </row>
    <row r="140" spans="1:8" ht="15.6" x14ac:dyDescent="0.3">
      <c r="A140" s="15">
        <v>5</v>
      </c>
      <c r="B140" s="77">
        <f t="shared" ref="B140:H140" si="55">B42*78.63</f>
        <v>17613.12</v>
      </c>
      <c r="C140" s="78">
        <f t="shared" si="55"/>
        <v>5504.0999999999995</v>
      </c>
      <c r="D140" s="78">
        <f t="shared" si="55"/>
        <v>12187.65</v>
      </c>
      <c r="E140" s="78">
        <f t="shared" si="55"/>
        <v>11086.83</v>
      </c>
      <c r="F140" s="78">
        <f t="shared" si="55"/>
        <v>3616.9799999999996</v>
      </c>
      <c r="G140" s="79">
        <f t="shared" si="55"/>
        <v>14074.769999999999</v>
      </c>
      <c r="H140" s="80">
        <f t="shared" si="55"/>
        <v>64083.45</v>
      </c>
    </row>
    <row r="141" spans="1:8" ht="15.6" x14ac:dyDescent="0.3">
      <c r="A141" s="15">
        <v>6</v>
      </c>
      <c r="B141" s="77">
        <f t="shared" ref="B141:H141" si="56">B43*78.63</f>
        <v>17613.12</v>
      </c>
      <c r="C141" s="78">
        <f t="shared" si="56"/>
        <v>5504.0999999999995</v>
      </c>
      <c r="D141" s="78">
        <f t="shared" si="56"/>
        <v>12187.65</v>
      </c>
      <c r="E141" s="78">
        <f>E43*78.63</f>
        <v>11086.83</v>
      </c>
      <c r="F141" s="78">
        <f t="shared" si="56"/>
        <v>3616.9799999999996</v>
      </c>
      <c r="G141" s="79">
        <f t="shared" si="56"/>
        <v>14074.769999999999</v>
      </c>
      <c r="H141" s="80">
        <f t="shared" si="56"/>
        <v>64083.45</v>
      </c>
    </row>
    <row r="142" spans="1:8" ht="15.6" x14ac:dyDescent="0.3">
      <c r="A142" s="15">
        <v>7</v>
      </c>
      <c r="B142" s="77">
        <f t="shared" ref="B142:H142" si="57">B44*78.63</f>
        <v>17613.12</v>
      </c>
      <c r="C142" s="78">
        <f t="shared" si="57"/>
        <v>5504.0999999999995</v>
      </c>
      <c r="D142" s="78">
        <f t="shared" si="57"/>
        <v>12187.65</v>
      </c>
      <c r="E142" s="78">
        <f t="shared" si="57"/>
        <v>11086.83</v>
      </c>
      <c r="F142" s="78">
        <f t="shared" si="57"/>
        <v>3616.9799999999996</v>
      </c>
      <c r="G142" s="79">
        <f t="shared" si="57"/>
        <v>14153.4</v>
      </c>
      <c r="H142" s="80">
        <f t="shared" si="57"/>
        <v>64162.079999999994</v>
      </c>
    </row>
    <row r="143" spans="1:8" ht="15.6" x14ac:dyDescent="0.3">
      <c r="A143" s="15">
        <v>8</v>
      </c>
      <c r="B143" s="77">
        <f t="shared" ref="B143:H143" si="58">B45*78.63</f>
        <v>17613.12</v>
      </c>
      <c r="C143" s="78">
        <f t="shared" si="58"/>
        <v>5504.0999999999995</v>
      </c>
      <c r="D143" s="78">
        <f t="shared" si="58"/>
        <v>12187.65</v>
      </c>
      <c r="E143" s="78">
        <f t="shared" si="58"/>
        <v>11086.83</v>
      </c>
      <c r="F143" s="78">
        <f t="shared" si="58"/>
        <v>3616.9799999999996</v>
      </c>
      <c r="G143" s="79">
        <f t="shared" si="58"/>
        <v>14153.4</v>
      </c>
      <c r="H143" s="80">
        <f t="shared" si="58"/>
        <v>64162.079999999994</v>
      </c>
    </row>
    <row r="144" spans="1:8" ht="15.6" x14ac:dyDescent="0.3">
      <c r="A144" s="15">
        <v>9</v>
      </c>
      <c r="B144" s="77">
        <f t="shared" ref="B144:G144" si="59">B46*78.63</f>
        <v>17613.12</v>
      </c>
      <c r="C144" s="78">
        <f t="shared" si="59"/>
        <v>5504.0999999999995</v>
      </c>
      <c r="D144" s="78">
        <f t="shared" si="59"/>
        <v>12187.65</v>
      </c>
      <c r="E144" s="78">
        <f t="shared" si="59"/>
        <v>11086.83</v>
      </c>
      <c r="F144" s="78">
        <f t="shared" si="59"/>
        <v>3616.9799999999996</v>
      </c>
      <c r="G144" s="79">
        <f t="shared" si="59"/>
        <v>14153.4</v>
      </c>
      <c r="H144" s="80">
        <f>H46*78.63</f>
        <v>64162.079999999994</v>
      </c>
    </row>
    <row r="145" spans="1:9" ht="15.6" x14ac:dyDescent="0.3">
      <c r="A145" s="15">
        <v>10</v>
      </c>
      <c r="B145" s="77">
        <f t="shared" ref="B145:H145" si="60">B47*78.63</f>
        <v>17691.75</v>
      </c>
      <c r="C145" s="78">
        <f t="shared" si="60"/>
        <v>5582.73</v>
      </c>
      <c r="D145" s="78">
        <f t="shared" si="60"/>
        <v>12187.65</v>
      </c>
      <c r="E145" s="78">
        <f t="shared" si="60"/>
        <v>11086.83</v>
      </c>
      <c r="F145" s="78">
        <f t="shared" si="60"/>
        <v>3616.9799999999996</v>
      </c>
      <c r="G145" s="79">
        <f t="shared" si="60"/>
        <v>14153.4</v>
      </c>
      <c r="H145" s="80">
        <f t="shared" si="60"/>
        <v>64319.34</v>
      </c>
      <c r="I145" s="89"/>
    </row>
    <row r="146" spans="1:9" ht="15.6" x14ac:dyDescent="0.3">
      <c r="A146" s="15">
        <v>11</v>
      </c>
      <c r="B146" s="77">
        <f t="shared" ref="B146:H146" si="61">B48*78.63</f>
        <v>17691.75</v>
      </c>
      <c r="C146" s="78">
        <f t="shared" si="61"/>
        <v>5582.73</v>
      </c>
      <c r="D146" s="78">
        <f t="shared" si="61"/>
        <v>12187.65</v>
      </c>
      <c r="E146" s="78">
        <f t="shared" si="61"/>
        <v>11086.83</v>
      </c>
      <c r="F146" s="78">
        <f t="shared" si="61"/>
        <v>3616.9799999999996</v>
      </c>
      <c r="G146" s="79">
        <f t="shared" si="61"/>
        <v>14153.4</v>
      </c>
      <c r="H146" s="80">
        <f t="shared" si="61"/>
        <v>64319.34</v>
      </c>
    </row>
    <row r="147" spans="1:9" ht="15.6" x14ac:dyDescent="0.3">
      <c r="A147" s="15">
        <v>12</v>
      </c>
      <c r="B147" s="77">
        <f t="shared" ref="B147:H147" si="62">B49*78.63</f>
        <v>17691.75</v>
      </c>
      <c r="C147" s="78">
        <f t="shared" si="62"/>
        <v>5582.73</v>
      </c>
      <c r="D147" s="78">
        <f t="shared" si="62"/>
        <v>12187.65</v>
      </c>
      <c r="E147" s="78">
        <f t="shared" si="62"/>
        <v>11086.83</v>
      </c>
      <c r="F147" s="78">
        <f t="shared" si="62"/>
        <v>3616.9799999999996</v>
      </c>
      <c r="G147" s="79">
        <f t="shared" si="62"/>
        <v>14153.4</v>
      </c>
      <c r="H147" s="80">
        <f t="shared" si="62"/>
        <v>64319.34</v>
      </c>
    </row>
    <row r="148" spans="1:9" ht="15.6" x14ac:dyDescent="0.3">
      <c r="A148" s="15">
        <v>13</v>
      </c>
      <c r="B148" s="77">
        <f t="shared" ref="B148:H148" si="63">B50*78.63</f>
        <v>17691.75</v>
      </c>
      <c r="C148" s="78">
        <f t="shared" si="63"/>
        <v>5582.73</v>
      </c>
      <c r="D148" s="78">
        <f t="shared" si="63"/>
        <v>12187.65</v>
      </c>
      <c r="E148" s="78">
        <f t="shared" si="63"/>
        <v>11086.83</v>
      </c>
      <c r="F148" s="78">
        <f t="shared" si="63"/>
        <v>3616.9799999999996</v>
      </c>
      <c r="G148" s="79">
        <f t="shared" si="63"/>
        <v>14153.4</v>
      </c>
      <c r="H148" s="80">
        <f t="shared" si="63"/>
        <v>64319.34</v>
      </c>
    </row>
    <row r="149" spans="1:9" ht="15.6" x14ac:dyDescent="0.3">
      <c r="A149" s="15">
        <v>14</v>
      </c>
      <c r="B149" s="77">
        <f t="shared" ref="B149:H149" si="64">B51*78.63</f>
        <v>17691.75</v>
      </c>
      <c r="C149" s="78">
        <f t="shared" si="64"/>
        <v>5582.73</v>
      </c>
      <c r="D149" s="78">
        <f t="shared" si="64"/>
        <v>12187.65</v>
      </c>
      <c r="E149" s="78">
        <f t="shared" si="64"/>
        <v>11086.83</v>
      </c>
      <c r="F149" s="78">
        <f t="shared" si="64"/>
        <v>3616.9799999999996</v>
      </c>
      <c r="G149" s="79">
        <f t="shared" si="64"/>
        <v>14153.4</v>
      </c>
      <c r="H149" s="80">
        <f t="shared" si="64"/>
        <v>64319.34</v>
      </c>
    </row>
    <row r="150" spans="1:9" ht="15.6" x14ac:dyDescent="0.3">
      <c r="A150" s="15">
        <v>15</v>
      </c>
      <c r="B150" s="77">
        <f t="shared" ref="B150:H150" si="65">B52*78.63</f>
        <v>17691.75</v>
      </c>
      <c r="C150" s="78">
        <f t="shared" si="65"/>
        <v>5582.73</v>
      </c>
      <c r="D150" s="78">
        <f t="shared" si="65"/>
        <v>12187.65</v>
      </c>
      <c r="E150" s="78">
        <f t="shared" si="65"/>
        <v>11086.83</v>
      </c>
      <c r="F150" s="78">
        <f t="shared" si="65"/>
        <v>3616.9799999999996</v>
      </c>
      <c r="G150" s="79">
        <f t="shared" si="65"/>
        <v>14153.4</v>
      </c>
      <c r="H150" s="80">
        <f t="shared" si="65"/>
        <v>64319.34</v>
      </c>
    </row>
    <row r="151" spans="1:9" ht="15.6" x14ac:dyDescent="0.3">
      <c r="A151" s="15">
        <v>20</v>
      </c>
      <c r="B151" s="77">
        <f t="shared" ref="B151:H151" si="66">B53*78.63</f>
        <v>17691.75</v>
      </c>
      <c r="C151" s="78">
        <f t="shared" si="66"/>
        <v>5582.73</v>
      </c>
      <c r="D151" s="78">
        <f t="shared" si="66"/>
        <v>12344.91</v>
      </c>
      <c r="E151" s="78">
        <f t="shared" si="66"/>
        <v>11086.83</v>
      </c>
      <c r="F151" s="78">
        <f t="shared" si="66"/>
        <v>3616.9799999999996</v>
      </c>
      <c r="G151" s="79">
        <f t="shared" si="66"/>
        <v>14153.4</v>
      </c>
      <c r="H151" s="80">
        <f t="shared" si="66"/>
        <v>64476.6</v>
      </c>
    </row>
    <row r="152" spans="1:9" ht="15.6" x14ac:dyDescent="0.3">
      <c r="A152" s="124">
        <v>25</v>
      </c>
      <c r="B152" s="130">
        <f t="shared" ref="B152:G152" si="67">B54*78.63</f>
        <v>17691.75</v>
      </c>
      <c r="C152" s="131">
        <f t="shared" si="67"/>
        <v>5582.73</v>
      </c>
      <c r="D152" s="131">
        <f t="shared" si="67"/>
        <v>12344.91</v>
      </c>
      <c r="E152" s="131">
        <f t="shared" si="67"/>
        <v>11086.83</v>
      </c>
      <c r="F152" s="131">
        <f t="shared" si="67"/>
        <v>3616.9799999999996</v>
      </c>
      <c r="G152" s="132">
        <f t="shared" si="67"/>
        <v>14153.4</v>
      </c>
      <c r="H152" s="133">
        <f>H54*78.63</f>
        <v>64476.6</v>
      </c>
    </row>
    <row r="153" spans="1:9" ht="15.6" x14ac:dyDescent="0.3">
      <c r="A153" s="9">
        <v>30</v>
      </c>
      <c r="B153" s="130">
        <f t="shared" ref="B153:H153" si="68">B55*78.63</f>
        <v>17691.75</v>
      </c>
      <c r="C153" s="131">
        <f t="shared" si="68"/>
        <v>5582.73</v>
      </c>
      <c r="D153" s="131">
        <f t="shared" si="68"/>
        <v>12344.91</v>
      </c>
      <c r="E153" s="131">
        <f t="shared" si="68"/>
        <v>11086.83</v>
      </c>
      <c r="F153" s="131">
        <f t="shared" si="68"/>
        <v>3616.9799999999996</v>
      </c>
      <c r="G153" s="132">
        <f t="shared" si="68"/>
        <v>14153.4</v>
      </c>
      <c r="H153" s="133">
        <f t="shared" si="68"/>
        <v>64476.6</v>
      </c>
    </row>
    <row r="154" spans="1:9" ht="15.6" x14ac:dyDescent="0.3">
      <c r="A154" s="9">
        <v>35</v>
      </c>
      <c r="B154" s="130">
        <f t="shared" ref="B154:H154" si="69">B56*78.63</f>
        <v>17691.75</v>
      </c>
      <c r="C154" s="131">
        <f t="shared" si="69"/>
        <v>5582.73</v>
      </c>
      <c r="D154" s="131">
        <f t="shared" si="69"/>
        <v>12344.91</v>
      </c>
      <c r="E154" s="131">
        <f t="shared" si="69"/>
        <v>11086.83</v>
      </c>
      <c r="F154" s="131">
        <f t="shared" si="69"/>
        <v>3616.9799999999996</v>
      </c>
      <c r="G154" s="132">
        <f t="shared" si="69"/>
        <v>14153.4</v>
      </c>
      <c r="H154" s="133">
        <f t="shared" si="69"/>
        <v>64476.6</v>
      </c>
    </row>
    <row r="155" spans="1:9" ht="15.6" x14ac:dyDescent="0.3">
      <c r="A155" s="9">
        <v>40</v>
      </c>
      <c r="B155" s="130">
        <f t="shared" ref="B155:H155" si="70">B57*78.63</f>
        <v>17691.75</v>
      </c>
      <c r="C155" s="131">
        <f t="shared" si="70"/>
        <v>5582.73</v>
      </c>
      <c r="D155" s="131">
        <f t="shared" si="70"/>
        <v>12344.91</v>
      </c>
      <c r="E155" s="131">
        <f t="shared" si="70"/>
        <v>11086.83</v>
      </c>
      <c r="F155" s="131">
        <f t="shared" si="70"/>
        <v>3616.9799999999996</v>
      </c>
      <c r="G155" s="132">
        <f t="shared" si="70"/>
        <v>14153.4</v>
      </c>
      <c r="H155" s="133">
        <f t="shared" si="70"/>
        <v>64476.6</v>
      </c>
    </row>
    <row r="156" spans="1:9" ht="16.2" thickBot="1" x14ac:dyDescent="0.35">
      <c r="A156" s="10">
        <v>45</v>
      </c>
      <c r="B156" s="81">
        <f t="shared" ref="B156:H156" si="71">B58*78.63</f>
        <v>17691.75</v>
      </c>
      <c r="C156" s="82">
        <f t="shared" si="71"/>
        <v>5582.73</v>
      </c>
      <c r="D156" s="82">
        <f t="shared" si="71"/>
        <v>12344.91</v>
      </c>
      <c r="E156" s="82">
        <f t="shared" si="71"/>
        <v>11086.83</v>
      </c>
      <c r="F156" s="82">
        <f t="shared" si="71"/>
        <v>3616.9799999999996</v>
      </c>
      <c r="G156" s="217">
        <f t="shared" si="71"/>
        <v>14153.4</v>
      </c>
      <c r="H156" s="218">
        <f t="shared" si="71"/>
        <v>64476.6</v>
      </c>
    </row>
    <row r="158" spans="1:9" ht="17.399999999999999" x14ac:dyDescent="0.3">
      <c r="A158" s="17" t="s">
        <v>6</v>
      </c>
      <c r="B158" s="20"/>
      <c r="C158" s="20"/>
      <c r="D158" s="20"/>
      <c r="E158" s="20"/>
      <c r="F158" s="20"/>
      <c r="G158" s="20"/>
      <c r="H158" s="20"/>
    </row>
    <row r="159" spans="1:9" ht="16.2" thickBot="1" x14ac:dyDescent="0.35">
      <c r="A159" s="6" t="s">
        <v>112</v>
      </c>
      <c r="B159" s="3"/>
      <c r="C159" s="3"/>
      <c r="D159" s="3"/>
      <c r="E159" s="3"/>
      <c r="F159" s="3"/>
      <c r="G159" s="3"/>
      <c r="H159" s="3"/>
    </row>
    <row r="160" spans="1:9" ht="60.6" thickBot="1" x14ac:dyDescent="0.35">
      <c r="A160" s="136" t="s">
        <v>106</v>
      </c>
      <c r="B160" s="137" t="s">
        <v>96</v>
      </c>
      <c r="C160" s="138" t="s">
        <v>107</v>
      </c>
      <c r="D160" s="139" t="s">
        <v>98</v>
      </c>
      <c r="E160" s="139" t="s">
        <v>99</v>
      </c>
      <c r="F160" s="139" t="s">
        <v>100</v>
      </c>
      <c r="G160" s="140" t="s">
        <v>101</v>
      </c>
      <c r="H160" s="141" t="s">
        <v>102</v>
      </c>
    </row>
    <row r="161" spans="1:9" ht="15.6" x14ac:dyDescent="0.3">
      <c r="A161" s="14">
        <v>1</v>
      </c>
      <c r="B161" s="73">
        <f>B63*(4)*78.63</f>
        <v>156001.91999999998</v>
      </c>
      <c r="C161" s="74">
        <f t="shared" ref="C161:H161" si="72">C63*(4)*78.63</f>
        <v>44661.84</v>
      </c>
      <c r="D161" s="74">
        <f t="shared" si="72"/>
        <v>66992.759999999995</v>
      </c>
      <c r="E161" s="74">
        <f t="shared" si="72"/>
        <v>158203.56</v>
      </c>
      <c r="F161" s="74">
        <f t="shared" si="72"/>
        <v>76742.87999999999</v>
      </c>
      <c r="G161" s="75">
        <f t="shared" si="72"/>
        <v>504804.6</v>
      </c>
      <c r="H161" s="76">
        <f t="shared" si="72"/>
        <v>1007407.5599999999</v>
      </c>
    </row>
    <row r="162" spans="1:9" ht="15.6" x14ac:dyDescent="0.3">
      <c r="A162" s="15">
        <v>2</v>
      </c>
      <c r="B162" s="77">
        <f t="shared" ref="B162:H162" si="73">B64*(4)*78.63</f>
        <v>112598.15999999999</v>
      </c>
      <c r="C162" s="78">
        <f t="shared" si="73"/>
        <v>29879.399999999998</v>
      </c>
      <c r="D162" s="78">
        <f t="shared" si="73"/>
        <v>45605.399999999994</v>
      </c>
      <c r="E162" s="78">
        <f t="shared" si="73"/>
        <v>118888.56</v>
      </c>
      <c r="F162" s="78">
        <f t="shared" si="73"/>
        <v>53468.399999999994</v>
      </c>
      <c r="G162" s="79">
        <f t="shared" si="73"/>
        <v>371448.12</v>
      </c>
      <c r="H162" s="80">
        <f t="shared" si="73"/>
        <v>731888.03999999992</v>
      </c>
    </row>
    <row r="163" spans="1:9" ht="15.6" x14ac:dyDescent="0.3">
      <c r="A163" s="15">
        <v>3</v>
      </c>
      <c r="B163" s="77">
        <f t="shared" ref="B163:H163" si="74">B65*(4)*78.63</f>
        <v>84605.87999999999</v>
      </c>
      <c r="C163" s="78">
        <f t="shared" si="74"/>
        <v>22330.92</v>
      </c>
      <c r="D163" s="78">
        <f t="shared" si="74"/>
        <v>34282.68</v>
      </c>
      <c r="E163" s="78">
        <f t="shared" si="74"/>
        <v>99073.799999999988</v>
      </c>
      <c r="F163" s="78">
        <f t="shared" si="74"/>
        <v>40573.079999999994</v>
      </c>
      <c r="G163" s="79">
        <f t="shared" si="74"/>
        <v>276777.59999999998</v>
      </c>
      <c r="H163" s="80">
        <f t="shared" si="74"/>
        <v>557643.96</v>
      </c>
    </row>
    <row r="164" spans="1:9" ht="15.6" x14ac:dyDescent="0.3">
      <c r="A164" s="15">
        <v>4</v>
      </c>
      <c r="B164" s="77">
        <f t="shared" ref="B164:H164" si="75">B66*(4)*78.63</f>
        <v>70452.479999999996</v>
      </c>
      <c r="C164" s="78">
        <f t="shared" si="75"/>
        <v>16040.519999999999</v>
      </c>
      <c r="D164" s="78">
        <f t="shared" si="75"/>
        <v>22645.439999999999</v>
      </c>
      <c r="E164" s="78">
        <f t="shared" si="75"/>
        <v>81775.199999999997</v>
      </c>
      <c r="F164" s="78">
        <f t="shared" si="75"/>
        <v>30193.919999999998</v>
      </c>
      <c r="G164" s="79">
        <f t="shared" si="75"/>
        <v>207897.72</v>
      </c>
      <c r="H164" s="80">
        <f t="shared" si="75"/>
        <v>429005.27999999997</v>
      </c>
    </row>
    <row r="165" spans="1:9" ht="15.6" x14ac:dyDescent="0.3">
      <c r="A165" s="15">
        <v>5</v>
      </c>
      <c r="B165" s="77">
        <f t="shared" ref="B165:H165" si="76">B67*(4)*78.63</f>
        <v>55984.56</v>
      </c>
      <c r="C165" s="78">
        <f t="shared" si="76"/>
        <v>12266.279999999999</v>
      </c>
      <c r="D165" s="78">
        <f t="shared" si="76"/>
        <v>17298.599999999999</v>
      </c>
      <c r="E165" s="78">
        <f t="shared" si="76"/>
        <v>66678.239999999991</v>
      </c>
      <c r="F165" s="78">
        <f t="shared" si="76"/>
        <v>24847.079999999998</v>
      </c>
      <c r="G165" s="79">
        <f t="shared" si="76"/>
        <v>156001.91999999998</v>
      </c>
      <c r="H165" s="80">
        <f t="shared" si="76"/>
        <v>333076.68</v>
      </c>
    </row>
    <row r="166" spans="1:9" ht="15.6" x14ac:dyDescent="0.3">
      <c r="A166" s="15">
        <v>6</v>
      </c>
      <c r="B166" s="77">
        <f t="shared" ref="B166:H166" si="77">B68*(4)*78.63</f>
        <v>47492.52</v>
      </c>
      <c r="C166" s="78">
        <f t="shared" si="77"/>
        <v>9435.5999999999985</v>
      </c>
      <c r="D166" s="78">
        <f t="shared" si="77"/>
        <v>15096.96</v>
      </c>
      <c r="E166" s="78">
        <f t="shared" si="77"/>
        <v>55984.56</v>
      </c>
      <c r="F166" s="78">
        <f t="shared" si="77"/>
        <v>21072.84</v>
      </c>
      <c r="G166" s="79">
        <f t="shared" si="77"/>
        <v>121719.23999999999</v>
      </c>
      <c r="H166" s="80">
        <f t="shared" si="77"/>
        <v>270801.71999999997</v>
      </c>
    </row>
    <row r="167" spans="1:9" ht="15.6" x14ac:dyDescent="0.3">
      <c r="A167" s="15">
        <v>7</v>
      </c>
      <c r="B167" s="77">
        <f t="shared" ref="B167:H167" si="78">B69*(4)*78.63</f>
        <v>40258.559999999998</v>
      </c>
      <c r="C167" s="78">
        <f t="shared" si="78"/>
        <v>9121.08</v>
      </c>
      <c r="D167" s="78">
        <f t="shared" si="78"/>
        <v>12266.279999999999</v>
      </c>
      <c r="E167" s="78">
        <f t="shared" si="78"/>
        <v>45605.399999999994</v>
      </c>
      <c r="F167" s="78">
        <f t="shared" si="78"/>
        <v>17613.12</v>
      </c>
      <c r="G167" s="79">
        <f t="shared" si="78"/>
        <v>99702.84</v>
      </c>
      <c r="H167" s="80">
        <f t="shared" si="78"/>
        <v>224567.28</v>
      </c>
    </row>
    <row r="168" spans="1:9" ht="15.6" x14ac:dyDescent="0.3">
      <c r="A168" s="15">
        <v>8</v>
      </c>
      <c r="B168" s="77">
        <f t="shared" ref="B168:H168" si="79">B70*(4)*78.63</f>
        <v>31766.519999999997</v>
      </c>
      <c r="C168" s="78">
        <f t="shared" si="79"/>
        <v>8806.56</v>
      </c>
      <c r="D168" s="78">
        <f t="shared" si="79"/>
        <v>8806.56</v>
      </c>
      <c r="E168" s="78">
        <f t="shared" si="79"/>
        <v>38371.439999999995</v>
      </c>
      <c r="F168" s="78">
        <f t="shared" si="79"/>
        <v>14153.4</v>
      </c>
      <c r="G168" s="79">
        <f t="shared" si="79"/>
        <v>86178.48</v>
      </c>
      <c r="H168" s="80">
        <f t="shared" si="79"/>
        <v>188082.96</v>
      </c>
    </row>
    <row r="169" spans="1:9" ht="15.6" x14ac:dyDescent="0.3">
      <c r="A169" s="15">
        <v>9</v>
      </c>
      <c r="B169" s="77">
        <f t="shared" ref="B169:H169" si="80">B71*(4)*78.63</f>
        <v>27048.719999999998</v>
      </c>
      <c r="C169" s="78">
        <f t="shared" si="80"/>
        <v>8177.5199999999995</v>
      </c>
      <c r="D169" s="78">
        <f t="shared" si="80"/>
        <v>7863</v>
      </c>
      <c r="E169" s="78">
        <f t="shared" si="80"/>
        <v>30508.44</v>
      </c>
      <c r="F169" s="78">
        <f t="shared" si="80"/>
        <v>13209.84</v>
      </c>
      <c r="G169" s="79">
        <f t="shared" si="80"/>
        <v>69823.44</v>
      </c>
      <c r="H169" s="80">
        <f t="shared" si="80"/>
        <v>156630.96</v>
      </c>
    </row>
    <row r="170" spans="1:9" ht="15.6" x14ac:dyDescent="0.3">
      <c r="A170" s="15">
        <v>10</v>
      </c>
      <c r="B170" s="77">
        <f t="shared" ref="B170:H170" si="81">B72*(4)*78.63</f>
        <v>23589</v>
      </c>
      <c r="C170" s="78">
        <f t="shared" si="81"/>
        <v>5975.8799999999992</v>
      </c>
      <c r="D170" s="78">
        <f t="shared" si="81"/>
        <v>6919.44</v>
      </c>
      <c r="E170" s="78">
        <f t="shared" si="81"/>
        <v>26105.16</v>
      </c>
      <c r="F170" s="78">
        <f t="shared" si="81"/>
        <v>11322.72</v>
      </c>
      <c r="G170" s="79">
        <f t="shared" si="81"/>
        <v>54726.479999999996</v>
      </c>
      <c r="H170" s="80">
        <f t="shared" si="81"/>
        <v>128638.68</v>
      </c>
      <c r="I170" s="89"/>
    </row>
    <row r="171" spans="1:9" ht="15.6" x14ac:dyDescent="0.3">
      <c r="A171" s="15">
        <v>11</v>
      </c>
      <c r="B171" s="77">
        <f t="shared" ref="B171:H171" si="82">B73*(4)*78.63</f>
        <v>22330.92</v>
      </c>
      <c r="C171" s="78">
        <f t="shared" si="82"/>
        <v>5032.32</v>
      </c>
      <c r="D171" s="78">
        <f t="shared" si="82"/>
        <v>5975.8799999999992</v>
      </c>
      <c r="E171" s="78">
        <f t="shared" si="82"/>
        <v>22330.92</v>
      </c>
      <c r="F171" s="78">
        <f t="shared" si="82"/>
        <v>10693.68</v>
      </c>
      <c r="G171" s="79">
        <f t="shared" si="82"/>
        <v>47178</v>
      </c>
      <c r="H171" s="80">
        <f t="shared" si="82"/>
        <v>113541.71999999999</v>
      </c>
    </row>
    <row r="172" spans="1:9" ht="15.6" x14ac:dyDescent="0.3">
      <c r="A172" s="15">
        <v>12</v>
      </c>
      <c r="B172" s="77">
        <f t="shared" ref="B172:H172" si="83">B74*(4)*78.63</f>
        <v>20443.8</v>
      </c>
      <c r="C172" s="78">
        <f t="shared" si="83"/>
        <v>4088.7599999999998</v>
      </c>
      <c r="D172" s="78">
        <f t="shared" si="83"/>
        <v>4088.7599999999998</v>
      </c>
      <c r="E172" s="78">
        <f t="shared" si="83"/>
        <v>19500.239999999998</v>
      </c>
      <c r="F172" s="78">
        <f t="shared" si="83"/>
        <v>10064.64</v>
      </c>
      <c r="G172" s="79">
        <f t="shared" si="83"/>
        <v>40258.559999999998</v>
      </c>
      <c r="H172" s="80">
        <f t="shared" si="83"/>
        <v>98444.76</v>
      </c>
    </row>
    <row r="173" spans="1:9" ht="15.6" x14ac:dyDescent="0.3">
      <c r="A173" s="15">
        <v>13</v>
      </c>
      <c r="B173" s="77">
        <f t="shared" ref="B173:H173" si="84">B75*(4)*78.63</f>
        <v>16669.559999999998</v>
      </c>
      <c r="C173" s="78">
        <f t="shared" si="84"/>
        <v>3459.72</v>
      </c>
      <c r="D173" s="78">
        <f t="shared" si="84"/>
        <v>2516.16</v>
      </c>
      <c r="E173" s="78">
        <f t="shared" si="84"/>
        <v>16040.519999999999</v>
      </c>
      <c r="F173" s="78">
        <f t="shared" si="84"/>
        <v>9121.08</v>
      </c>
      <c r="G173" s="79">
        <f t="shared" si="84"/>
        <v>35226.239999999998</v>
      </c>
      <c r="H173" s="80">
        <f t="shared" si="84"/>
        <v>83033.279999999999</v>
      </c>
    </row>
    <row r="174" spans="1:9" ht="15.6" x14ac:dyDescent="0.3">
      <c r="A174" s="15">
        <v>14</v>
      </c>
      <c r="B174" s="77">
        <f t="shared" ref="B174:H174" si="85">B76*(4)*78.63</f>
        <v>15096.96</v>
      </c>
      <c r="C174" s="78">
        <f t="shared" si="85"/>
        <v>2830.68</v>
      </c>
      <c r="D174" s="78">
        <f t="shared" si="85"/>
        <v>1887.12</v>
      </c>
      <c r="E174" s="78">
        <f t="shared" si="85"/>
        <v>15096.96</v>
      </c>
      <c r="F174" s="78">
        <f t="shared" si="85"/>
        <v>8492.0399999999991</v>
      </c>
      <c r="G174" s="79">
        <f t="shared" si="85"/>
        <v>29879.399999999998</v>
      </c>
      <c r="H174" s="80">
        <f t="shared" si="85"/>
        <v>73283.159999999989</v>
      </c>
    </row>
    <row r="175" spans="1:9" ht="15.6" x14ac:dyDescent="0.3">
      <c r="A175" s="15">
        <v>15</v>
      </c>
      <c r="B175" s="77">
        <f t="shared" ref="B175:H175" si="86">B77*(4)*78.63</f>
        <v>13209.84</v>
      </c>
      <c r="C175" s="78">
        <f t="shared" si="86"/>
        <v>1887.12</v>
      </c>
      <c r="D175" s="78">
        <f t="shared" si="86"/>
        <v>1887.12</v>
      </c>
      <c r="E175" s="78">
        <f t="shared" si="86"/>
        <v>14782.439999999999</v>
      </c>
      <c r="F175" s="78">
        <f t="shared" si="86"/>
        <v>6919.44</v>
      </c>
      <c r="G175" s="79">
        <f t="shared" si="86"/>
        <v>26419.68</v>
      </c>
      <c r="H175" s="80">
        <f t="shared" si="86"/>
        <v>65105.64</v>
      </c>
    </row>
    <row r="176" spans="1:9" ht="15.6" x14ac:dyDescent="0.3">
      <c r="A176" s="15">
        <v>20</v>
      </c>
      <c r="B176" s="77">
        <f t="shared" ref="B176:H176" si="87">B78*(4)*78.63</f>
        <v>5975.8799999999992</v>
      </c>
      <c r="C176" s="78">
        <f t="shared" si="87"/>
        <v>943.56</v>
      </c>
      <c r="D176" s="78">
        <f t="shared" si="87"/>
        <v>629.04</v>
      </c>
      <c r="E176" s="78">
        <f t="shared" si="87"/>
        <v>7863</v>
      </c>
      <c r="F176" s="78">
        <f t="shared" si="87"/>
        <v>3145.2</v>
      </c>
      <c r="G176" s="79">
        <f t="shared" si="87"/>
        <v>11637.24</v>
      </c>
      <c r="H176" s="80">
        <f t="shared" si="87"/>
        <v>30193.919999999998</v>
      </c>
    </row>
    <row r="177" spans="1:8" ht="15.6" x14ac:dyDescent="0.3">
      <c r="A177" s="124">
        <v>25</v>
      </c>
      <c r="B177" s="130">
        <f t="shared" ref="B177:H177" si="88">B79*(4)*78.63</f>
        <v>3459.72</v>
      </c>
      <c r="C177" s="131">
        <f t="shared" si="88"/>
        <v>629.04</v>
      </c>
      <c r="D177" s="131">
        <f t="shared" si="88"/>
        <v>629.04</v>
      </c>
      <c r="E177" s="131">
        <f t="shared" si="88"/>
        <v>3774.24</v>
      </c>
      <c r="F177" s="131">
        <f t="shared" si="88"/>
        <v>629.04</v>
      </c>
      <c r="G177" s="132">
        <f t="shared" si="88"/>
        <v>6290.4</v>
      </c>
      <c r="H177" s="133">
        <f t="shared" si="88"/>
        <v>15411.48</v>
      </c>
    </row>
    <row r="178" spans="1:8" ht="15.6" x14ac:dyDescent="0.3">
      <c r="A178" s="9">
        <v>30</v>
      </c>
      <c r="B178" s="130">
        <f t="shared" ref="B178:H178" si="89">B80*(4)*78.63</f>
        <v>1887.12</v>
      </c>
      <c r="C178" s="131">
        <f t="shared" si="89"/>
        <v>629.04</v>
      </c>
      <c r="D178" s="131">
        <f t="shared" si="89"/>
        <v>314.52</v>
      </c>
      <c r="E178" s="131">
        <f t="shared" si="89"/>
        <v>1258.08</v>
      </c>
      <c r="F178" s="131">
        <f t="shared" si="89"/>
        <v>314.52</v>
      </c>
      <c r="G178" s="132">
        <f t="shared" si="89"/>
        <v>5975.8799999999992</v>
      </c>
      <c r="H178" s="133">
        <f t="shared" si="89"/>
        <v>10379.16</v>
      </c>
    </row>
    <row r="179" spans="1:8" ht="15.6" x14ac:dyDescent="0.3">
      <c r="A179" s="9">
        <v>35</v>
      </c>
      <c r="B179" s="130">
        <f t="shared" ref="B179:H179" si="90">B81*(4)*78.63</f>
        <v>943.56</v>
      </c>
      <c r="C179" s="131">
        <f t="shared" si="90"/>
        <v>629.04</v>
      </c>
      <c r="D179" s="131">
        <f t="shared" si="90"/>
        <v>314.52</v>
      </c>
      <c r="E179" s="131">
        <f t="shared" si="90"/>
        <v>629.04</v>
      </c>
      <c r="F179" s="131">
        <f t="shared" si="90"/>
        <v>314.52</v>
      </c>
      <c r="G179" s="132">
        <f t="shared" si="90"/>
        <v>4717.7999999999993</v>
      </c>
      <c r="H179" s="133">
        <f t="shared" si="90"/>
        <v>7548.48</v>
      </c>
    </row>
    <row r="180" spans="1:8" ht="15.6" x14ac:dyDescent="0.3">
      <c r="A180" s="9">
        <v>40</v>
      </c>
      <c r="B180" s="130">
        <f t="shared" ref="B180:H180" si="91">B82*(4)*78.63</f>
        <v>314.52</v>
      </c>
      <c r="C180" s="131">
        <f t="shared" si="91"/>
        <v>629.04</v>
      </c>
      <c r="D180" s="131">
        <f t="shared" si="91"/>
        <v>314.52</v>
      </c>
      <c r="E180" s="131">
        <f t="shared" si="91"/>
        <v>314.52</v>
      </c>
      <c r="F180" s="131">
        <f t="shared" si="91"/>
        <v>0</v>
      </c>
      <c r="G180" s="132">
        <f t="shared" si="91"/>
        <v>3459.72</v>
      </c>
      <c r="H180" s="133">
        <f t="shared" si="91"/>
        <v>5032.32</v>
      </c>
    </row>
    <row r="181" spans="1:8" ht="16.2" thickBot="1" x14ac:dyDescent="0.35">
      <c r="A181" s="10">
        <v>45</v>
      </c>
      <c r="B181" s="81">
        <f t="shared" ref="B181:H181" si="92">B83*(4)*78.63</f>
        <v>0</v>
      </c>
      <c r="C181" s="82">
        <f t="shared" si="92"/>
        <v>629.04</v>
      </c>
      <c r="D181" s="82">
        <f t="shared" si="92"/>
        <v>314.52</v>
      </c>
      <c r="E181" s="82">
        <f t="shared" si="92"/>
        <v>0</v>
      </c>
      <c r="F181" s="82">
        <f t="shared" si="92"/>
        <v>0</v>
      </c>
      <c r="G181" s="217">
        <f>G83*(4)*78.63</f>
        <v>2201.64</v>
      </c>
      <c r="H181" s="218">
        <f t="shared" si="92"/>
        <v>3145.2</v>
      </c>
    </row>
    <row r="182" spans="1:8" ht="15.6" x14ac:dyDescent="0.3">
      <c r="A182" s="4"/>
      <c r="B182" s="3"/>
      <c r="C182" s="3"/>
      <c r="D182" s="3"/>
      <c r="E182" s="3"/>
      <c r="F182" s="3"/>
      <c r="G182" s="3"/>
      <c r="H182" s="3"/>
    </row>
    <row r="183" spans="1:8" ht="16.2" thickBot="1" x14ac:dyDescent="0.35">
      <c r="A183" s="6" t="s">
        <v>113</v>
      </c>
      <c r="B183" s="3"/>
      <c r="C183" s="3"/>
      <c r="D183" s="3"/>
      <c r="E183" s="3"/>
      <c r="F183" s="3"/>
      <c r="G183" s="3"/>
      <c r="H183" s="3"/>
    </row>
    <row r="184" spans="1:8" ht="60.6" thickBot="1" x14ac:dyDescent="0.35">
      <c r="A184" s="142" t="s">
        <v>106</v>
      </c>
      <c r="B184" s="137" t="s">
        <v>96</v>
      </c>
      <c r="C184" s="138" t="s">
        <v>107</v>
      </c>
      <c r="D184" s="139" t="s">
        <v>98</v>
      </c>
      <c r="E184" s="139" t="s">
        <v>99</v>
      </c>
      <c r="F184" s="139" t="s">
        <v>100</v>
      </c>
      <c r="G184" s="140" t="s">
        <v>101</v>
      </c>
      <c r="H184" s="141" t="s">
        <v>102</v>
      </c>
    </row>
    <row r="185" spans="1:8" ht="15.6" x14ac:dyDescent="0.3">
      <c r="A185" s="14">
        <v>1</v>
      </c>
      <c r="B185" s="73">
        <f>B87*(4)*78.63</f>
        <v>2201.64</v>
      </c>
      <c r="C185" s="74">
        <f t="shared" ref="C185:H185" si="93">C87*(4)*78.63</f>
        <v>943.56</v>
      </c>
      <c r="D185" s="74">
        <f t="shared" si="93"/>
        <v>1887.12</v>
      </c>
      <c r="E185" s="74">
        <f t="shared" si="93"/>
        <v>1258.08</v>
      </c>
      <c r="F185" s="74">
        <f t="shared" si="93"/>
        <v>629.04</v>
      </c>
      <c r="G185" s="75">
        <f t="shared" si="93"/>
        <v>2516.16</v>
      </c>
      <c r="H185" s="76">
        <f t="shared" si="93"/>
        <v>9435.5999999999985</v>
      </c>
    </row>
    <row r="186" spans="1:8" ht="15.6" x14ac:dyDescent="0.3">
      <c r="A186" s="15">
        <v>2</v>
      </c>
      <c r="B186" s="77">
        <f t="shared" ref="B186:H186" si="94">B88*(4)*78.63</f>
        <v>1258.08</v>
      </c>
      <c r="C186" s="78">
        <f t="shared" si="94"/>
        <v>314.52</v>
      </c>
      <c r="D186" s="78">
        <f>D88*(4)*78.63</f>
        <v>1887.12</v>
      </c>
      <c r="E186" s="78">
        <f t="shared" si="94"/>
        <v>314.52</v>
      </c>
      <c r="F186" s="78">
        <f t="shared" si="94"/>
        <v>314.52</v>
      </c>
      <c r="G186" s="79">
        <f t="shared" si="94"/>
        <v>1258.08</v>
      </c>
      <c r="H186" s="80">
        <f t="shared" si="94"/>
        <v>5346.84</v>
      </c>
    </row>
    <row r="187" spans="1:8" ht="15.6" x14ac:dyDescent="0.3">
      <c r="A187" s="15">
        <v>3</v>
      </c>
      <c r="B187" s="77">
        <f t="shared" ref="B187:H187" si="95">B89*(4)*78.63</f>
        <v>314.52</v>
      </c>
      <c r="C187" s="78">
        <f t="shared" si="95"/>
        <v>314.52</v>
      </c>
      <c r="D187" s="78">
        <f t="shared" si="95"/>
        <v>629.04</v>
      </c>
      <c r="E187" s="78">
        <f t="shared" si="95"/>
        <v>314.52</v>
      </c>
      <c r="F187" s="78">
        <f t="shared" si="95"/>
        <v>314.52</v>
      </c>
      <c r="G187" s="79">
        <f t="shared" si="95"/>
        <v>943.56</v>
      </c>
      <c r="H187" s="80">
        <f t="shared" si="95"/>
        <v>2830.68</v>
      </c>
    </row>
    <row r="188" spans="1:8" ht="15.6" x14ac:dyDescent="0.3">
      <c r="A188" s="15">
        <v>4</v>
      </c>
      <c r="B188" s="77">
        <f t="shared" ref="B188:H188" si="96">B90*(4)*78.63</f>
        <v>314.52</v>
      </c>
      <c r="C188" s="78">
        <f t="shared" si="96"/>
        <v>314.52</v>
      </c>
      <c r="D188" s="78">
        <f t="shared" si="96"/>
        <v>629.04</v>
      </c>
      <c r="E188" s="78">
        <f t="shared" si="96"/>
        <v>314.52</v>
      </c>
      <c r="F188" s="78">
        <f t="shared" si="96"/>
        <v>0</v>
      </c>
      <c r="G188" s="79">
        <f t="shared" si="96"/>
        <v>943.56</v>
      </c>
      <c r="H188" s="80">
        <f t="shared" si="96"/>
        <v>2516.16</v>
      </c>
    </row>
    <row r="189" spans="1:8" ht="15.6" x14ac:dyDescent="0.3">
      <c r="A189" s="15">
        <v>5</v>
      </c>
      <c r="B189" s="77">
        <f t="shared" ref="B189:H189" si="97">B91*(4)*78.63</f>
        <v>314.52</v>
      </c>
      <c r="C189" s="78">
        <f t="shared" si="97"/>
        <v>314.52</v>
      </c>
      <c r="D189" s="78">
        <f t="shared" si="97"/>
        <v>629.04</v>
      </c>
      <c r="E189" s="78">
        <f t="shared" si="97"/>
        <v>0</v>
      </c>
      <c r="F189" s="78">
        <f t="shared" si="97"/>
        <v>0</v>
      </c>
      <c r="G189" s="79">
        <f t="shared" si="97"/>
        <v>629.04</v>
      </c>
      <c r="H189" s="80">
        <f t="shared" si="97"/>
        <v>1887.12</v>
      </c>
    </row>
    <row r="190" spans="1:8" ht="15.6" x14ac:dyDescent="0.3">
      <c r="A190" s="15">
        <v>6</v>
      </c>
      <c r="B190" s="77">
        <f t="shared" ref="B190:H190" si="98">B92*(4)*78.63</f>
        <v>314.52</v>
      </c>
      <c r="C190" s="78">
        <f t="shared" si="98"/>
        <v>314.52</v>
      </c>
      <c r="D190" s="78">
        <f t="shared" si="98"/>
        <v>629.04</v>
      </c>
      <c r="E190" s="78">
        <f t="shared" si="98"/>
        <v>0</v>
      </c>
      <c r="F190" s="78">
        <f t="shared" si="98"/>
        <v>0</v>
      </c>
      <c r="G190" s="79">
        <f t="shared" si="98"/>
        <v>629.04</v>
      </c>
      <c r="H190" s="80">
        <f t="shared" si="98"/>
        <v>1887.12</v>
      </c>
    </row>
    <row r="191" spans="1:8" ht="15.6" x14ac:dyDescent="0.3">
      <c r="A191" s="15">
        <v>7</v>
      </c>
      <c r="B191" s="77">
        <f t="shared" ref="B191:H191" si="99">B93*(4)*78.63</f>
        <v>314.52</v>
      </c>
      <c r="C191" s="78">
        <f t="shared" si="99"/>
        <v>314.52</v>
      </c>
      <c r="D191" s="78">
        <f t="shared" si="99"/>
        <v>629.04</v>
      </c>
      <c r="E191" s="78">
        <f t="shared" si="99"/>
        <v>0</v>
      </c>
      <c r="F191" s="78">
        <f t="shared" si="99"/>
        <v>0</v>
      </c>
      <c r="G191" s="79">
        <f t="shared" si="99"/>
        <v>314.52</v>
      </c>
      <c r="H191" s="80">
        <f t="shared" si="99"/>
        <v>1572.6</v>
      </c>
    </row>
    <row r="192" spans="1:8" ht="15.6" x14ac:dyDescent="0.3">
      <c r="A192" s="15">
        <v>8</v>
      </c>
      <c r="B192" s="77">
        <f t="shared" ref="B192:H192" si="100">B94*(4)*78.63</f>
        <v>314.52</v>
      </c>
      <c r="C192" s="78">
        <f t="shared" si="100"/>
        <v>314.52</v>
      </c>
      <c r="D192" s="78">
        <f t="shared" si="100"/>
        <v>629.04</v>
      </c>
      <c r="E192" s="78">
        <f t="shared" si="100"/>
        <v>0</v>
      </c>
      <c r="F192" s="78">
        <f t="shared" si="100"/>
        <v>0</v>
      </c>
      <c r="G192" s="79">
        <f t="shared" si="100"/>
        <v>314.52</v>
      </c>
      <c r="H192" s="80">
        <f t="shared" si="100"/>
        <v>1572.6</v>
      </c>
    </row>
    <row r="193" spans="1:9" ht="15.6" x14ac:dyDescent="0.3">
      <c r="A193" s="15">
        <v>9</v>
      </c>
      <c r="B193" s="77">
        <f t="shared" ref="B193:H193" si="101">B95*(4)*78.63</f>
        <v>314.52</v>
      </c>
      <c r="C193" s="78">
        <f t="shared" si="101"/>
        <v>314.52</v>
      </c>
      <c r="D193" s="78">
        <f t="shared" si="101"/>
        <v>629.04</v>
      </c>
      <c r="E193" s="78">
        <f t="shared" si="101"/>
        <v>0</v>
      </c>
      <c r="F193" s="78">
        <f t="shared" si="101"/>
        <v>0</v>
      </c>
      <c r="G193" s="79">
        <f t="shared" si="101"/>
        <v>314.52</v>
      </c>
      <c r="H193" s="80">
        <f t="shared" si="101"/>
        <v>1572.6</v>
      </c>
    </row>
    <row r="194" spans="1:9" ht="15.6" x14ac:dyDescent="0.3">
      <c r="A194" s="15">
        <v>10</v>
      </c>
      <c r="B194" s="77">
        <f t="shared" ref="B194:H194" si="102">B96*(4)*78.63</f>
        <v>0</v>
      </c>
      <c r="C194" s="78">
        <f t="shared" si="102"/>
        <v>0</v>
      </c>
      <c r="D194" s="78">
        <f t="shared" si="102"/>
        <v>629.04</v>
      </c>
      <c r="E194" s="78">
        <f t="shared" si="102"/>
        <v>0</v>
      </c>
      <c r="F194" s="78">
        <f t="shared" si="102"/>
        <v>0</v>
      </c>
      <c r="G194" s="79">
        <f t="shared" si="102"/>
        <v>314.52</v>
      </c>
      <c r="H194" s="80">
        <f t="shared" si="102"/>
        <v>943.56</v>
      </c>
      <c r="I194" s="89"/>
    </row>
    <row r="195" spans="1:9" ht="15.6" x14ac:dyDescent="0.3">
      <c r="A195" s="15">
        <v>11</v>
      </c>
      <c r="B195" s="77">
        <f t="shared" ref="B195:H195" si="103">B97*(4)*78.63</f>
        <v>0</v>
      </c>
      <c r="C195" s="78">
        <f t="shared" si="103"/>
        <v>0</v>
      </c>
      <c r="D195" s="78">
        <f t="shared" si="103"/>
        <v>629.04</v>
      </c>
      <c r="E195" s="78">
        <f t="shared" si="103"/>
        <v>0</v>
      </c>
      <c r="F195" s="78">
        <f t="shared" si="103"/>
        <v>0</v>
      </c>
      <c r="G195" s="79">
        <f t="shared" si="103"/>
        <v>314.52</v>
      </c>
      <c r="H195" s="80">
        <f t="shared" si="103"/>
        <v>943.56</v>
      </c>
    </row>
    <row r="196" spans="1:9" ht="15.6" x14ac:dyDescent="0.3">
      <c r="A196" s="15">
        <v>12</v>
      </c>
      <c r="B196" s="77">
        <f t="shared" ref="B196:H196" si="104">B98*(4)*78.63</f>
        <v>0</v>
      </c>
      <c r="C196" s="78">
        <f t="shared" si="104"/>
        <v>0</v>
      </c>
      <c r="D196" s="78">
        <f t="shared" si="104"/>
        <v>629.04</v>
      </c>
      <c r="E196" s="78">
        <f t="shared" si="104"/>
        <v>0</v>
      </c>
      <c r="F196" s="78">
        <f t="shared" si="104"/>
        <v>0</v>
      </c>
      <c r="G196" s="79">
        <f t="shared" si="104"/>
        <v>314.52</v>
      </c>
      <c r="H196" s="80">
        <f t="shared" si="104"/>
        <v>943.56</v>
      </c>
    </row>
    <row r="197" spans="1:9" ht="15.6" x14ac:dyDescent="0.3">
      <c r="A197" s="15">
        <v>13</v>
      </c>
      <c r="B197" s="77">
        <f t="shared" ref="B197:H197" si="105">B99*(4)*78.63</f>
        <v>0</v>
      </c>
      <c r="C197" s="78">
        <f t="shared" si="105"/>
        <v>0</v>
      </c>
      <c r="D197" s="78">
        <f t="shared" si="105"/>
        <v>629.04</v>
      </c>
      <c r="E197" s="78">
        <f t="shared" si="105"/>
        <v>0</v>
      </c>
      <c r="F197" s="78">
        <f t="shared" si="105"/>
        <v>0</v>
      </c>
      <c r="G197" s="79">
        <f t="shared" si="105"/>
        <v>314.52</v>
      </c>
      <c r="H197" s="80">
        <f t="shared" si="105"/>
        <v>943.56</v>
      </c>
    </row>
    <row r="198" spans="1:9" ht="15.6" x14ac:dyDescent="0.3">
      <c r="A198" s="15">
        <v>14</v>
      </c>
      <c r="B198" s="77">
        <f t="shared" ref="B198:H198" si="106">B100*(4)*78.63</f>
        <v>0</v>
      </c>
      <c r="C198" s="78">
        <f t="shared" si="106"/>
        <v>0</v>
      </c>
      <c r="D198" s="78">
        <f t="shared" si="106"/>
        <v>629.04</v>
      </c>
      <c r="E198" s="78">
        <f t="shared" si="106"/>
        <v>0</v>
      </c>
      <c r="F198" s="78">
        <f t="shared" si="106"/>
        <v>0</v>
      </c>
      <c r="G198" s="79">
        <f t="shared" si="106"/>
        <v>314.52</v>
      </c>
      <c r="H198" s="80">
        <f t="shared" si="106"/>
        <v>943.56</v>
      </c>
    </row>
    <row r="199" spans="1:9" ht="15.6" x14ac:dyDescent="0.3">
      <c r="A199" s="15">
        <v>15</v>
      </c>
      <c r="B199" s="77">
        <f t="shared" ref="B199:H199" si="107">B101*(4)*78.63</f>
        <v>0</v>
      </c>
      <c r="C199" s="78">
        <f t="shared" si="107"/>
        <v>0</v>
      </c>
      <c r="D199" s="78">
        <f t="shared" si="107"/>
        <v>629.04</v>
      </c>
      <c r="E199" s="78">
        <f t="shared" si="107"/>
        <v>0</v>
      </c>
      <c r="F199" s="78">
        <f t="shared" si="107"/>
        <v>0</v>
      </c>
      <c r="G199" s="79">
        <f t="shared" si="107"/>
        <v>314.52</v>
      </c>
      <c r="H199" s="80">
        <f t="shared" si="107"/>
        <v>943.56</v>
      </c>
    </row>
    <row r="200" spans="1:9" ht="15.6" x14ac:dyDescent="0.3">
      <c r="A200" s="15">
        <v>20</v>
      </c>
      <c r="B200" s="77">
        <f t="shared" ref="B200:H200" si="108">B102*(4)*78.63</f>
        <v>0</v>
      </c>
      <c r="C200" s="78">
        <f t="shared" si="108"/>
        <v>0</v>
      </c>
      <c r="D200" s="78">
        <f t="shared" si="108"/>
        <v>0</v>
      </c>
      <c r="E200" s="78">
        <f t="shared" si="108"/>
        <v>0</v>
      </c>
      <c r="F200" s="78">
        <f t="shared" si="108"/>
        <v>0</v>
      </c>
      <c r="G200" s="79">
        <f t="shared" si="108"/>
        <v>314.52</v>
      </c>
      <c r="H200" s="80">
        <f t="shared" si="108"/>
        <v>314.52</v>
      </c>
    </row>
    <row r="201" spans="1:9" ht="15.6" x14ac:dyDescent="0.3">
      <c r="A201" s="124">
        <v>25</v>
      </c>
      <c r="B201" s="130">
        <f t="shared" ref="B201:H201" si="109">B103*(4)*78.63</f>
        <v>0</v>
      </c>
      <c r="C201" s="131">
        <f t="shared" si="109"/>
        <v>0</v>
      </c>
      <c r="D201" s="131">
        <f t="shared" si="109"/>
        <v>0</v>
      </c>
      <c r="E201" s="131">
        <f t="shared" si="109"/>
        <v>0</v>
      </c>
      <c r="F201" s="131">
        <f t="shared" si="109"/>
        <v>0</v>
      </c>
      <c r="G201" s="132">
        <f t="shared" si="109"/>
        <v>314.52</v>
      </c>
      <c r="H201" s="133">
        <f t="shared" si="109"/>
        <v>314.52</v>
      </c>
    </row>
    <row r="202" spans="1:9" ht="15.6" x14ac:dyDescent="0.3">
      <c r="A202" s="9">
        <v>30</v>
      </c>
      <c r="B202" s="130">
        <f t="shared" ref="B202:H202" si="110">B104*(4)*78.63</f>
        <v>0</v>
      </c>
      <c r="C202" s="131">
        <f t="shared" si="110"/>
        <v>0</v>
      </c>
      <c r="D202" s="131">
        <f t="shared" si="110"/>
        <v>0</v>
      </c>
      <c r="E202" s="131">
        <f t="shared" si="110"/>
        <v>0</v>
      </c>
      <c r="F202" s="131">
        <f t="shared" si="110"/>
        <v>0</v>
      </c>
      <c r="G202" s="132">
        <f t="shared" si="110"/>
        <v>314.52</v>
      </c>
      <c r="H202" s="133">
        <f t="shared" si="110"/>
        <v>314.52</v>
      </c>
    </row>
    <row r="203" spans="1:9" ht="15.6" x14ac:dyDescent="0.3">
      <c r="A203" s="9">
        <v>35</v>
      </c>
      <c r="B203" s="130">
        <f t="shared" ref="B203:H203" si="111">B105*(4)*78.63</f>
        <v>0</v>
      </c>
      <c r="C203" s="131">
        <f t="shared" si="111"/>
        <v>0</v>
      </c>
      <c r="D203" s="131">
        <f t="shared" si="111"/>
        <v>0</v>
      </c>
      <c r="E203" s="131">
        <f t="shared" si="111"/>
        <v>0</v>
      </c>
      <c r="F203" s="131">
        <f t="shared" si="111"/>
        <v>0</v>
      </c>
      <c r="G203" s="132">
        <f t="shared" si="111"/>
        <v>314.52</v>
      </c>
      <c r="H203" s="133">
        <f t="shared" si="111"/>
        <v>314.52</v>
      </c>
    </row>
    <row r="204" spans="1:9" ht="15.6" x14ac:dyDescent="0.3">
      <c r="A204" s="9">
        <v>40</v>
      </c>
      <c r="B204" s="130">
        <f t="shared" ref="B204:H204" si="112">B106*(4)*78.63</f>
        <v>0</v>
      </c>
      <c r="C204" s="131">
        <f t="shared" si="112"/>
        <v>0</v>
      </c>
      <c r="D204" s="131">
        <f t="shared" si="112"/>
        <v>0</v>
      </c>
      <c r="E204" s="131">
        <f t="shared" si="112"/>
        <v>0</v>
      </c>
      <c r="F204" s="131">
        <f t="shared" si="112"/>
        <v>0</v>
      </c>
      <c r="G204" s="132">
        <f t="shared" si="112"/>
        <v>314.52</v>
      </c>
      <c r="H204" s="133">
        <f t="shared" si="112"/>
        <v>314.52</v>
      </c>
    </row>
    <row r="205" spans="1:9" ht="16.2" thickBot="1" x14ac:dyDescent="0.35">
      <c r="A205" s="10">
        <v>45</v>
      </c>
      <c r="B205" s="81">
        <f t="shared" ref="B205:H205" si="113">B107*(4)*78.63</f>
        <v>0</v>
      </c>
      <c r="C205" s="82">
        <f t="shared" si="113"/>
        <v>0</v>
      </c>
      <c r="D205" s="82">
        <f t="shared" si="113"/>
        <v>0</v>
      </c>
      <c r="E205" s="82">
        <f t="shared" si="113"/>
        <v>0</v>
      </c>
      <c r="F205" s="82">
        <f t="shared" si="113"/>
        <v>0</v>
      </c>
      <c r="G205" s="217">
        <f t="shared" si="113"/>
        <v>314.52</v>
      </c>
      <c r="H205" s="218">
        <f t="shared" si="113"/>
        <v>314.52</v>
      </c>
    </row>
    <row r="207" spans="1:9" ht="17.399999999999999" x14ac:dyDescent="0.3">
      <c r="A207" s="17" t="s">
        <v>7</v>
      </c>
      <c r="B207" s="20"/>
      <c r="C207" s="20"/>
      <c r="D207" s="20"/>
      <c r="E207" s="20"/>
      <c r="F207" s="20"/>
      <c r="G207" s="20"/>
      <c r="H207" s="20"/>
    </row>
    <row r="208" spans="1:9" ht="16.2" thickBot="1" x14ac:dyDescent="0.35">
      <c r="A208" s="6" t="s">
        <v>114</v>
      </c>
      <c r="B208" s="3"/>
      <c r="C208" s="3"/>
      <c r="D208" s="3"/>
      <c r="E208" s="3"/>
      <c r="F208" s="3"/>
      <c r="G208" s="3"/>
      <c r="H208" s="3"/>
    </row>
    <row r="209" spans="1:9" ht="60.6" thickBot="1" x14ac:dyDescent="0.35">
      <c r="A209" s="193" t="s">
        <v>106</v>
      </c>
      <c r="B209" s="294" t="s">
        <v>96</v>
      </c>
      <c r="C209" s="292" t="s">
        <v>107</v>
      </c>
      <c r="D209" s="292" t="s">
        <v>98</v>
      </c>
      <c r="E209" s="292" t="s">
        <v>99</v>
      </c>
      <c r="F209" s="292" t="s">
        <v>100</v>
      </c>
      <c r="G209" s="299" t="s">
        <v>101</v>
      </c>
      <c r="H209" s="302" t="s">
        <v>102</v>
      </c>
    </row>
    <row r="210" spans="1:9" ht="15.6" x14ac:dyDescent="0.3">
      <c r="A210" s="106">
        <v>1</v>
      </c>
      <c r="B210" s="306">
        <f>B63*(12)*78.63</f>
        <v>468005.75999999995</v>
      </c>
      <c r="C210" s="305">
        <f t="shared" ref="C210:H210" si="114">C63*(12)*78.63</f>
        <v>133985.51999999999</v>
      </c>
      <c r="D210" s="305">
        <f t="shared" si="114"/>
        <v>200978.28</v>
      </c>
      <c r="E210" s="305">
        <f t="shared" si="114"/>
        <v>474610.68</v>
      </c>
      <c r="F210" s="305">
        <f t="shared" si="114"/>
        <v>230228.63999999998</v>
      </c>
      <c r="G210" s="309">
        <f t="shared" si="114"/>
        <v>1514413.7999999998</v>
      </c>
      <c r="H210" s="310">
        <f t="shared" si="114"/>
        <v>3022222.6799999997</v>
      </c>
    </row>
    <row r="211" spans="1:9" ht="15.6" x14ac:dyDescent="0.3">
      <c r="A211" s="9">
        <v>2</v>
      </c>
      <c r="B211" s="307">
        <f t="shared" ref="B211:H211" si="115">B64*(12)*78.63</f>
        <v>337794.48</v>
      </c>
      <c r="C211" s="78">
        <f t="shared" si="115"/>
        <v>89638.2</v>
      </c>
      <c r="D211" s="78">
        <f t="shared" si="115"/>
        <v>136816.19999999998</v>
      </c>
      <c r="E211" s="78">
        <f t="shared" si="115"/>
        <v>356665.68</v>
      </c>
      <c r="F211" s="78">
        <f t="shared" si="115"/>
        <v>160405.19999999998</v>
      </c>
      <c r="G211" s="85">
        <f t="shared" si="115"/>
        <v>1114344.3599999999</v>
      </c>
      <c r="H211" s="86">
        <f t="shared" si="115"/>
        <v>2195664.1199999996</v>
      </c>
    </row>
    <row r="212" spans="1:9" ht="15.6" x14ac:dyDescent="0.3">
      <c r="A212" s="9">
        <v>3</v>
      </c>
      <c r="B212" s="307">
        <f t="shared" ref="B212:H212" si="116">B65*(12)*78.63</f>
        <v>253817.63999999998</v>
      </c>
      <c r="C212" s="78">
        <f t="shared" si="116"/>
        <v>66992.759999999995</v>
      </c>
      <c r="D212" s="78">
        <f t="shared" si="116"/>
        <v>102848.04</v>
      </c>
      <c r="E212" s="78">
        <f t="shared" si="116"/>
        <v>297221.39999999997</v>
      </c>
      <c r="F212" s="78">
        <f t="shared" si="116"/>
        <v>121719.23999999999</v>
      </c>
      <c r="G212" s="85">
        <f t="shared" si="116"/>
        <v>830332.79999999993</v>
      </c>
      <c r="H212" s="86">
        <f t="shared" si="116"/>
        <v>1672931.88</v>
      </c>
    </row>
    <row r="213" spans="1:9" ht="15.6" x14ac:dyDescent="0.3">
      <c r="A213" s="9">
        <v>4</v>
      </c>
      <c r="B213" s="307">
        <f t="shared" ref="B213:H213" si="117">B66*(12)*78.63</f>
        <v>211357.44</v>
      </c>
      <c r="C213" s="78">
        <f t="shared" si="117"/>
        <v>48121.56</v>
      </c>
      <c r="D213" s="78">
        <f t="shared" si="117"/>
        <v>67936.319999999992</v>
      </c>
      <c r="E213" s="78">
        <f t="shared" si="117"/>
        <v>245325.59999999998</v>
      </c>
      <c r="F213" s="78">
        <f t="shared" si="117"/>
        <v>90581.759999999995</v>
      </c>
      <c r="G213" s="85">
        <f t="shared" si="117"/>
        <v>623693.15999999992</v>
      </c>
      <c r="H213" s="86">
        <f t="shared" si="117"/>
        <v>1287015.8399999999</v>
      </c>
    </row>
    <row r="214" spans="1:9" ht="15.6" x14ac:dyDescent="0.3">
      <c r="A214" s="9">
        <v>5</v>
      </c>
      <c r="B214" s="307">
        <f t="shared" ref="B214:H214" si="118">B67*(12)*78.63</f>
        <v>167953.68</v>
      </c>
      <c r="C214" s="78">
        <f t="shared" si="118"/>
        <v>36798.839999999997</v>
      </c>
      <c r="D214" s="78">
        <f t="shared" si="118"/>
        <v>51895.799999999996</v>
      </c>
      <c r="E214" s="78">
        <f t="shared" si="118"/>
        <v>200034.72</v>
      </c>
      <c r="F214" s="78">
        <f t="shared" si="118"/>
        <v>74541.239999999991</v>
      </c>
      <c r="G214" s="85">
        <f t="shared" si="118"/>
        <v>468005.75999999995</v>
      </c>
      <c r="H214" s="86">
        <f t="shared" si="118"/>
        <v>999230.03999999992</v>
      </c>
    </row>
    <row r="215" spans="1:9" ht="15.6" x14ac:dyDescent="0.3">
      <c r="A215" s="9">
        <v>6</v>
      </c>
      <c r="B215" s="307">
        <f t="shared" ref="B215:H215" si="119">B68*(12)*78.63</f>
        <v>142477.56</v>
      </c>
      <c r="C215" s="78">
        <f t="shared" si="119"/>
        <v>28306.799999999999</v>
      </c>
      <c r="D215" s="78">
        <f t="shared" si="119"/>
        <v>45290.879999999997</v>
      </c>
      <c r="E215" s="78">
        <f t="shared" si="119"/>
        <v>167953.68</v>
      </c>
      <c r="F215" s="78">
        <f t="shared" si="119"/>
        <v>63218.52</v>
      </c>
      <c r="G215" s="85">
        <f t="shared" si="119"/>
        <v>365157.72</v>
      </c>
      <c r="H215" s="86">
        <f t="shared" si="119"/>
        <v>812405.15999999992</v>
      </c>
    </row>
    <row r="216" spans="1:9" ht="15.6" x14ac:dyDescent="0.3">
      <c r="A216" s="9">
        <v>7</v>
      </c>
      <c r="B216" s="307">
        <f t="shared" ref="B216:G216" si="120">B69*(12)*78.63</f>
        <v>120775.67999999999</v>
      </c>
      <c r="C216" s="78">
        <f t="shared" si="120"/>
        <v>27363.239999999998</v>
      </c>
      <c r="D216" s="78">
        <f t="shared" si="120"/>
        <v>36798.839999999997</v>
      </c>
      <c r="E216" s="78">
        <f t="shared" si="120"/>
        <v>136816.19999999998</v>
      </c>
      <c r="F216" s="78">
        <f t="shared" si="120"/>
        <v>52839.360000000001</v>
      </c>
      <c r="G216" s="85">
        <f t="shared" si="120"/>
        <v>299108.51999999996</v>
      </c>
      <c r="H216" s="86">
        <f>H69*(12)*78.63</f>
        <v>673701.84</v>
      </c>
    </row>
    <row r="217" spans="1:9" ht="15.6" x14ac:dyDescent="0.3">
      <c r="A217" s="9">
        <v>8</v>
      </c>
      <c r="B217" s="307">
        <f t="shared" ref="B217:H217" si="121">B70*(12)*78.63</f>
        <v>95299.56</v>
      </c>
      <c r="C217" s="78">
        <f t="shared" si="121"/>
        <v>26419.68</v>
      </c>
      <c r="D217" s="78">
        <f t="shared" si="121"/>
        <v>26419.68</v>
      </c>
      <c r="E217" s="78">
        <f t="shared" si="121"/>
        <v>115114.31999999999</v>
      </c>
      <c r="F217" s="78">
        <f t="shared" si="121"/>
        <v>42460.2</v>
      </c>
      <c r="G217" s="85">
        <f t="shared" si="121"/>
        <v>258535.43999999997</v>
      </c>
      <c r="H217" s="86">
        <f t="shared" si="121"/>
        <v>564248.88</v>
      </c>
    </row>
    <row r="218" spans="1:9" ht="15.6" x14ac:dyDescent="0.3">
      <c r="A218" s="9">
        <v>9</v>
      </c>
      <c r="B218" s="307">
        <f t="shared" ref="B218:F218" si="122">B71*(12)*78.63</f>
        <v>81146.159999999989</v>
      </c>
      <c r="C218" s="78">
        <f t="shared" si="122"/>
        <v>24532.559999999998</v>
      </c>
      <c r="D218" s="78">
        <f t="shared" si="122"/>
        <v>23589</v>
      </c>
      <c r="E218" s="78">
        <f t="shared" si="122"/>
        <v>91525.319999999992</v>
      </c>
      <c r="F218" s="78">
        <f t="shared" si="122"/>
        <v>39629.519999999997</v>
      </c>
      <c r="G218" s="85">
        <f>G71*(12)*78.63</f>
        <v>209470.31999999998</v>
      </c>
      <c r="H218" s="86">
        <f>H71*(12)*78.63</f>
        <v>469892.87999999995</v>
      </c>
    </row>
    <row r="219" spans="1:9" ht="15.6" x14ac:dyDescent="0.3">
      <c r="A219" s="9">
        <v>10</v>
      </c>
      <c r="B219" s="307">
        <f t="shared" ref="B219:H219" si="123">B72*(12)*78.63</f>
        <v>70767</v>
      </c>
      <c r="C219" s="78">
        <f t="shared" si="123"/>
        <v>17927.64</v>
      </c>
      <c r="D219" s="78">
        <f t="shared" si="123"/>
        <v>20758.32</v>
      </c>
      <c r="E219" s="78">
        <f t="shared" si="123"/>
        <v>78315.48</v>
      </c>
      <c r="F219" s="78">
        <f t="shared" si="123"/>
        <v>33968.159999999996</v>
      </c>
      <c r="G219" s="85">
        <f t="shared" si="123"/>
        <v>164179.44</v>
      </c>
      <c r="H219" s="86">
        <f t="shared" si="123"/>
        <v>385916.04</v>
      </c>
      <c r="I219" s="89"/>
    </row>
    <row r="220" spans="1:9" ht="15.6" x14ac:dyDescent="0.3">
      <c r="A220" s="9">
        <v>11</v>
      </c>
      <c r="B220" s="307">
        <f t="shared" ref="B220:H220" si="124">B73*(12)*78.63</f>
        <v>66992.759999999995</v>
      </c>
      <c r="C220" s="78">
        <f t="shared" si="124"/>
        <v>15096.96</v>
      </c>
      <c r="D220" s="78">
        <f t="shared" si="124"/>
        <v>17927.64</v>
      </c>
      <c r="E220" s="78">
        <f t="shared" si="124"/>
        <v>66992.759999999995</v>
      </c>
      <c r="F220" s="78">
        <f t="shared" si="124"/>
        <v>32081.039999999997</v>
      </c>
      <c r="G220" s="85">
        <f t="shared" si="124"/>
        <v>141534</v>
      </c>
      <c r="H220" s="86">
        <f t="shared" si="124"/>
        <v>340625.16</v>
      </c>
    </row>
    <row r="221" spans="1:9" ht="15.6" x14ac:dyDescent="0.3">
      <c r="A221" s="9">
        <v>12</v>
      </c>
      <c r="B221" s="307">
        <f t="shared" ref="B221:H221" si="125">B74*(12)*78.63</f>
        <v>61331.399999999994</v>
      </c>
      <c r="C221" s="78">
        <f t="shared" si="125"/>
        <v>12266.279999999999</v>
      </c>
      <c r="D221" s="78">
        <f t="shared" si="125"/>
        <v>12266.279999999999</v>
      </c>
      <c r="E221" s="78">
        <f t="shared" si="125"/>
        <v>58500.719999999994</v>
      </c>
      <c r="F221" s="78">
        <f t="shared" si="125"/>
        <v>30193.919999999998</v>
      </c>
      <c r="G221" s="85">
        <f t="shared" si="125"/>
        <v>120775.67999999999</v>
      </c>
      <c r="H221" s="86">
        <f t="shared" si="125"/>
        <v>295334.27999999997</v>
      </c>
    </row>
    <row r="222" spans="1:9" ht="15.6" x14ac:dyDescent="0.3">
      <c r="A222" s="9">
        <v>13</v>
      </c>
      <c r="B222" s="307">
        <f t="shared" ref="B222:H222" si="126">B75*(12)*78.63</f>
        <v>50008.68</v>
      </c>
      <c r="C222" s="78">
        <f t="shared" si="126"/>
        <v>10379.16</v>
      </c>
      <c r="D222" s="78">
        <f t="shared" si="126"/>
        <v>7548.48</v>
      </c>
      <c r="E222" s="78">
        <f t="shared" si="126"/>
        <v>48121.56</v>
      </c>
      <c r="F222" s="78">
        <f t="shared" si="126"/>
        <v>27363.239999999998</v>
      </c>
      <c r="G222" s="85">
        <f t="shared" si="126"/>
        <v>105678.72</v>
      </c>
      <c r="H222" s="86">
        <f t="shared" si="126"/>
        <v>249099.84</v>
      </c>
    </row>
    <row r="223" spans="1:9" ht="15.6" x14ac:dyDescent="0.3">
      <c r="A223" s="9">
        <v>14</v>
      </c>
      <c r="B223" s="307">
        <f t="shared" ref="B223:H223" si="127">B76*(12)*78.63</f>
        <v>45290.879999999997</v>
      </c>
      <c r="C223" s="78">
        <f t="shared" si="127"/>
        <v>8492.0399999999991</v>
      </c>
      <c r="D223" s="78">
        <f t="shared" si="127"/>
        <v>5661.36</v>
      </c>
      <c r="E223" s="78">
        <f t="shared" si="127"/>
        <v>45290.879999999997</v>
      </c>
      <c r="F223" s="78">
        <f t="shared" si="127"/>
        <v>25476.12</v>
      </c>
      <c r="G223" s="85">
        <f t="shared" si="127"/>
        <v>89638.2</v>
      </c>
      <c r="H223" s="86">
        <f t="shared" si="127"/>
        <v>219849.47999999998</v>
      </c>
    </row>
    <row r="224" spans="1:9" ht="15.6" x14ac:dyDescent="0.3">
      <c r="A224" s="9">
        <v>15</v>
      </c>
      <c r="B224" s="307">
        <f t="shared" ref="B224:H224" si="128">B77*(12)*78.63</f>
        <v>39629.519999999997</v>
      </c>
      <c r="C224" s="78">
        <f t="shared" si="128"/>
        <v>5661.36</v>
      </c>
      <c r="D224" s="78">
        <f t="shared" si="128"/>
        <v>5661.36</v>
      </c>
      <c r="E224" s="78">
        <f t="shared" si="128"/>
        <v>44347.32</v>
      </c>
      <c r="F224" s="78">
        <f t="shared" si="128"/>
        <v>20758.32</v>
      </c>
      <c r="G224" s="85">
        <f t="shared" si="128"/>
        <v>79259.039999999994</v>
      </c>
      <c r="H224" s="86">
        <f t="shared" si="128"/>
        <v>195316.91999999998</v>
      </c>
    </row>
    <row r="225" spans="1:8" ht="15.6" x14ac:dyDescent="0.3">
      <c r="A225" s="9">
        <v>20</v>
      </c>
      <c r="B225" s="307">
        <f t="shared" ref="B225:H225" si="129">B78*(12)*78.63</f>
        <v>17927.64</v>
      </c>
      <c r="C225" s="78">
        <f t="shared" si="129"/>
        <v>2830.68</v>
      </c>
      <c r="D225" s="78">
        <f t="shared" si="129"/>
        <v>1887.12</v>
      </c>
      <c r="E225" s="78">
        <f t="shared" si="129"/>
        <v>23589</v>
      </c>
      <c r="F225" s="78">
        <f t="shared" si="129"/>
        <v>9435.5999999999985</v>
      </c>
      <c r="G225" s="85">
        <f t="shared" si="129"/>
        <v>34911.72</v>
      </c>
      <c r="H225" s="86">
        <f t="shared" si="129"/>
        <v>90581.759999999995</v>
      </c>
    </row>
    <row r="226" spans="1:8" ht="15.6" x14ac:dyDescent="0.3">
      <c r="A226" s="9">
        <v>25</v>
      </c>
      <c r="B226" s="307">
        <f t="shared" ref="B226:H226" si="130">B79*(12)*78.63</f>
        <v>10379.16</v>
      </c>
      <c r="C226" s="78">
        <f t="shared" si="130"/>
        <v>1887.12</v>
      </c>
      <c r="D226" s="78">
        <f t="shared" si="130"/>
        <v>1887.12</v>
      </c>
      <c r="E226" s="78">
        <f t="shared" si="130"/>
        <v>11322.72</v>
      </c>
      <c r="F226" s="78">
        <f t="shared" si="130"/>
        <v>1887.12</v>
      </c>
      <c r="G226" s="85">
        <f t="shared" si="130"/>
        <v>18871.199999999997</v>
      </c>
      <c r="H226" s="86">
        <f t="shared" si="130"/>
        <v>46234.439999999995</v>
      </c>
    </row>
    <row r="227" spans="1:8" ht="15.6" x14ac:dyDescent="0.3">
      <c r="A227" s="9">
        <v>30</v>
      </c>
      <c r="B227" s="307">
        <f t="shared" ref="B227:H227" si="131">B80*(12)*78.63</f>
        <v>5661.36</v>
      </c>
      <c r="C227" s="78">
        <f t="shared" si="131"/>
        <v>1887.12</v>
      </c>
      <c r="D227" s="78">
        <f t="shared" si="131"/>
        <v>943.56</v>
      </c>
      <c r="E227" s="78">
        <f t="shared" si="131"/>
        <v>3774.24</v>
      </c>
      <c r="F227" s="78">
        <f t="shared" si="131"/>
        <v>943.56</v>
      </c>
      <c r="G227" s="85">
        <f t="shared" si="131"/>
        <v>17927.64</v>
      </c>
      <c r="H227" s="86">
        <f t="shared" si="131"/>
        <v>31137.48</v>
      </c>
    </row>
    <row r="228" spans="1:8" ht="15.6" x14ac:dyDescent="0.3">
      <c r="A228" s="9">
        <v>35</v>
      </c>
      <c r="B228" s="307">
        <f t="shared" ref="B228:H228" si="132">B81*(12)*78.63</f>
        <v>2830.68</v>
      </c>
      <c r="C228" s="78">
        <f t="shared" si="132"/>
        <v>1887.12</v>
      </c>
      <c r="D228" s="78">
        <f t="shared" si="132"/>
        <v>943.56</v>
      </c>
      <c r="E228" s="78">
        <f t="shared" si="132"/>
        <v>1887.12</v>
      </c>
      <c r="F228" s="78">
        <f t="shared" si="132"/>
        <v>943.56</v>
      </c>
      <c r="G228" s="85">
        <f t="shared" si="132"/>
        <v>14153.4</v>
      </c>
      <c r="H228" s="86">
        <f t="shared" si="132"/>
        <v>22645.439999999999</v>
      </c>
    </row>
    <row r="229" spans="1:8" ht="15.6" x14ac:dyDescent="0.3">
      <c r="A229" s="9">
        <v>40</v>
      </c>
      <c r="B229" s="307">
        <f t="shared" ref="B229:H229" si="133">B82*(12)*78.63</f>
        <v>943.56</v>
      </c>
      <c r="C229" s="78">
        <f t="shared" si="133"/>
        <v>1887.12</v>
      </c>
      <c r="D229" s="78">
        <f t="shared" si="133"/>
        <v>943.56</v>
      </c>
      <c r="E229" s="78">
        <f t="shared" si="133"/>
        <v>943.56</v>
      </c>
      <c r="F229" s="78">
        <f t="shared" si="133"/>
        <v>0</v>
      </c>
      <c r="G229" s="85">
        <f t="shared" si="133"/>
        <v>10379.16</v>
      </c>
      <c r="H229" s="86">
        <f t="shared" si="133"/>
        <v>15096.96</v>
      </c>
    </row>
    <row r="230" spans="1:8" ht="16.2" thickBot="1" x14ac:dyDescent="0.35">
      <c r="A230" s="10">
        <v>45</v>
      </c>
      <c r="B230" s="308">
        <f t="shared" ref="B230:H230" si="134">B83*(12)*78.63</f>
        <v>0</v>
      </c>
      <c r="C230" s="82">
        <f t="shared" si="134"/>
        <v>1887.12</v>
      </c>
      <c r="D230" s="82">
        <f t="shared" si="134"/>
        <v>943.56</v>
      </c>
      <c r="E230" s="82">
        <f t="shared" si="134"/>
        <v>0</v>
      </c>
      <c r="F230" s="82">
        <f t="shared" si="134"/>
        <v>0</v>
      </c>
      <c r="G230" s="87">
        <f t="shared" si="134"/>
        <v>6604.92</v>
      </c>
      <c r="H230" s="88">
        <f t="shared" si="134"/>
        <v>9435.5999999999985</v>
      </c>
    </row>
    <row r="231" spans="1:8" ht="15.6" x14ac:dyDescent="0.3">
      <c r="A231" s="4"/>
      <c r="B231" s="3"/>
      <c r="C231" s="3"/>
      <c r="D231" s="3"/>
      <c r="E231" s="3"/>
      <c r="F231" s="3"/>
      <c r="G231" s="3"/>
      <c r="H231" s="3"/>
    </row>
    <row r="232" spans="1:8" ht="16.2" thickBot="1" x14ac:dyDescent="0.35">
      <c r="A232" s="6" t="s">
        <v>115</v>
      </c>
      <c r="B232" s="3"/>
      <c r="C232" s="3"/>
      <c r="D232" s="3"/>
      <c r="E232" s="3"/>
      <c r="F232" s="3"/>
      <c r="G232" s="3"/>
      <c r="H232" s="3"/>
    </row>
    <row r="233" spans="1:8" ht="60.6" thickBot="1" x14ac:dyDescent="0.35">
      <c r="A233" s="142" t="s">
        <v>106</v>
      </c>
      <c r="B233" s="137" t="s">
        <v>96</v>
      </c>
      <c r="C233" s="138" t="s">
        <v>107</v>
      </c>
      <c r="D233" s="139" t="s">
        <v>98</v>
      </c>
      <c r="E233" s="139" t="s">
        <v>99</v>
      </c>
      <c r="F233" s="139" t="s">
        <v>100</v>
      </c>
      <c r="G233" s="140" t="s">
        <v>101</v>
      </c>
      <c r="H233" s="141" t="s">
        <v>102</v>
      </c>
    </row>
    <row r="234" spans="1:8" ht="15.6" x14ac:dyDescent="0.3">
      <c r="A234" s="14">
        <v>1</v>
      </c>
      <c r="B234" s="73">
        <f>B87*(12)*78.63</f>
        <v>6604.92</v>
      </c>
      <c r="C234" s="74">
        <f t="shared" ref="C234:H234" si="135">C87*(12)*78.63</f>
        <v>2830.68</v>
      </c>
      <c r="D234" s="74">
        <f t="shared" si="135"/>
        <v>5661.36</v>
      </c>
      <c r="E234" s="74">
        <f t="shared" si="135"/>
        <v>3774.24</v>
      </c>
      <c r="F234" s="74">
        <f t="shared" si="135"/>
        <v>1887.12</v>
      </c>
      <c r="G234" s="75">
        <f t="shared" si="135"/>
        <v>7548.48</v>
      </c>
      <c r="H234" s="76">
        <f t="shared" si="135"/>
        <v>28306.799999999999</v>
      </c>
    </row>
    <row r="235" spans="1:8" ht="15.6" x14ac:dyDescent="0.3">
      <c r="A235" s="15">
        <v>2</v>
      </c>
      <c r="B235" s="77">
        <f t="shared" ref="B235:H235" si="136">B88*(12)*78.63</f>
        <v>3774.24</v>
      </c>
      <c r="C235" s="78">
        <f t="shared" si="136"/>
        <v>943.56</v>
      </c>
      <c r="D235" s="78">
        <f t="shared" si="136"/>
        <v>5661.36</v>
      </c>
      <c r="E235" s="78">
        <f t="shared" si="136"/>
        <v>943.56</v>
      </c>
      <c r="F235" s="78">
        <f t="shared" si="136"/>
        <v>943.56</v>
      </c>
      <c r="G235" s="79">
        <f t="shared" si="136"/>
        <v>3774.24</v>
      </c>
      <c r="H235" s="80">
        <f t="shared" si="136"/>
        <v>16040.519999999999</v>
      </c>
    </row>
    <row r="236" spans="1:8" ht="15.6" x14ac:dyDescent="0.3">
      <c r="A236" s="15">
        <v>3</v>
      </c>
      <c r="B236" s="77">
        <f t="shared" ref="B236:H236" si="137">B89*(12)*78.63</f>
        <v>943.56</v>
      </c>
      <c r="C236" s="78">
        <f t="shared" si="137"/>
        <v>943.56</v>
      </c>
      <c r="D236" s="78">
        <f t="shared" si="137"/>
        <v>1887.12</v>
      </c>
      <c r="E236" s="78">
        <f t="shared" si="137"/>
        <v>943.56</v>
      </c>
      <c r="F236" s="78">
        <f t="shared" si="137"/>
        <v>943.56</v>
      </c>
      <c r="G236" s="79">
        <f t="shared" si="137"/>
        <v>2830.68</v>
      </c>
      <c r="H236" s="80">
        <f t="shared" si="137"/>
        <v>8492.0399999999991</v>
      </c>
    </row>
    <row r="237" spans="1:8" ht="15.6" x14ac:dyDescent="0.3">
      <c r="A237" s="15">
        <v>4</v>
      </c>
      <c r="B237" s="77">
        <f t="shared" ref="B237:H237" si="138">B90*(12)*78.63</f>
        <v>943.56</v>
      </c>
      <c r="C237" s="78">
        <f t="shared" si="138"/>
        <v>943.56</v>
      </c>
      <c r="D237" s="78">
        <f t="shared" si="138"/>
        <v>1887.12</v>
      </c>
      <c r="E237" s="78">
        <f t="shared" si="138"/>
        <v>943.56</v>
      </c>
      <c r="F237" s="78">
        <f t="shared" si="138"/>
        <v>0</v>
      </c>
      <c r="G237" s="79">
        <f t="shared" si="138"/>
        <v>2830.68</v>
      </c>
      <c r="H237" s="80">
        <f t="shared" si="138"/>
        <v>7548.48</v>
      </c>
    </row>
    <row r="238" spans="1:8" ht="15.6" x14ac:dyDescent="0.3">
      <c r="A238" s="15">
        <v>5</v>
      </c>
      <c r="B238" s="77">
        <f t="shared" ref="B238:H238" si="139">B91*(12)*78.63</f>
        <v>943.56</v>
      </c>
      <c r="C238" s="78">
        <f t="shared" si="139"/>
        <v>943.56</v>
      </c>
      <c r="D238" s="78">
        <f t="shared" si="139"/>
        <v>1887.12</v>
      </c>
      <c r="E238" s="78">
        <f t="shared" si="139"/>
        <v>0</v>
      </c>
      <c r="F238" s="78">
        <f t="shared" si="139"/>
        <v>0</v>
      </c>
      <c r="G238" s="79">
        <f t="shared" si="139"/>
        <v>1887.12</v>
      </c>
      <c r="H238" s="80">
        <f t="shared" si="139"/>
        <v>5661.36</v>
      </c>
    </row>
    <row r="239" spans="1:8" ht="15.6" x14ac:dyDescent="0.3">
      <c r="A239" s="15">
        <v>6</v>
      </c>
      <c r="B239" s="77">
        <f t="shared" ref="B239:H239" si="140">B92*(12)*78.63</f>
        <v>943.56</v>
      </c>
      <c r="C239" s="78">
        <f t="shared" si="140"/>
        <v>943.56</v>
      </c>
      <c r="D239" s="78">
        <f t="shared" si="140"/>
        <v>1887.12</v>
      </c>
      <c r="E239" s="78">
        <f t="shared" si="140"/>
        <v>0</v>
      </c>
      <c r="F239" s="78">
        <f t="shared" si="140"/>
        <v>0</v>
      </c>
      <c r="G239" s="79">
        <f t="shared" si="140"/>
        <v>1887.12</v>
      </c>
      <c r="H239" s="80">
        <f t="shared" si="140"/>
        <v>5661.36</v>
      </c>
    </row>
    <row r="240" spans="1:8" ht="15.6" x14ac:dyDescent="0.3">
      <c r="A240" s="15">
        <v>7</v>
      </c>
      <c r="B240" s="77">
        <f t="shared" ref="B240:H240" si="141">B93*(12)*78.63</f>
        <v>943.56</v>
      </c>
      <c r="C240" s="78">
        <f t="shared" si="141"/>
        <v>943.56</v>
      </c>
      <c r="D240" s="78">
        <f t="shared" si="141"/>
        <v>1887.12</v>
      </c>
      <c r="E240" s="78">
        <f t="shared" si="141"/>
        <v>0</v>
      </c>
      <c r="F240" s="78">
        <f t="shared" si="141"/>
        <v>0</v>
      </c>
      <c r="G240" s="79">
        <f t="shared" si="141"/>
        <v>943.56</v>
      </c>
      <c r="H240" s="80">
        <f t="shared" si="141"/>
        <v>4717.7999999999993</v>
      </c>
    </row>
    <row r="241" spans="1:9" ht="15.6" x14ac:dyDescent="0.3">
      <c r="A241" s="15">
        <v>8</v>
      </c>
      <c r="B241" s="77">
        <f t="shared" ref="B241:H241" si="142">B94*(12)*78.63</f>
        <v>943.56</v>
      </c>
      <c r="C241" s="78">
        <f t="shared" si="142"/>
        <v>943.56</v>
      </c>
      <c r="D241" s="78">
        <f t="shared" si="142"/>
        <v>1887.12</v>
      </c>
      <c r="E241" s="78">
        <f t="shared" si="142"/>
        <v>0</v>
      </c>
      <c r="F241" s="78">
        <f t="shared" si="142"/>
        <v>0</v>
      </c>
      <c r="G241" s="79">
        <f t="shared" si="142"/>
        <v>943.56</v>
      </c>
      <c r="H241" s="80">
        <f t="shared" si="142"/>
        <v>4717.7999999999993</v>
      </c>
    </row>
    <row r="242" spans="1:9" ht="15.6" x14ac:dyDescent="0.3">
      <c r="A242" s="15">
        <v>9</v>
      </c>
      <c r="B242" s="77">
        <f t="shared" ref="B242:H242" si="143">B95*(12)*78.63</f>
        <v>943.56</v>
      </c>
      <c r="C242" s="78">
        <f t="shared" si="143"/>
        <v>943.56</v>
      </c>
      <c r="D242" s="78">
        <f t="shared" si="143"/>
        <v>1887.12</v>
      </c>
      <c r="E242" s="78">
        <f t="shared" si="143"/>
        <v>0</v>
      </c>
      <c r="F242" s="78">
        <f t="shared" si="143"/>
        <v>0</v>
      </c>
      <c r="G242" s="79">
        <f t="shared" si="143"/>
        <v>943.56</v>
      </c>
      <c r="H242" s="80">
        <f t="shared" si="143"/>
        <v>4717.7999999999993</v>
      </c>
    </row>
    <row r="243" spans="1:9" ht="15.6" x14ac:dyDescent="0.3">
      <c r="A243" s="15">
        <v>10</v>
      </c>
      <c r="B243" s="77">
        <f t="shared" ref="B243:H243" si="144">B96*(12)*78.63</f>
        <v>0</v>
      </c>
      <c r="C243" s="78">
        <f t="shared" si="144"/>
        <v>0</v>
      </c>
      <c r="D243" s="78">
        <f t="shared" si="144"/>
        <v>1887.12</v>
      </c>
      <c r="E243" s="78">
        <f t="shared" si="144"/>
        <v>0</v>
      </c>
      <c r="F243" s="78">
        <f t="shared" si="144"/>
        <v>0</v>
      </c>
      <c r="G243" s="79">
        <f t="shared" si="144"/>
        <v>943.56</v>
      </c>
      <c r="H243" s="80">
        <f t="shared" si="144"/>
        <v>2830.68</v>
      </c>
      <c r="I243" s="89"/>
    </row>
    <row r="244" spans="1:9" ht="15.6" x14ac:dyDescent="0.3">
      <c r="A244" s="15">
        <v>11</v>
      </c>
      <c r="B244" s="77">
        <f t="shared" ref="B244:H244" si="145">B97*(12)*78.63</f>
        <v>0</v>
      </c>
      <c r="C244" s="78">
        <f t="shared" si="145"/>
        <v>0</v>
      </c>
      <c r="D244" s="78">
        <f t="shared" si="145"/>
        <v>1887.12</v>
      </c>
      <c r="E244" s="78">
        <f t="shared" si="145"/>
        <v>0</v>
      </c>
      <c r="F244" s="78">
        <f t="shared" si="145"/>
        <v>0</v>
      </c>
      <c r="G244" s="79">
        <f t="shared" si="145"/>
        <v>943.56</v>
      </c>
      <c r="H244" s="80">
        <f t="shared" si="145"/>
        <v>2830.68</v>
      </c>
    </row>
    <row r="245" spans="1:9" ht="15.6" x14ac:dyDescent="0.3">
      <c r="A245" s="15">
        <v>12</v>
      </c>
      <c r="B245" s="77">
        <f t="shared" ref="B245:H245" si="146">B98*(12)*78.63</f>
        <v>0</v>
      </c>
      <c r="C245" s="78">
        <f t="shared" si="146"/>
        <v>0</v>
      </c>
      <c r="D245" s="78">
        <f t="shared" si="146"/>
        <v>1887.12</v>
      </c>
      <c r="E245" s="78">
        <f t="shared" si="146"/>
        <v>0</v>
      </c>
      <c r="F245" s="78">
        <f t="shared" si="146"/>
        <v>0</v>
      </c>
      <c r="G245" s="79">
        <f t="shared" si="146"/>
        <v>943.56</v>
      </c>
      <c r="H245" s="80">
        <f t="shared" si="146"/>
        <v>2830.68</v>
      </c>
    </row>
    <row r="246" spans="1:9" ht="15.6" x14ac:dyDescent="0.3">
      <c r="A246" s="15">
        <v>13</v>
      </c>
      <c r="B246" s="77">
        <f t="shared" ref="B246:H246" si="147">B99*(12)*78.63</f>
        <v>0</v>
      </c>
      <c r="C246" s="78">
        <f t="shared" si="147"/>
        <v>0</v>
      </c>
      <c r="D246" s="78">
        <f t="shared" si="147"/>
        <v>1887.12</v>
      </c>
      <c r="E246" s="78">
        <f t="shared" si="147"/>
        <v>0</v>
      </c>
      <c r="F246" s="78">
        <f t="shared" si="147"/>
        <v>0</v>
      </c>
      <c r="G246" s="79">
        <f t="shared" si="147"/>
        <v>943.56</v>
      </c>
      <c r="H246" s="80">
        <f t="shared" si="147"/>
        <v>2830.68</v>
      </c>
    </row>
    <row r="247" spans="1:9" ht="15.6" x14ac:dyDescent="0.3">
      <c r="A247" s="15">
        <v>14</v>
      </c>
      <c r="B247" s="77">
        <f t="shared" ref="B247:H247" si="148">B100*(12)*78.63</f>
        <v>0</v>
      </c>
      <c r="C247" s="78">
        <f t="shared" si="148"/>
        <v>0</v>
      </c>
      <c r="D247" s="78">
        <f t="shared" si="148"/>
        <v>1887.12</v>
      </c>
      <c r="E247" s="78">
        <f t="shared" si="148"/>
        <v>0</v>
      </c>
      <c r="F247" s="78">
        <f t="shared" si="148"/>
        <v>0</v>
      </c>
      <c r="G247" s="79">
        <f t="shared" si="148"/>
        <v>943.56</v>
      </c>
      <c r="H247" s="80">
        <f t="shared" si="148"/>
        <v>2830.68</v>
      </c>
    </row>
    <row r="248" spans="1:9" ht="15.6" x14ac:dyDescent="0.3">
      <c r="A248" s="15">
        <v>15</v>
      </c>
      <c r="B248" s="77">
        <f t="shared" ref="B248:H248" si="149">B101*(12)*78.63</f>
        <v>0</v>
      </c>
      <c r="C248" s="78">
        <f t="shared" si="149"/>
        <v>0</v>
      </c>
      <c r="D248" s="78">
        <f t="shared" si="149"/>
        <v>1887.12</v>
      </c>
      <c r="E248" s="78">
        <f t="shared" si="149"/>
        <v>0</v>
      </c>
      <c r="F248" s="78">
        <f t="shared" si="149"/>
        <v>0</v>
      </c>
      <c r="G248" s="79">
        <f t="shared" si="149"/>
        <v>943.56</v>
      </c>
      <c r="H248" s="80">
        <f t="shared" si="149"/>
        <v>2830.68</v>
      </c>
    </row>
    <row r="249" spans="1:9" ht="15.6" x14ac:dyDescent="0.3">
      <c r="A249" s="15">
        <v>20</v>
      </c>
      <c r="B249" s="77">
        <f t="shared" ref="B249:H249" si="150">B102*(12)*78.63</f>
        <v>0</v>
      </c>
      <c r="C249" s="78">
        <f t="shared" si="150"/>
        <v>0</v>
      </c>
      <c r="D249" s="78">
        <f t="shared" si="150"/>
        <v>0</v>
      </c>
      <c r="E249" s="78">
        <f t="shared" si="150"/>
        <v>0</v>
      </c>
      <c r="F249" s="78">
        <f t="shared" si="150"/>
        <v>0</v>
      </c>
      <c r="G249" s="79">
        <f t="shared" si="150"/>
        <v>943.56</v>
      </c>
      <c r="H249" s="80">
        <f t="shared" si="150"/>
        <v>943.56</v>
      </c>
    </row>
    <row r="250" spans="1:9" ht="15.6" x14ac:dyDescent="0.3">
      <c r="A250" s="124">
        <v>25</v>
      </c>
      <c r="B250" s="130">
        <f t="shared" ref="B250:H250" si="151">B103*(12)*78.63</f>
        <v>0</v>
      </c>
      <c r="C250" s="131">
        <f t="shared" si="151"/>
        <v>0</v>
      </c>
      <c r="D250" s="131">
        <f t="shared" si="151"/>
        <v>0</v>
      </c>
      <c r="E250" s="131">
        <f t="shared" si="151"/>
        <v>0</v>
      </c>
      <c r="F250" s="131">
        <f t="shared" si="151"/>
        <v>0</v>
      </c>
      <c r="G250" s="132">
        <f t="shared" si="151"/>
        <v>943.56</v>
      </c>
      <c r="H250" s="133">
        <f t="shared" si="151"/>
        <v>943.56</v>
      </c>
    </row>
    <row r="251" spans="1:9" ht="15.6" x14ac:dyDescent="0.3">
      <c r="A251" s="9">
        <v>30</v>
      </c>
      <c r="B251" s="130">
        <f t="shared" ref="B251:H251" si="152">B104*(12)*78.63</f>
        <v>0</v>
      </c>
      <c r="C251" s="131">
        <f t="shared" si="152"/>
        <v>0</v>
      </c>
      <c r="D251" s="131">
        <f t="shared" si="152"/>
        <v>0</v>
      </c>
      <c r="E251" s="131">
        <f t="shared" si="152"/>
        <v>0</v>
      </c>
      <c r="F251" s="131">
        <f t="shared" si="152"/>
        <v>0</v>
      </c>
      <c r="G251" s="132">
        <f t="shared" si="152"/>
        <v>943.56</v>
      </c>
      <c r="H251" s="133">
        <f t="shared" si="152"/>
        <v>943.56</v>
      </c>
    </row>
    <row r="252" spans="1:9" ht="15.6" x14ac:dyDescent="0.3">
      <c r="A252" s="9">
        <v>35</v>
      </c>
      <c r="B252" s="130">
        <f t="shared" ref="B252:H252" si="153">B105*(12)*78.63</f>
        <v>0</v>
      </c>
      <c r="C252" s="131">
        <f t="shared" si="153"/>
        <v>0</v>
      </c>
      <c r="D252" s="131">
        <f t="shared" si="153"/>
        <v>0</v>
      </c>
      <c r="E252" s="131">
        <f t="shared" si="153"/>
        <v>0</v>
      </c>
      <c r="F252" s="131">
        <f t="shared" si="153"/>
        <v>0</v>
      </c>
      <c r="G252" s="132">
        <f t="shared" si="153"/>
        <v>943.56</v>
      </c>
      <c r="H252" s="133">
        <f t="shared" si="153"/>
        <v>943.56</v>
      </c>
    </row>
    <row r="253" spans="1:9" ht="15.6" x14ac:dyDescent="0.3">
      <c r="A253" s="9">
        <v>40</v>
      </c>
      <c r="B253" s="130">
        <f t="shared" ref="B253:H253" si="154">B106*(12)*78.63</f>
        <v>0</v>
      </c>
      <c r="C253" s="131">
        <f t="shared" si="154"/>
        <v>0</v>
      </c>
      <c r="D253" s="131">
        <f t="shared" si="154"/>
        <v>0</v>
      </c>
      <c r="E253" s="131">
        <f t="shared" si="154"/>
        <v>0</v>
      </c>
      <c r="F253" s="131">
        <f t="shared" si="154"/>
        <v>0</v>
      </c>
      <c r="G253" s="132">
        <f t="shared" si="154"/>
        <v>943.56</v>
      </c>
      <c r="H253" s="133">
        <f t="shared" si="154"/>
        <v>943.56</v>
      </c>
    </row>
    <row r="254" spans="1:9" ht="16.2" thickBot="1" x14ac:dyDescent="0.35">
      <c r="A254" s="10">
        <v>45</v>
      </c>
      <c r="B254" s="81">
        <f t="shared" ref="B254:H254" si="155">B107*(12)*78.63</f>
        <v>0</v>
      </c>
      <c r="C254" s="82">
        <f t="shared" si="155"/>
        <v>0</v>
      </c>
      <c r="D254" s="82">
        <f t="shared" si="155"/>
        <v>0</v>
      </c>
      <c r="E254" s="82">
        <f t="shared" si="155"/>
        <v>0</v>
      </c>
      <c r="F254" s="82">
        <f t="shared" si="155"/>
        <v>0</v>
      </c>
      <c r="G254" s="217">
        <f t="shared" si="155"/>
        <v>943.56</v>
      </c>
      <c r="H254" s="218">
        <f t="shared" si="155"/>
        <v>943.56</v>
      </c>
    </row>
    <row r="256" spans="1:9" ht="18" thickBot="1" x14ac:dyDescent="0.35">
      <c r="A256" s="17" t="s">
        <v>8</v>
      </c>
      <c r="B256" s="20"/>
      <c r="C256" s="20"/>
      <c r="D256" s="20"/>
      <c r="E256" s="20"/>
      <c r="F256" s="20"/>
      <c r="G256" s="20"/>
      <c r="H256" s="20"/>
    </row>
    <row r="257" spans="1:9" ht="60.6" thickBot="1" x14ac:dyDescent="0.35">
      <c r="A257" s="136" t="s">
        <v>106</v>
      </c>
      <c r="B257" s="137" t="s">
        <v>96</v>
      </c>
      <c r="C257" s="138" t="s">
        <v>107</v>
      </c>
      <c r="D257" s="139" t="s">
        <v>98</v>
      </c>
      <c r="E257" s="139" t="s">
        <v>99</v>
      </c>
      <c r="F257" s="139" t="s">
        <v>100</v>
      </c>
      <c r="G257" s="182" t="s">
        <v>101</v>
      </c>
      <c r="H257" s="185" t="s">
        <v>102</v>
      </c>
    </row>
    <row r="258" spans="1:9" ht="15.6" x14ac:dyDescent="0.3">
      <c r="A258" s="14">
        <v>1</v>
      </c>
      <c r="B258" s="73">
        <v>153139607.41817099</v>
      </c>
      <c r="C258" s="74">
        <v>81499597.637923494</v>
      </c>
      <c r="D258" s="74">
        <v>203909544.76054499</v>
      </c>
      <c r="E258" s="74">
        <v>1164483201.51948</v>
      </c>
      <c r="F258" s="74">
        <v>872700175.80518794</v>
      </c>
      <c r="G258" s="83">
        <v>6224338467.26336</v>
      </c>
      <c r="H258" s="84">
        <v>8700070594.4046707</v>
      </c>
    </row>
    <row r="259" spans="1:9" ht="15.6" x14ac:dyDescent="0.3">
      <c r="A259" s="15">
        <v>2</v>
      </c>
      <c r="B259" s="77">
        <v>105164873.91832399</v>
      </c>
      <c r="C259" s="78">
        <v>46203185.845039599</v>
      </c>
      <c r="D259" s="78">
        <v>138253448.25190201</v>
      </c>
      <c r="E259" s="78">
        <v>828716763.15698195</v>
      </c>
      <c r="F259" s="78">
        <v>589817017.29466605</v>
      </c>
      <c r="G259" s="85">
        <v>4293922466.47611</v>
      </c>
      <c r="H259" s="86">
        <v>6002077754.9430199</v>
      </c>
    </row>
    <row r="260" spans="1:9" ht="15.6" x14ac:dyDescent="0.3">
      <c r="A260" s="15">
        <v>3</v>
      </c>
      <c r="B260" s="77">
        <v>73636980.762275204</v>
      </c>
      <c r="C260" s="78">
        <v>37009372.6124506</v>
      </c>
      <c r="D260" s="78">
        <v>101531222.103293</v>
      </c>
      <c r="E260" s="78">
        <v>676990866.54705405</v>
      </c>
      <c r="F260" s="78">
        <v>453396308.52300698</v>
      </c>
      <c r="G260" s="85">
        <v>3146811568.2832298</v>
      </c>
      <c r="H260" s="86">
        <v>4489376318.8313198</v>
      </c>
    </row>
    <row r="261" spans="1:9" ht="15.6" x14ac:dyDescent="0.3">
      <c r="A261" s="15">
        <v>4</v>
      </c>
      <c r="B261" s="77">
        <v>61065561.981617004</v>
      </c>
      <c r="C261" s="78">
        <v>27689731.123372201</v>
      </c>
      <c r="D261" s="78">
        <v>70414220.829948694</v>
      </c>
      <c r="E261" s="78">
        <v>558070647.19797897</v>
      </c>
      <c r="F261" s="78">
        <v>328965762.63330001</v>
      </c>
      <c r="G261" s="85">
        <v>2372249785.2628999</v>
      </c>
      <c r="H261" s="86">
        <v>3418455709.02911</v>
      </c>
    </row>
    <row r="262" spans="1:9" ht="15.6" x14ac:dyDescent="0.3">
      <c r="A262" s="15">
        <v>5</v>
      </c>
      <c r="B262" s="77">
        <v>48769621.032566696</v>
      </c>
      <c r="C262" s="78">
        <v>20700980.491000999</v>
      </c>
      <c r="D262" s="78">
        <v>53423516.319519602</v>
      </c>
      <c r="E262" s="78">
        <v>455120921.99884701</v>
      </c>
      <c r="F262" s="78">
        <v>274540471.603118</v>
      </c>
      <c r="G262" s="85">
        <v>1749169835.4353001</v>
      </c>
      <c r="H262" s="86">
        <v>2601725346.8803601</v>
      </c>
    </row>
    <row r="263" spans="1:9" ht="15.6" x14ac:dyDescent="0.3">
      <c r="A263" s="15">
        <v>6</v>
      </c>
      <c r="B263" s="77">
        <v>41473868.310758002</v>
      </c>
      <c r="C263" s="78">
        <v>14359850.915924</v>
      </c>
      <c r="D263" s="78">
        <v>48875015.892016001</v>
      </c>
      <c r="E263" s="78">
        <v>385568270.83820498</v>
      </c>
      <c r="F263" s="78">
        <v>235007053.69665</v>
      </c>
      <c r="G263" s="85">
        <v>1373785467.9479201</v>
      </c>
      <c r="H263" s="86">
        <v>2099069527.60147</v>
      </c>
    </row>
    <row r="264" spans="1:9" ht="15.6" x14ac:dyDescent="0.3">
      <c r="A264" s="15">
        <v>7</v>
      </c>
      <c r="B264" s="77">
        <v>35547784.533593401</v>
      </c>
      <c r="C264" s="78">
        <v>13673663.1592505</v>
      </c>
      <c r="D264" s="78">
        <v>40082640.850711197</v>
      </c>
      <c r="E264" s="78">
        <v>314247453.20948398</v>
      </c>
      <c r="F264" s="78">
        <v>197535063.661522</v>
      </c>
      <c r="G264" s="85">
        <v>1139840973.4670401</v>
      </c>
      <c r="H264" s="86">
        <v>1740927578.8815999</v>
      </c>
    </row>
    <row r="265" spans="1:9" ht="15.6" x14ac:dyDescent="0.3">
      <c r="A265" s="15">
        <v>8</v>
      </c>
      <c r="B265" s="77">
        <v>27965962.9002943</v>
      </c>
      <c r="C265" s="78">
        <v>13423680.2708179</v>
      </c>
      <c r="D265" s="78">
        <v>31557852.8603037</v>
      </c>
      <c r="E265" s="78">
        <v>262543193.552618</v>
      </c>
      <c r="F265" s="78">
        <v>153866961.667492</v>
      </c>
      <c r="G265" s="85">
        <v>982718161.43087196</v>
      </c>
      <c r="H265" s="86">
        <v>1472075812.68239</v>
      </c>
    </row>
    <row r="266" spans="1:9" ht="15.6" x14ac:dyDescent="0.3">
      <c r="A266" s="15">
        <v>9</v>
      </c>
      <c r="B266" s="77">
        <v>23918140.169002902</v>
      </c>
      <c r="C266" s="78">
        <v>12288942.3184308</v>
      </c>
      <c r="D266" s="78">
        <v>27363996.155723602</v>
      </c>
      <c r="E266" s="78">
        <v>211043382.68510199</v>
      </c>
      <c r="F266" s="78">
        <v>147591450.01410699</v>
      </c>
      <c r="G266" s="85">
        <v>768068608.53012598</v>
      </c>
      <c r="H266" s="86">
        <v>1190274519.8724899</v>
      </c>
    </row>
    <row r="267" spans="1:9" ht="15.6" x14ac:dyDescent="0.3">
      <c r="A267" s="15">
        <v>10</v>
      </c>
      <c r="B267" s="77">
        <v>20689179.548226099</v>
      </c>
      <c r="C267" s="78">
        <v>9055776.5804232191</v>
      </c>
      <c r="D267" s="78">
        <v>22225052.4465799</v>
      </c>
      <c r="E267" s="78">
        <v>186182451.08133501</v>
      </c>
      <c r="F267" s="78">
        <v>126374841.24185599</v>
      </c>
      <c r="G267" s="85">
        <v>608816960.30873299</v>
      </c>
      <c r="H267" s="86">
        <v>973344261.20715296</v>
      </c>
      <c r="I267" s="107"/>
    </row>
    <row r="268" spans="1:9" ht="15.6" x14ac:dyDescent="0.3">
      <c r="A268" s="15">
        <v>11</v>
      </c>
      <c r="B268" s="77">
        <v>18825190.544433001</v>
      </c>
      <c r="C268" s="78">
        <v>7627627.5172815397</v>
      </c>
      <c r="D268" s="78">
        <v>19794165.0010974</v>
      </c>
      <c r="E268" s="78">
        <v>159519828.13856399</v>
      </c>
      <c r="F268" s="78">
        <v>118893559.616809</v>
      </c>
      <c r="G268" s="85">
        <v>510964058.11478198</v>
      </c>
      <c r="H268" s="86">
        <v>835624428.93296802</v>
      </c>
    </row>
    <row r="269" spans="1:9" ht="15.6" x14ac:dyDescent="0.3">
      <c r="A269" s="15">
        <v>12</v>
      </c>
      <c r="B269" s="77">
        <v>17290917.679101001</v>
      </c>
      <c r="C269" s="78">
        <v>6295055.4704528796</v>
      </c>
      <c r="D269" s="78">
        <v>14288471.946973801</v>
      </c>
      <c r="E269" s="78">
        <v>141314244.363199</v>
      </c>
      <c r="F269" s="78">
        <v>111746645.31501099</v>
      </c>
      <c r="G269" s="85">
        <v>443381858.29700798</v>
      </c>
      <c r="H269" s="86">
        <v>734317193.07174695</v>
      </c>
    </row>
    <row r="270" spans="1:9" ht="15.6" x14ac:dyDescent="0.3">
      <c r="A270" s="15">
        <v>13</v>
      </c>
      <c r="B270" s="77">
        <v>14213146.942020301</v>
      </c>
      <c r="C270" s="78">
        <v>5478524.9833436003</v>
      </c>
      <c r="D270" s="78">
        <v>9540159.4065664802</v>
      </c>
      <c r="E270" s="78">
        <v>121343278.654475</v>
      </c>
      <c r="F270" s="78">
        <v>103317683.08211701</v>
      </c>
      <c r="G270" s="85">
        <v>382601703.36698502</v>
      </c>
      <c r="H270" s="86">
        <v>636494496.43550897</v>
      </c>
    </row>
    <row r="271" spans="1:9" ht="15.6" x14ac:dyDescent="0.3">
      <c r="A271" s="15">
        <v>14</v>
      </c>
      <c r="B271" s="77">
        <v>12944063.801192099</v>
      </c>
      <c r="C271" s="78">
        <v>4062802.2230492798</v>
      </c>
      <c r="D271" s="78">
        <v>7928608.1336369701</v>
      </c>
      <c r="E271" s="78">
        <v>113237631.433679</v>
      </c>
      <c r="F271" s="78">
        <v>96939000.785030305</v>
      </c>
      <c r="G271" s="85">
        <v>319864824.61661398</v>
      </c>
      <c r="H271" s="86">
        <v>554976930.99320197</v>
      </c>
    </row>
    <row r="272" spans="1:9" ht="15.6" x14ac:dyDescent="0.3">
      <c r="A272" s="15">
        <v>15</v>
      </c>
      <c r="B272" s="77">
        <v>11418663.0161989</v>
      </c>
      <c r="C272" s="78">
        <v>2449489.4157825601</v>
      </c>
      <c r="D272" s="78">
        <v>7928608.1336369701</v>
      </c>
      <c r="E272" s="78">
        <v>110208794.345815</v>
      </c>
      <c r="F272" s="78">
        <v>78811836.955729604</v>
      </c>
      <c r="G272" s="85">
        <v>280988258.56667298</v>
      </c>
      <c r="H272" s="86">
        <v>491805650.43383598</v>
      </c>
    </row>
    <row r="273" spans="1:10" ht="15.6" x14ac:dyDescent="0.3">
      <c r="A273" s="15">
        <v>20</v>
      </c>
      <c r="B273" s="77">
        <v>4783562.6461613001</v>
      </c>
      <c r="C273" s="78">
        <v>1477898.00436344</v>
      </c>
      <c r="D273" s="78">
        <v>4452240.2777163703</v>
      </c>
      <c r="E273" s="78">
        <v>60711639.383564398</v>
      </c>
      <c r="F273" s="78">
        <v>36514489.492897503</v>
      </c>
      <c r="G273" s="85">
        <v>127717283.727529</v>
      </c>
      <c r="H273" s="86">
        <v>235657113.53223199</v>
      </c>
    </row>
    <row r="274" spans="1:10" ht="15.6" x14ac:dyDescent="0.3">
      <c r="A274" s="124">
        <v>25</v>
      </c>
      <c r="B274" s="130">
        <v>2746005.9640942202</v>
      </c>
      <c r="C274" s="131">
        <v>879471.19909308595</v>
      </c>
      <c r="D274" s="131">
        <v>4452240.2777163703</v>
      </c>
      <c r="E274" s="131">
        <v>29581821.587011699</v>
      </c>
      <c r="F274" s="131">
        <v>6829576.2167499401</v>
      </c>
      <c r="G274" s="134">
        <v>77242140.189084902</v>
      </c>
      <c r="H274" s="135">
        <v>121731255.43375</v>
      </c>
    </row>
    <row r="275" spans="1:10" ht="15.6" x14ac:dyDescent="0.3">
      <c r="A275" s="9">
        <v>30</v>
      </c>
      <c r="B275" s="387">
        <v>1483949.2606376901</v>
      </c>
      <c r="C275" s="388">
        <v>879471.19909308595</v>
      </c>
      <c r="D275" s="388">
        <v>2226120.13885818</v>
      </c>
      <c r="E275" s="388">
        <v>8224939.7602344099</v>
      </c>
      <c r="F275" s="388">
        <v>3746798.3806860298</v>
      </c>
      <c r="G275" s="389">
        <v>73706021.3859846</v>
      </c>
      <c r="H275" s="390">
        <v>90267300.125494003</v>
      </c>
    </row>
    <row r="276" spans="1:10" ht="15.6" x14ac:dyDescent="0.3">
      <c r="A276" s="9">
        <v>35</v>
      </c>
      <c r="B276" s="387">
        <v>702763.33989276702</v>
      </c>
      <c r="C276" s="388">
        <v>879471.19909308595</v>
      </c>
      <c r="D276" s="388">
        <v>2226120.13885818</v>
      </c>
      <c r="E276" s="388">
        <v>4776083.8284044201</v>
      </c>
      <c r="F276" s="388">
        <v>3746798.3806860298</v>
      </c>
      <c r="G276" s="389">
        <v>66183783.779784001</v>
      </c>
      <c r="H276" s="390">
        <v>78515020.666718498</v>
      </c>
    </row>
    <row r="277" spans="1:10" ht="15.6" x14ac:dyDescent="0.3">
      <c r="A277" s="9">
        <v>40</v>
      </c>
      <c r="B277" s="387">
        <v>226162.51711156699</v>
      </c>
      <c r="C277" s="388">
        <v>879471.19909308595</v>
      </c>
      <c r="D277" s="388">
        <v>2226120.13885818</v>
      </c>
      <c r="E277" s="388">
        <v>2433048.5488236598</v>
      </c>
      <c r="F277" s="388">
        <v>0</v>
      </c>
      <c r="G277" s="389">
        <v>52617713.782195799</v>
      </c>
      <c r="H277" s="390">
        <v>58382516.186082304</v>
      </c>
    </row>
    <row r="278" spans="1:10" ht="16.2" thickBot="1" x14ac:dyDescent="0.35">
      <c r="A278" s="10">
        <v>45</v>
      </c>
      <c r="B278" s="391">
        <v>0</v>
      </c>
      <c r="C278" s="392">
        <v>879471.19909308595</v>
      </c>
      <c r="D278" s="392">
        <v>2226120.13885818</v>
      </c>
      <c r="E278" s="392">
        <v>0</v>
      </c>
      <c r="F278" s="392">
        <v>0</v>
      </c>
      <c r="G278" s="393">
        <v>33858787.797599502</v>
      </c>
      <c r="H278" s="394">
        <v>36964379.135550797</v>
      </c>
    </row>
    <row r="279" spans="1:10" ht="15.6" x14ac:dyDescent="0.3">
      <c r="A279" s="4"/>
      <c r="B279" s="3"/>
      <c r="C279" s="3"/>
      <c r="D279" s="3"/>
      <c r="E279" s="3"/>
      <c r="F279" s="3"/>
      <c r="G279" s="3"/>
      <c r="H279" s="3"/>
    </row>
    <row r="280" spans="1:10" ht="18" thickBot="1" x14ac:dyDescent="0.35">
      <c r="A280" s="17" t="s">
        <v>9</v>
      </c>
      <c r="B280" s="3"/>
      <c r="C280" s="3"/>
      <c r="D280" s="3"/>
      <c r="E280" s="3"/>
      <c r="F280" s="3"/>
      <c r="G280" s="3"/>
      <c r="H280" s="3"/>
    </row>
    <row r="281" spans="1:10" ht="60.6" thickBot="1" x14ac:dyDescent="0.35">
      <c r="A281" s="142" t="s">
        <v>106</v>
      </c>
      <c r="B281" s="137" t="s">
        <v>96</v>
      </c>
      <c r="C281" s="138" t="s">
        <v>107</v>
      </c>
      <c r="D281" s="139" t="s">
        <v>98</v>
      </c>
      <c r="E281" s="139" t="s">
        <v>99</v>
      </c>
      <c r="F281" s="139" t="s">
        <v>100</v>
      </c>
      <c r="G281" s="140" t="s">
        <v>101</v>
      </c>
      <c r="H281" s="141" t="s">
        <v>102</v>
      </c>
    </row>
    <row r="282" spans="1:10" ht="15.6" x14ac:dyDescent="0.3">
      <c r="A282" s="14">
        <v>1</v>
      </c>
      <c r="B282" s="73">
        <f>B258*0.0944</f>
        <v>14456378.940275341</v>
      </c>
      <c r="C282" s="74">
        <f t="shared" ref="C282:H282" si="156">C258*0.0944</f>
        <v>7693562.0170199778</v>
      </c>
      <c r="D282" s="74">
        <f t="shared" si="156"/>
        <v>19249061.025395446</v>
      </c>
      <c r="E282" s="74">
        <f t="shared" si="156"/>
        <v>109927214.2234389</v>
      </c>
      <c r="F282" s="74">
        <f t="shared" si="156"/>
        <v>82382896.596009746</v>
      </c>
      <c r="G282" s="75">
        <f t="shared" si="156"/>
        <v>587577551.30966115</v>
      </c>
      <c r="H282" s="76">
        <f t="shared" si="156"/>
        <v>821286664.11180091</v>
      </c>
      <c r="I282" s="89"/>
      <c r="J282" s="107"/>
    </row>
    <row r="283" spans="1:10" ht="15.6" x14ac:dyDescent="0.3">
      <c r="A283" s="15">
        <v>2</v>
      </c>
      <c r="B283" s="77">
        <f t="shared" ref="B283:H283" si="157">B259*0.0944</f>
        <v>9927564.0978897847</v>
      </c>
      <c r="C283" s="78">
        <f t="shared" si="157"/>
        <v>4361580.7437717384</v>
      </c>
      <c r="D283" s="78">
        <f t="shared" si="157"/>
        <v>13051125.514979551</v>
      </c>
      <c r="E283" s="78">
        <f t="shared" si="157"/>
        <v>78230862.44201909</v>
      </c>
      <c r="F283" s="78">
        <f t="shared" si="157"/>
        <v>55678726.432616472</v>
      </c>
      <c r="G283" s="79">
        <f t="shared" si="157"/>
        <v>405346280.83534479</v>
      </c>
      <c r="H283" s="80">
        <f t="shared" si="157"/>
        <v>566596140.06662107</v>
      </c>
      <c r="I283" s="89"/>
      <c r="J283" s="107"/>
    </row>
    <row r="284" spans="1:10" ht="15.6" x14ac:dyDescent="0.3">
      <c r="A284" s="15">
        <v>3</v>
      </c>
      <c r="B284" s="77">
        <f t="shared" ref="B284:H284" si="158">B260*0.0944</f>
        <v>6951330.9839587789</v>
      </c>
      <c r="C284" s="78">
        <f t="shared" si="158"/>
        <v>3493684.7746153367</v>
      </c>
      <c r="D284" s="78">
        <f t="shared" si="158"/>
        <v>9584547.3665508591</v>
      </c>
      <c r="E284" s="78">
        <f t="shared" si="158"/>
        <v>63907937.802041903</v>
      </c>
      <c r="F284" s="78">
        <f t="shared" si="158"/>
        <v>42800611.524571858</v>
      </c>
      <c r="G284" s="79">
        <f t="shared" si="158"/>
        <v>297059012.04593688</v>
      </c>
      <c r="H284" s="80">
        <f t="shared" si="158"/>
        <v>423797124.49767655</v>
      </c>
    </row>
    <row r="285" spans="1:10" ht="15.6" x14ac:dyDescent="0.3">
      <c r="A285" s="15">
        <v>4</v>
      </c>
      <c r="B285" s="77">
        <f t="shared" ref="B285:H285" si="159">B261*0.0944</f>
        <v>5764589.0510646449</v>
      </c>
      <c r="C285" s="78">
        <f t="shared" si="159"/>
        <v>2613910.6180463359</v>
      </c>
      <c r="D285" s="78">
        <f t="shared" si="159"/>
        <v>6647102.4463471565</v>
      </c>
      <c r="E285" s="78">
        <f t="shared" si="159"/>
        <v>52681869.095489211</v>
      </c>
      <c r="F285" s="78">
        <f t="shared" si="159"/>
        <v>31054367.992583521</v>
      </c>
      <c r="G285" s="79">
        <f t="shared" si="159"/>
        <v>223940379.72881773</v>
      </c>
      <c r="H285" s="80">
        <f t="shared" si="159"/>
        <v>322702218.93234795</v>
      </c>
    </row>
    <row r="286" spans="1:10" ht="15.6" x14ac:dyDescent="0.3">
      <c r="A286" s="15">
        <v>5</v>
      </c>
      <c r="B286" s="77">
        <f t="shared" ref="B286:H286" si="160">B262*0.0944</f>
        <v>4603852.2254742961</v>
      </c>
      <c r="C286" s="78">
        <f t="shared" si="160"/>
        <v>1954172.5583504941</v>
      </c>
      <c r="D286" s="78">
        <f t="shared" si="160"/>
        <v>5043179.9405626506</v>
      </c>
      <c r="E286" s="78">
        <f t="shared" si="160"/>
        <v>42963415.036691159</v>
      </c>
      <c r="F286" s="78">
        <f t="shared" si="160"/>
        <v>25916620.519334339</v>
      </c>
      <c r="G286" s="79">
        <f t="shared" si="160"/>
        <v>165121632.46509233</v>
      </c>
      <c r="H286" s="80">
        <f t="shared" si="160"/>
        <v>245602872.74550599</v>
      </c>
    </row>
    <row r="287" spans="1:10" ht="15.6" x14ac:dyDescent="0.3">
      <c r="A287" s="15">
        <v>6</v>
      </c>
      <c r="B287" s="77">
        <f t="shared" ref="B287:H287" si="161">B263*0.0944</f>
        <v>3915133.1685355552</v>
      </c>
      <c r="C287" s="78">
        <f t="shared" si="161"/>
        <v>1355569.9264632256</v>
      </c>
      <c r="D287" s="78">
        <f t="shared" si="161"/>
        <v>4613801.5002063103</v>
      </c>
      <c r="E287" s="78">
        <f t="shared" si="161"/>
        <v>36397644.767126553</v>
      </c>
      <c r="F287" s="78">
        <f t="shared" si="161"/>
        <v>22184665.868963759</v>
      </c>
      <c r="G287" s="79">
        <f t="shared" si="161"/>
        <v>129685348.17428365</v>
      </c>
      <c r="H287" s="80">
        <f t="shared" si="161"/>
        <v>198152163.40557876</v>
      </c>
    </row>
    <row r="288" spans="1:10" ht="15.6" x14ac:dyDescent="0.3">
      <c r="A288" s="15">
        <v>7</v>
      </c>
      <c r="B288" s="77">
        <f t="shared" ref="B288:H288" si="162">B264*0.0944</f>
        <v>3355710.8599712169</v>
      </c>
      <c r="C288" s="78">
        <f t="shared" si="162"/>
        <v>1290793.8022332471</v>
      </c>
      <c r="D288" s="78">
        <f t="shared" si="162"/>
        <v>3783801.2963071368</v>
      </c>
      <c r="E288" s="78">
        <f t="shared" si="162"/>
        <v>29664959.582975287</v>
      </c>
      <c r="F288" s="78">
        <f t="shared" si="162"/>
        <v>18647310.009647675</v>
      </c>
      <c r="G288" s="79">
        <f t="shared" si="162"/>
        <v>107600987.89528859</v>
      </c>
      <c r="H288" s="80">
        <f t="shared" si="162"/>
        <v>164343563.44642302</v>
      </c>
    </row>
    <row r="289" spans="1:9" ht="15.6" x14ac:dyDescent="0.3">
      <c r="A289" s="15">
        <v>8</v>
      </c>
      <c r="B289" s="77">
        <f t="shared" ref="B289:H289" si="163">B265*0.0944</f>
        <v>2639986.8977877819</v>
      </c>
      <c r="C289" s="78">
        <f t="shared" si="163"/>
        <v>1267195.4175652098</v>
      </c>
      <c r="D289" s="78">
        <f t="shared" si="163"/>
        <v>2979061.3100126693</v>
      </c>
      <c r="E289" s="78">
        <f t="shared" si="163"/>
        <v>24784077.471367139</v>
      </c>
      <c r="F289" s="78">
        <f t="shared" si="163"/>
        <v>14525041.181411244</v>
      </c>
      <c r="G289" s="79">
        <f t="shared" si="163"/>
        <v>92768594.439074308</v>
      </c>
      <c r="H289" s="80">
        <f t="shared" si="163"/>
        <v>138963956.71721762</v>
      </c>
    </row>
    <row r="290" spans="1:9" ht="15.6" x14ac:dyDescent="0.3">
      <c r="A290" s="15">
        <v>9</v>
      </c>
      <c r="B290" s="77">
        <f t="shared" ref="B290:H290" si="164">B266*0.0944</f>
        <v>2257872.431953874</v>
      </c>
      <c r="C290" s="78">
        <f t="shared" si="164"/>
        <v>1160076.1548598674</v>
      </c>
      <c r="D290" s="78">
        <f t="shared" si="164"/>
        <v>2583161.2371003078</v>
      </c>
      <c r="E290" s="78">
        <f t="shared" si="164"/>
        <v>19922495.325473625</v>
      </c>
      <c r="F290" s="78">
        <f t="shared" si="164"/>
        <v>13932632.881331699</v>
      </c>
      <c r="G290" s="79">
        <f t="shared" si="164"/>
        <v>72505676.645243883</v>
      </c>
      <c r="H290" s="80">
        <f t="shared" si="164"/>
        <v>112361914.67596304</v>
      </c>
      <c r="I290" s="89"/>
    </row>
    <row r="291" spans="1:9" ht="15.6" x14ac:dyDescent="0.3">
      <c r="A291" s="15">
        <v>10</v>
      </c>
      <c r="B291" s="77">
        <f t="shared" ref="B291:H291" si="165">B267*0.0944</f>
        <v>1953058.5493525437</v>
      </c>
      <c r="C291" s="78">
        <f t="shared" si="165"/>
        <v>854865.30919195188</v>
      </c>
      <c r="D291" s="78">
        <f t="shared" si="165"/>
        <v>2098044.9509571423</v>
      </c>
      <c r="E291" s="78">
        <f t="shared" si="165"/>
        <v>17575623.382078025</v>
      </c>
      <c r="F291" s="78">
        <f t="shared" si="165"/>
        <v>11929785.013231205</v>
      </c>
      <c r="G291" s="79">
        <f t="shared" si="165"/>
        <v>57472321.053144395</v>
      </c>
      <c r="H291" s="80">
        <f t="shared" si="165"/>
        <v>91883698.257955238</v>
      </c>
    </row>
    <row r="292" spans="1:9" ht="15.6" x14ac:dyDescent="0.3">
      <c r="A292" s="15">
        <v>11</v>
      </c>
      <c r="B292" s="77">
        <f t="shared" ref="B292:H292" si="166">B268*0.0944</f>
        <v>1777097.9873944754</v>
      </c>
      <c r="C292" s="78">
        <f t="shared" si="166"/>
        <v>720048.03763137734</v>
      </c>
      <c r="D292" s="78">
        <f t="shared" si="166"/>
        <v>1868569.1761035945</v>
      </c>
      <c r="E292" s="78">
        <f t="shared" si="166"/>
        <v>15058671.77628044</v>
      </c>
      <c r="F292" s="78">
        <f t="shared" si="166"/>
        <v>11223552.027826769</v>
      </c>
      <c r="G292" s="79">
        <f t="shared" si="166"/>
        <v>48235007.086035416</v>
      </c>
      <c r="H292" s="80">
        <f t="shared" si="166"/>
        <v>78882946.091272175</v>
      </c>
    </row>
    <row r="293" spans="1:9" ht="15.6" x14ac:dyDescent="0.3">
      <c r="A293" s="15">
        <v>12</v>
      </c>
      <c r="B293" s="77">
        <f t="shared" ref="B293:H293" si="167">B269*0.0944</f>
        <v>1632262.6289071345</v>
      </c>
      <c r="C293" s="78">
        <f t="shared" si="167"/>
        <v>594253.23641075182</v>
      </c>
      <c r="D293" s="78">
        <f t="shared" si="167"/>
        <v>1348831.7517943268</v>
      </c>
      <c r="E293" s="78">
        <f t="shared" si="167"/>
        <v>13340064.667885985</v>
      </c>
      <c r="F293" s="78">
        <f t="shared" si="167"/>
        <v>10548883.317737037</v>
      </c>
      <c r="G293" s="79">
        <f t="shared" si="167"/>
        <v>41855247.423237555</v>
      </c>
      <c r="H293" s="80">
        <f t="shared" si="167"/>
        <v>69319543.025972903</v>
      </c>
    </row>
    <row r="294" spans="1:9" ht="15.6" x14ac:dyDescent="0.3">
      <c r="A294" s="15">
        <v>13</v>
      </c>
      <c r="B294" s="77">
        <f t="shared" ref="B294:H294" si="168">B270*0.0944</f>
        <v>1341721.0713267163</v>
      </c>
      <c r="C294" s="78">
        <f t="shared" si="168"/>
        <v>517172.75842763588</v>
      </c>
      <c r="D294" s="78">
        <f t="shared" si="168"/>
        <v>900591.0479798757</v>
      </c>
      <c r="E294" s="78">
        <f t="shared" si="168"/>
        <v>11454805.50498244</v>
      </c>
      <c r="F294" s="78">
        <f t="shared" si="168"/>
        <v>9753189.2829518449</v>
      </c>
      <c r="G294" s="79">
        <f t="shared" si="168"/>
        <v>36117600.797843382</v>
      </c>
      <c r="H294" s="80">
        <f t="shared" si="168"/>
        <v>60085080.463512048</v>
      </c>
    </row>
    <row r="295" spans="1:9" ht="15.6" x14ac:dyDescent="0.3">
      <c r="A295" s="15">
        <v>14</v>
      </c>
      <c r="B295" s="77">
        <f t="shared" ref="B295:H295" si="169">B271*0.0944</f>
        <v>1221919.6228325341</v>
      </c>
      <c r="C295" s="78">
        <f t="shared" si="169"/>
        <v>383528.52985585202</v>
      </c>
      <c r="D295" s="78">
        <f t="shared" si="169"/>
        <v>748460.60781532992</v>
      </c>
      <c r="E295" s="78">
        <f t="shared" si="169"/>
        <v>10689632.407339297</v>
      </c>
      <c r="F295" s="78">
        <f t="shared" si="169"/>
        <v>9151041.6741068605</v>
      </c>
      <c r="G295" s="79">
        <f t="shared" si="169"/>
        <v>30195239.443808358</v>
      </c>
      <c r="H295" s="80">
        <f t="shared" si="169"/>
        <v>52389822.285758264</v>
      </c>
    </row>
    <row r="296" spans="1:9" ht="15.6" x14ac:dyDescent="0.3">
      <c r="A296" s="15">
        <v>15</v>
      </c>
      <c r="B296" s="77">
        <f t="shared" ref="B296:H296" si="170">B272*0.0944</f>
        <v>1077921.7887291762</v>
      </c>
      <c r="C296" s="78">
        <f t="shared" si="170"/>
        <v>231231.80084987366</v>
      </c>
      <c r="D296" s="78">
        <f t="shared" si="170"/>
        <v>748460.60781532992</v>
      </c>
      <c r="E296" s="78">
        <f t="shared" si="170"/>
        <v>10403710.186244937</v>
      </c>
      <c r="F296" s="78">
        <f t="shared" si="170"/>
        <v>7439837.4086208744</v>
      </c>
      <c r="G296" s="79">
        <f t="shared" si="170"/>
        <v>26525291.608693928</v>
      </c>
      <c r="H296" s="80">
        <f t="shared" si="170"/>
        <v>46426453.400954112</v>
      </c>
    </row>
    <row r="297" spans="1:9" ht="15.6" x14ac:dyDescent="0.3">
      <c r="A297" s="15">
        <v>20</v>
      </c>
      <c r="B297" s="77">
        <f t="shared" ref="B297:H297" si="171">B273*0.0944</f>
        <v>451568.3137976267</v>
      </c>
      <c r="C297" s="78">
        <f t="shared" si="171"/>
        <v>139513.57161190873</v>
      </c>
      <c r="D297" s="78">
        <f t="shared" si="171"/>
        <v>420291.48221642536</v>
      </c>
      <c r="E297" s="78">
        <f t="shared" si="171"/>
        <v>5731178.7578084785</v>
      </c>
      <c r="F297" s="78">
        <f t="shared" si="171"/>
        <v>3446967.8081295243</v>
      </c>
      <c r="G297" s="79">
        <f t="shared" si="171"/>
        <v>12056511.583878737</v>
      </c>
      <c r="H297" s="80">
        <f t="shared" si="171"/>
        <v>22246031.5174427</v>
      </c>
    </row>
    <row r="298" spans="1:9" ht="15.6" x14ac:dyDescent="0.3">
      <c r="A298" s="124">
        <v>25</v>
      </c>
      <c r="B298" s="130">
        <f t="shared" ref="B298:H298" si="172">B274*0.0944</f>
        <v>259222.96301049439</v>
      </c>
      <c r="C298" s="131">
        <f t="shared" si="172"/>
        <v>83022.081194387312</v>
      </c>
      <c r="D298" s="131">
        <f t="shared" si="172"/>
        <v>420291.48221642536</v>
      </c>
      <c r="E298" s="131">
        <f t="shared" si="172"/>
        <v>2792523.9578139042</v>
      </c>
      <c r="F298" s="131">
        <f t="shared" si="172"/>
        <v>644711.99486119428</v>
      </c>
      <c r="G298" s="132">
        <f t="shared" si="172"/>
        <v>7291658.0338496147</v>
      </c>
      <c r="H298" s="133">
        <f t="shared" si="172"/>
        <v>11491430.512946</v>
      </c>
    </row>
    <row r="299" spans="1:9" ht="15.6" x14ac:dyDescent="0.3">
      <c r="A299" s="9">
        <v>30</v>
      </c>
      <c r="B299" s="130">
        <f t="shared" ref="B299:H299" si="173">B275*0.0944</f>
        <v>140084.81020419794</v>
      </c>
      <c r="C299" s="131">
        <f t="shared" si="173"/>
        <v>83022.081194387312</v>
      </c>
      <c r="D299" s="131">
        <f t="shared" si="173"/>
        <v>210145.74110821218</v>
      </c>
      <c r="E299" s="131">
        <f t="shared" si="173"/>
        <v>776434.31336612825</v>
      </c>
      <c r="F299" s="131">
        <f t="shared" si="173"/>
        <v>353697.76713676122</v>
      </c>
      <c r="G299" s="132">
        <f t="shared" si="173"/>
        <v>6957848.4188369457</v>
      </c>
      <c r="H299" s="133">
        <f t="shared" si="173"/>
        <v>8521233.1318466328</v>
      </c>
    </row>
    <row r="300" spans="1:9" ht="15.6" x14ac:dyDescent="0.3">
      <c r="A300" s="9">
        <v>35</v>
      </c>
      <c r="B300" s="130">
        <f t="shared" ref="B300:H300" si="174">B276*0.0944</f>
        <v>66340.859285877203</v>
      </c>
      <c r="C300" s="131">
        <f t="shared" si="174"/>
        <v>83022.081194387312</v>
      </c>
      <c r="D300" s="131">
        <f t="shared" si="174"/>
        <v>210145.74110821218</v>
      </c>
      <c r="E300" s="131">
        <f t="shared" si="174"/>
        <v>450862.31340137724</v>
      </c>
      <c r="F300" s="131">
        <f t="shared" si="174"/>
        <v>353697.76713676122</v>
      </c>
      <c r="G300" s="132">
        <f t="shared" si="174"/>
        <v>6247749.1888116095</v>
      </c>
      <c r="H300" s="133">
        <f t="shared" si="174"/>
        <v>7411817.9509382257</v>
      </c>
    </row>
    <row r="301" spans="1:9" ht="15.6" x14ac:dyDescent="0.3">
      <c r="A301" s="9">
        <v>40</v>
      </c>
      <c r="B301" s="130">
        <f t="shared" ref="B301:H301" si="175">B277*0.0944</f>
        <v>21349.741615331925</v>
      </c>
      <c r="C301" s="131">
        <f t="shared" si="175"/>
        <v>83022.081194387312</v>
      </c>
      <c r="D301" s="131">
        <f t="shared" si="175"/>
        <v>210145.74110821218</v>
      </c>
      <c r="E301" s="131">
        <f t="shared" si="175"/>
        <v>229679.78300895347</v>
      </c>
      <c r="F301" s="131">
        <f t="shared" si="175"/>
        <v>0</v>
      </c>
      <c r="G301" s="132">
        <f t="shared" si="175"/>
        <v>4967112.1810392831</v>
      </c>
      <c r="H301" s="133">
        <f t="shared" si="175"/>
        <v>5511309.5279661696</v>
      </c>
    </row>
    <row r="302" spans="1:9" ht="16.2" thickBot="1" x14ac:dyDescent="0.35">
      <c r="A302" s="10">
        <v>45</v>
      </c>
      <c r="B302" s="81">
        <f t="shared" ref="B302:H302" si="176">B278*0.0944</f>
        <v>0</v>
      </c>
      <c r="C302" s="82">
        <f t="shared" si="176"/>
        <v>83022.081194387312</v>
      </c>
      <c r="D302" s="82">
        <f t="shared" si="176"/>
        <v>210145.74110821218</v>
      </c>
      <c r="E302" s="82">
        <f t="shared" si="176"/>
        <v>0</v>
      </c>
      <c r="F302" s="82">
        <f t="shared" si="176"/>
        <v>0</v>
      </c>
      <c r="G302" s="217">
        <f t="shared" si="176"/>
        <v>3196269.568093393</v>
      </c>
      <c r="H302" s="218">
        <f t="shared" si="176"/>
        <v>3489437.3903959952</v>
      </c>
    </row>
    <row r="304" spans="1:9" ht="18" thickBot="1" x14ac:dyDescent="0.35">
      <c r="A304" s="17" t="s">
        <v>10</v>
      </c>
      <c r="B304" s="20"/>
      <c r="C304" s="20"/>
      <c r="D304" s="20"/>
      <c r="E304" s="20"/>
      <c r="F304" s="20"/>
      <c r="G304" s="20"/>
      <c r="H304" s="20"/>
    </row>
    <row r="305" spans="1:10" ht="60.6" thickBot="1" x14ac:dyDescent="0.35">
      <c r="A305" s="136" t="s">
        <v>106</v>
      </c>
      <c r="B305" s="137" t="s">
        <v>96</v>
      </c>
      <c r="C305" s="138" t="s">
        <v>107</v>
      </c>
      <c r="D305" s="139" t="s">
        <v>98</v>
      </c>
      <c r="E305" s="139" t="s">
        <v>99</v>
      </c>
      <c r="F305" s="139" t="s">
        <v>100</v>
      </c>
      <c r="G305" s="182" t="s">
        <v>101</v>
      </c>
      <c r="H305" s="185" t="s">
        <v>102</v>
      </c>
    </row>
    <row r="306" spans="1:10" ht="15.6" x14ac:dyDescent="0.3">
      <c r="A306" s="14">
        <v>1</v>
      </c>
      <c r="B306" s="73">
        <v>17655261.465658899</v>
      </c>
      <c r="C306" s="74">
        <v>10204964.6509169</v>
      </c>
      <c r="D306" s="74">
        <v>24788068.244277701</v>
      </c>
      <c r="E306" s="74">
        <v>121366368.07741299</v>
      </c>
      <c r="F306" s="74">
        <v>89696909.678600103</v>
      </c>
      <c r="G306" s="83">
        <v>683835913.67021</v>
      </c>
      <c r="H306" s="84">
        <v>947547485.78707695</v>
      </c>
      <c r="I306" s="89"/>
      <c r="J306" s="107"/>
    </row>
    <row r="307" spans="1:10" ht="15.6" x14ac:dyDescent="0.3">
      <c r="A307" s="15">
        <v>2</v>
      </c>
      <c r="B307" s="77">
        <v>11479687.8161633</v>
      </c>
      <c r="C307" s="78">
        <v>4680696.5989833996</v>
      </c>
      <c r="D307" s="78">
        <v>14174441.1401239</v>
      </c>
      <c r="E307" s="78">
        <v>84644500.082164407</v>
      </c>
      <c r="F307" s="78">
        <v>58488329.926318802</v>
      </c>
      <c r="G307" s="85">
        <v>428675132.04573101</v>
      </c>
      <c r="H307" s="86">
        <v>602142787.60948503</v>
      </c>
      <c r="I307" s="89"/>
      <c r="J307" s="107"/>
    </row>
    <row r="308" spans="1:10" ht="15.6" x14ac:dyDescent="0.3">
      <c r="A308" s="15">
        <v>3</v>
      </c>
      <c r="B308" s="77">
        <v>7819174.3698314503</v>
      </c>
      <c r="C308" s="78">
        <v>3445265.88943025</v>
      </c>
      <c r="D308" s="78">
        <v>10353134.7284017</v>
      </c>
      <c r="E308" s="78">
        <v>68889989.805430293</v>
      </c>
      <c r="F308" s="78">
        <v>42713171.9899875</v>
      </c>
      <c r="G308" s="85">
        <v>300598303.400693</v>
      </c>
      <c r="H308" s="86">
        <v>433819040.18377501</v>
      </c>
    </row>
    <row r="309" spans="1:10" ht="15.6" x14ac:dyDescent="0.3">
      <c r="A309" s="15">
        <v>4</v>
      </c>
      <c r="B309" s="77">
        <v>6424114.3506518099</v>
      </c>
      <c r="C309" s="78">
        <v>2583287.75940174</v>
      </c>
      <c r="D309" s="78">
        <v>7340218.5565587804</v>
      </c>
      <c r="E309" s="78">
        <v>55550212.734577402</v>
      </c>
      <c r="F309" s="78">
        <v>30577297.647692099</v>
      </c>
      <c r="G309" s="85">
        <v>216087164.819379</v>
      </c>
      <c r="H309" s="86">
        <v>318562295.86826098</v>
      </c>
    </row>
    <row r="310" spans="1:10" ht="15.6" x14ac:dyDescent="0.3">
      <c r="A310" s="15">
        <v>5</v>
      </c>
      <c r="B310" s="77">
        <v>5089238.1925325496</v>
      </c>
      <c r="C310" s="78">
        <v>1937403.1782575301</v>
      </c>
      <c r="D310" s="78">
        <v>5071439.8987614196</v>
      </c>
      <c r="E310" s="78">
        <v>44531523.403669797</v>
      </c>
      <c r="F310" s="78">
        <v>24580490.303390201</v>
      </c>
      <c r="G310" s="85">
        <v>156232837.88348499</v>
      </c>
      <c r="H310" s="86">
        <v>237442932.86009601</v>
      </c>
    </row>
    <row r="311" spans="1:10" ht="15.6" x14ac:dyDescent="0.3">
      <c r="A311" s="15">
        <v>6</v>
      </c>
      <c r="B311" s="77">
        <v>4313648.5140087996</v>
      </c>
      <c r="C311" s="78">
        <v>1275947.1851712901</v>
      </c>
      <c r="D311" s="78">
        <v>4526524.1376904696</v>
      </c>
      <c r="E311" s="78">
        <v>36952920.5610319</v>
      </c>
      <c r="F311" s="78">
        <v>20320610.0528882</v>
      </c>
      <c r="G311" s="85">
        <v>120207920.87988999</v>
      </c>
      <c r="H311" s="86">
        <v>187597571.330681</v>
      </c>
    </row>
    <row r="312" spans="1:10" ht="15.6" x14ac:dyDescent="0.3">
      <c r="A312" s="15">
        <v>7</v>
      </c>
      <c r="B312" s="77">
        <v>3670004.4086797298</v>
      </c>
      <c r="C312" s="78">
        <v>1176552.6323456999</v>
      </c>
      <c r="D312" s="78">
        <v>3655375.8830196802</v>
      </c>
      <c r="E312" s="78">
        <v>29722363.131067801</v>
      </c>
      <c r="F312" s="78">
        <v>16935650.541186601</v>
      </c>
      <c r="G312" s="85">
        <v>96256713.401219696</v>
      </c>
      <c r="H312" s="86">
        <v>151416659.99751899</v>
      </c>
    </row>
    <row r="313" spans="1:10" ht="15.6" x14ac:dyDescent="0.3">
      <c r="A313" s="15">
        <v>8</v>
      </c>
      <c r="B313" s="77">
        <v>2927210.5837344802</v>
      </c>
      <c r="C313" s="78">
        <v>1094997.01797207</v>
      </c>
      <c r="D313" s="78">
        <v>2639072.4374797898</v>
      </c>
      <c r="E313" s="78">
        <v>24944009.797577798</v>
      </c>
      <c r="F313" s="78">
        <v>13508198.5639973</v>
      </c>
      <c r="G313" s="85">
        <v>81186485.5478535</v>
      </c>
      <c r="H313" s="86">
        <v>126299973.948615</v>
      </c>
    </row>
    <row r="314" spans="1:10" ht="15.6" x14ac:dyDescent="0.3">
      <c r="A314" s="15">
        <v>9</v>
      </c>
      <c r="B314" s="77">
        <v>2509040.0108239702</v>
      </c>
      <c r="C314" s="78">
        <v>989504.89886915102</v>
      </c>
      <c r="D314" s="78">
        <v>2630236.8053258602</v>
      </c>
      <c r="E314" s="78">
        <v>19418884.725431699</v>
      </c>
      <c r="F314" s="78">
        <v>12116925.881305899</v>
      </c>
      <c r="G314" s="85">
        <v>64173775.446002603</v>
      </c>
      <c r="H314" s="86">
        <v>101838367.767759</v>
      </c>
    </row>
    <row r="315" spans="1:10" ht="15.6" x14ac:dyDescent="0.3">
      <c r="A315" s="15">
        <v>10</v>
      </c>
      <c r="B315" s="77">
        <v>2205674.1790704699</v>
      </c>
      <c r="C315" s="78">
        <v>741153.09657620499</v>
      </c>
      <c r="D315" s="78">
        <v>1987826.6633504999</v>
      </c>
      <c r="E315" s="78">
        <v>15921575.0915523</v>
      </c>
      <c r="F315" s="78">
        <v>10351225.6757797</v>
      </c>
      <c r="G315" s="85">
        <v>48783805.905220501</v>
      </c>
      <c r="H315" s="86">
        <v>79991260.611549795</v>
      </c>
      <c r="I315" s="89"/>
    </row>
    <row r="316" spans="1:10" ht="15.6" x14ac:dyDescent="0.3">
      <c r="A316" s="15">
        <v>11</v>
      </c>
      <c r="B316" s="77">
        <v>1918098.7637839301</v>
      </c>
      <c r="C316" s="78">
        <v>635839.21141721902</v>
      </c>
      <c r="D316" s="78">
        <v>1617617.6084267001</v>
      </c>
      <c r="E316" s="78">
        <v>13535306.7375194</v>
      </c>
      <c r="F316" s="78">
        <v>9522805.6594839301</v>
      </c>
      <c r="G316" s="85">
        <v>41934333.444300197</v>
      </c>
      <c r="H316" s="86">
        <v>69164001.424931407</v>
      </c>
    </row>
    <row r="317" spans="1:10" ht="15.6" x14ac:dyDescent="0.3">
      <c r="A317" s="15">
        <v>12</v>
      </c>
      <c r="B317" s="77">
        <v>1742763.0327250001</v>
      </c>
      <c r="C317" s="78">
        <v>539871.45860582602</v>
      </c>
      <c r="D317" s="78">
        <v>1143428.6202048101</v>
      </c>
      <c r="E317" s="78">
        <v>11941767.839204799</v>
      </c>
      <c r="F317" s="78">
        <v>8697409.4450387899</v>
      </c>
      <c r="G317" s="85">
        <v>35045143.801109701</v>
      </c>
      <c r="H317" s="86">
        <v>59110384.196888998</v>
      </c>
    </row>
    <row r="318" spans="1:10" ht="15.6" x14ac:dyDescent="0.3">
      <c r="A318" s="15">
        <v>13</v>
      </c>
      <c r="B318" s="77">
        <v>1419114.8012037899</v>
      </c>
      <c r="C318" s="78">
        <v>473511.13669016602</v>
      </c>
      <c r="D318" s="78">
        <v>851151.46544347005</v>
      </c>
      <c r="E318" s="78">
        <v>9913298.3118711002</v>
      </c>
      <c r="F318" s="78">
        <v>7865579.4499005703</v>
      </c>
      <c r="G318" s="85">
        <v>30703408.105843298</v>
      </c>
      <c r="H318" s="86">
        <v>51226063.270952404</v>
      </c>
    </row>
    <row r="319" spans="1:10" ht="15.6" x14ac:dyDescent="0.3">
      <c r="A319" s="15">
        <v>14</v>
      </c>
      <c r="B319" s="77">
        <v>1275422.51316888</v>
      </c>
      <c r="C319" s="78">
        <v>437722.48937030899</v>
      </c>
      <c r="D319" s="78">
        <v>630028.48466513294</v>
      </c>
      <c r="E319" s="78">
        <v>9150387.5938891992</v>
      </c>
      <c r="F319" s="78">
        <v>7079679.9252712699</v>
      </c>
      <c r="G319" s="85">
        <v>25940911.5912062</v>
      </c>
      <c r="H319" s="86">
        <v>44514152.597571</v>
      </c>
    </row>
    <row r="320" spans="1:10" ht="15.6" x14ac:dyDescent="0.3">
      <c r="A320" s="15">
        <v>15</v>
      </c>
      <c r="B320" s="77">
        <v>1111952.6251656199</v>
      </c>
      <c r="C320" s="78">
        <v>206911.90413092301</v>
      </c>
      <c r="D320" s="78">
        <v>615384.53312398004</v>
      </c>
      <c r="E320" s="78">
        <v>8941392.7904529497</v>
      </c>
      <c r="F320" s="78">
        <v>5827273.6586635904</v>
      </c>
      <c r="G320" s="85">
        <v>22537647.055077199</v>
      </c>
      <c r="H320" s="86">
        <v>39240562.5666143</v>
      </c>
    </row>
    <row r="321" spans="1:9" ht="15.6" x14ac:dyDescent="0.3">
      <c r="A321" s="15">
        <v>20</v>
      </c>
      <c r="B321" s="77">
        <v>486605.383211268</v>
      </c>
      <c r="C321" s="78">
        <v>114821.590890447</v>
      </c>
      <c r="D321" s="78">
        <v>395084.77283941099</v>
      </c>
      <c r="E321" s="78">
        <v>4637583.6106799198</v>
      </c>
      <c r="F321" s="78">
        <v>2487414.0457777199</v>
      </c>
      <c r="G321" s="85">
        <v>10219267.214880301</v>
      </c>
      <c r="H321" s="86">
        <v>18340776.618279099</v>
      </c>
    </row>
    <row r="322" spans="1:9" ht="15.6" x14ac:dyDescent="0.3">
      <c r="A322" s="124">
        <v>25</v>
      </c>
      <c r="B322" s="130">
        <v>279404.68099780701</v>
      </c>
      <c r="C322" s="131">
        <v>78260.323234998606</v>
      </c>
      <c r="D322" s="131">
        <v>378205.88529013499</v>
      </c>
      <c r="E322" s="131">
        <v>2186514.95970796</v>
      </c>
      <c r="F322" s="131">
        <v>477542.64212044998</v>
      </c>
      <c r="G322" s="134">
        <v>6358624.6231287196</v>
      </c>
      <c r="H322" s="135">
        <v>9758553.1144800801</v>
      </c>
    </row>
    <row r="323" spans="1:9" ht="15.6" x14ac:dyDescent="0.3">
      <c r="A323" s="9">
        <v>30</v>
      </c>
      <c r="B323" s="387">
        <v>151268.00999999899</v>
      </c>
      <c r="C323" s="388">
        <v>70379.847348646799</v>
      </c>
      <c r="D323" s="388">
        <v>194348.976249478</v>
      </c>
      <c r="E323" s="388">
        <v>612512.46615259501</v>
      </c>
      <c r="F323" s="388">
        <v>249487.51986544501</v>
      </c>
      <c r="G323" s="389">
        <v>5703253.4367882404</v>
      </c>
      <c r="H323" s="390">
        <v>6981250.2564044101</v>
      </c>
    </row>
    <row r="324" spans="1:9" ht="15.6" x14ac:dyDescent="0.3">
      <c r="A324" s="9">
        <v>35</v>
      </c>
      <c r="B324" s="387">
        <v>75634.005000000005</v>
      </c>
      <c r="C324" s="388">
        <v>64616.974699021899</v>
      </c>
      <c r="D324" s="388">
        <v>188268.945569465</v>
      </c>
      <c r="E324" s="388">
        <v>373092.85448589601</v>
      </c>
      <c r="F324" s="388">
        <v>229910.004729204</v>
      </c>
      <c r="G324" s="389">
        <v>4793903.7345019998</v>
      </c>
      <c r="H324" s="390">
        <v>5725426.51898559</v>
      </c>
    </row>
    <row r="325" spans="1:9" ht="15.6" x14ac:dyDescent="0.3">
      <c r="A325" s="9">
        <v>40</v>
      </c>
      <c r="B325" s="387">
        <v>25211.334999999999</v>
      </c>
      <c r="C325" s="388">
        <v>61088.676571926997</v>
      </c>
      <c r="D325" s="388">
        <v>182188.914889451</v>
      </c>
      <c r="E325" s="388">
        <v>183075.395475353</v>
      </c>
      <c r="F325" s="388">
        <v>0</v>
      </c>
      <c r="G325" s="389">
        <v>3602408.3777519199</v>
      </c>
      <c r="H325" s="390">
        <v>4053972.69968866</v>
      </c>
    </row>
    <row r="326" spans="1:9" ht="16.2" thickBot="1" x14ac:dyDescent="0.35">
      <c r="A326" s="10">
        <v>45</v>
      </c>
      <c r="B326" s="391">
        <v>0</v>
      </c>
      <c r="C326" s="392">
        <v>57560.378444832102</v>
      </c>
      <c r="D326" s="392">
        <v>176108.88420943799</v>
      </c>
      <c r="E326" s="392">
        <v>0</v>
      </c>
      <c r="F326" s="392">
        <v>0</v>
      </c>
      <c r="G326" s="393">
        <v>2194906.56635956</v>
      </c>
      <c r="H326" s="394">
        <v>2428575.8290138301</v>
      </c>
    </row>
    <row r="328" spans="1:9" ht="18" thickBot="1" x14ac:dyDescent="0.35">
      <c r="A328" s="17" t="s">
        <v>11</v>
      </c>
      <c r="B328" s="20"/>
      <c r="C328" s="20"/>
      <c r="D328" s="20"/>
      <c r="E328" s="20"/>
      <c r="F328" s="20"/>
      <c r="G328" s="20"/>
      <c r="H328" s="20"/>
    </row>
    <row r="329" spans="1:9" ht="60.6" thickBot="1" x14ac:dyDescent="0.35">
      <c r="A329" s="193" t="s">
        <v>106</v>
      </c>
      <c r="B329" s="294" t="s">
        <v>96</v>
      </c>
      <c r="C329" s="292" t="s">
        <v>107</v>
      </c>
      <c r="D329" s="292" t="s">
        <v>98</v>
      </c>
      <c r="E329" s="292" t="s">
        <v>99</v>
      </c>
      <c r="F329" s="292" t="s">
        <v>100</v>
      </c>
      <c r="G329" s="299" t="s">
        <v>101</v>
      </c>
      <c r="H329" s="302" t="s">
        <v>102</v>
      </c>
    </row>
    <row r="330" spans="1:9" ht="15.6" x14ac:dyDescent="0.3">
      <c r="A330" s="106">
        <v>1</v>
      </c>
      <c r="B330" s="306">
        <f>B306+B282+B234+B210+B185+B161+B136+B112</f>
        <v>32803138.835934248</v>
      </c>
      <c r="C330" s="305">
        <f t="shared" ref="C330:H330" si="177">C306+C282+C234+C210+C185+C161+C136+C112</f>
        <v>18098089.607936874</v>
      </c>
      <c r="D330" s="305">
        <f t="shared" si="177"/>
        <v>44343524.169673145</v>
      </c>
      <c r="E330" s="305">
        <f t="shared" si="177"/>
        <v>231961937.30085191</v>
      </c>
      <c r="F330" s="305">
        <f t="shared" si="177"/>
        <v>172399804.16460985</v>
      </c>
      <c r="G330" s="309">
        <f t="shared" si="177"/>
        <v>1273492415.9698713</v>
      </c>
      <c r="H330" s="310">
        <f t="shared" si="177"/>
        <v>1773098910.0488777</v>
      </c>
      <c r="I330" s="89"/>
    </row>
    <row r="331" spans="1:9" ht="15.6" x14ac:dyDescent="0.3">
      <c r="A331" s="9">
        <v>2</v>
      </c>
      <c r="B331" s="307">
        <f t="shared" ref="B331:H331" si="178">B307+B283+B235+B211+B186+B162+B137+B113</f>
        <v>21925213.934053078</v>
      </c>
      <c r="C331" s="78">
        <f t="shared" si="178"/>
        <v>9181583.4927551374</v>
      </c>
      <c r="D331" s="78">
        <f t="shared" si="178"/>
        <v>27448194.395103451</v>
      </c>
      <c r="E331" s="78">
        <f t="shared" si="178"/>
        <v>163386195.42418352</v>
      </c>
      <c r="F331" s="78">
        <f t="shared" si="178"/>
        <v>114394716.41893527</v>
      </c>
      <c r="G331" s="85">
        <f t="shared" si="178"/>
        <v>835573333.19107592</v>
      </c>
      <c r="H331" s="86">
        <f t="shared" si="178"/>
        <v>1171909236.8561058</v>
      </c>
    </row>
    <row r="332" spans="1:9" ht="15.6" x14ac:dyDescent="0.3">
      <c r="A332" s="9">
        <v>3</v>
      </c>
      <c r="B332" s="307">
        <f t="shared" ref="B332:H332" si="179">B308+B284+B236+B212+B187+B163+B138+B114</f>
        <v>15175292.593790229</v>
      </c>
      <c r="C332" s="78">
        <f t="shared" si="179"/>
        <v>7048691.9340455858</v>
      </c>
      <c r="D332" s="78">
        <f t="shared" si="179"/>
        <v>20111244.714952558</v>
      </c>
      <c r="E332" s="78">
        <f t="shared" si="179"/>
        <v>133231152.6974722</v>
      </c>
      <c r="F332" s="78">
        <f t="shared" si="179"/>
        <v>85690936.904559344</v>
      </c>
      <c r="G332" s="85">
        <f t="shared" si="179"/>
        <v>598837263.43662977</v>
      </c>
      <c r="H332" s="86">
        <f t="shared" si="179"/>
        <v>860094582.28145146</v>
      </c>
    </row>
    <row r="333" spans="1:9" ht="15.6" x14ac:dyDescent="0.3">
      <c r="A333" s="9">
        <v>4</v>
      </c>
      <c r="B333" s="307">
        <f t="shared" ref="B333:H333" si="180">B309+B285+B237+B213+B188+B164+B139+B115</f>
        <v>12538056.491716456</v>
      </c>
      <c r="C333" s="78">
        <f t="shared" si="180"/>
        <v>5282302.2474480746</v>
      </c>
      <c r="D333" s="78">
        <f t="shared" si="180"/>
        <v>14115304.432905935</v>
      </c>
      <c r="E333" s="78">
        <f t="shared" si="180"/>
        <v>108597554.07006662</v>
      </c>
      <c r="F333" s="78">
        <f t="shared" si="180"/>
        <v>61766987.870275617</v>
      </c>
      <c r="G333" s="85">
        <f t="shared" si="180"/>
        <v>440937713.00819677</v>
      </c>
      <c r="H333" s="86">
        <f t="shared" si="180"/>
        <v>643237918.12060893</v>
      </c>
    </row>
    <row r="334" spans="1:9" ht="15.6" x14ac:dyDescent="0.3">
      <c r="A334" s="9">
        <v>5</v>
      </c>
      <c r="B334" s="307">
        <f t="shared" ref="B334:H334" si="181">B310+B286+B238+B214+B189+B165+B140+B116</f>
        <v>9985777.4880068451</v>
      </c>
      <c r="C334" s="78">
        <f t="shared" si="181"/>
        <v>3961897.1666080239</v>
      </c>
      <c r="D334" s="78">
        <f t="shared" si="181"/>
        <v>10221661.479324069</v>
      </c>
      <c r="E334" s="78">
        <f t="shared" si="181"/>
        <v>87800101.47036095</v>
      </c>
      <c r="F334" s="78">
        <f t="shared" si="181"/>
        <v>50611491.262724534</v>
      </c>
      <c r="G334" s="85">
        <f t="shared" si="181"/>
        <v>322060200.80857736</v>
      </c>
      <c r="H334" s="86">
        <f t="shared" si="181"/>
        <v>484641129.67560208</v>
      </c>
    </row>
    <row r="335" spans="1:9" ht="15.6" x14ac:dyDescent="0.3">
      <c r="A335" s="9">
        <v>6</v>
      </c>
      <c r="B335" s="307">
        <f t="shared" ref="B335:H335" si="182">B311+B287+B239+B215+B190+B166+B141+B117</f>
        <v>8488208.2625443526</v>
      </c>
      <c r="C335" s="78">
        <f t="shared" si="182"/>
        <v>2690751.7116345158</v>
      </c>
      <c r="D335" s="78">
        <f t="shared" si="182"/>
        <v>9238744.1878967807</v>
      </c>
      <c r="E335" s="78">
        <f t="shared" si="182"/>
        <v>73613844.778158456</v>
      </c>
      <c r="F335" s="78">
        <f t="shared" si="182"/>
        <v>42604873.921851963</v>
      </c>
      <c r="G335" s="85">
        <f t="shared" si="182"/>
        <v>250464725.68417367</v>
      </c>
      <c r="H335" s="86">
        <f t="shared" si="182"/>
        <v>387101148.54625982</v>
      </c>
    </row>
    <row r="336" spans="1:9" ht="15.6" x14ac:dyDescent="0.3">
      <c r="A336" s="9">
        <v>7</v>
      </c>
      <c r="B336" s="307">
        <f t="shared" ref="B336:H336" si="183">B312+B288+B240+B216+B191+B167+B142+B118</f>
        <v>7256808.8386509456</v>
      </c>
      <c r="C336" s="78">
        <f t="shared" si="183"/>
        <v>2525349.1645789472</v>
      </c>
      <c r="D336" s="78">
        <f t="shared" si="183"/>
        <v>7526508.8993268181</v>
      </c>
      <c r="E336" s="78">
        <f t="shared" si="183"/>
        <v>59609950.45404309</v>
      </c>
      <c r="F336" s="78">
        <f t="shared" si="183"/>
        <v>35669007.980834268</v>
      </c>
      <c r="G336" s="85">
        <f t="shared" si="183"/>
        <v>204341747.57650831</v>
      </c>
      <c r="H336" s="86">
        <f t="shared" si="183"/>
        <v>316929372.91394198</v>
      </c>
    </row>
    <row r="337" spans="1:9" ht="15.6" x14ac:dyDescent="0.3">
      <c r="A337" s="9">
        <v>8</v>
      </c>
      <c r="B337" s="307">
        <f t="shared" ref="B337:H337" si="184">B313+B289+B241+B217+B192+B168+B143+B119</f>
        <v>5765030.5615222603</v>
      </c>
      <c r="C337" s="78">
        <f t="shared" si="184"/>
        <v>2418963.2955372799</v>
      </c>
      <c r="D337" s="78">
        <f t="shared" si="184"/>
        <v>5691914.8974924581</v>
      </c>
      <c r="E337" s="78">
        <f t="shared" si="184"/>
        <v>49922381.998944931</v>
      </c>
      <c r="F337" s="78">
        <f t="shared" si="184"/>
        <v>28105736.605408542</v>
      </c>
      <c r="G337" s="85">
        <f t="shared" si="184"/>
        <v>174386155.85692781</v>
      </c>
      <c r="H337" s="86">
        <f t="shared" si="184"/>
        <v>266290183.21583265</v>
      </c>
    </row>
    <row r="338" spans="1:9" ht="15.6" x14ac:dyDescent="0.3">
      <c r="A338" s="9">
        <v>9</v>
      </c>
      <c r="B338" s="307">
        <f t="shared" ref="B338:H338" si="185">B314+B290+B242+B218+B193+B169+B144+B120</f>
        <v>4946267.4727778435</v>
      </c>
      <c r="C338" s="78">
        <f t="shared" si="185"/>
        <v>2203888.1737290183</v>
      </c>
      <c r="D338" s="78">
        <f t="shared" si="185"/>
        <v>5283483.582426169</v>
      </c>
      <c r="E338" s="78">
        <f t="shared" si="185"/>
        <v>39504878.030905321</v>
      </c>
      <c r="F338" s="78">
        <f t="shared" si="185"/>
        <v>26118360.0126376</v>
      </c>
      <c r="G338" s="85">
        <f t="shared" si="185"/>
        <v>137046470.72124648</v>
      </c>
      <c r="H338" s="86">
        <f t="shared" si="185"/>
        <v>215103347.99372205</v>
      </c>
    </row>
    <row r="339" spans="1:9" ht="15.6" x14ac:dyDescent="0.3">
      <c r="A339" s="9">
        <v>10</v>
      </c>
      <c r="B339" s="307">
        <f>B315+B291+B243+B219+B194+B170+B145+B121</f>
        <v>4323357.7384230131</v>
      </c>
      <c r="C339" s="78">
        <f t="shared" ref="C339:G339" si="186">C315+C291+C243+C219+C194+C170+C145+C121</f>
        <v>1640522.9857681568</v>
      </c>
      <c r="D339" s="78">
        <f t="shared" si="186"/>
        <v>4152261.5443076417</v>
      </c>
      <c r="E339" s="78">
        <f t="shared" si="186"/>
        <v>33643450.273630314</v>
      </c>
      <c r="F339" s="78">
        <f t="shared" si="186"/>
        <v>22342420.719010904</v>
      </c>
      <c r="G339" s="85">
        <f t="shared" si="186"/>
        <v>106564015.82836491</v>
      </c>
      <c r="H339" s="86">
        <f>H315+H291+H243+H219+H194+H170+H145+H121</f>
        <v>172666029.08950505</v>
      </c>
      <c r="I339" s="89"/>
    </row>
    <row r="340" spans="1:9" ht="15.6" x14ac:dyDescent="0.3">
      <c r="A340" s="9">
        <v>11</v>
      </c>
      <c r="B340" s="307">
        <f t="shared" ref="B340:H340" si="187">B316+B292+B244+B220+B195+B171+B146+B122</f>
        <v>3854894.281178405</v>
      </c>
      <c r="C340" s="78">
        <f t="shared" si="187"/>
        <v>1396696.2190485962</v>
      </c>
      <c r="D340" s="78">
        <f t="shared" si="187"/>
        <v>3548881.1045302949</v>
      </c>
      <c r="E340" s="78">
        <f t="shared" si="187"/>
        <v>28725447.873799842</v>
      </c>
      <c r="F340" s="78">
        <f t="shared" si="187"/>
        <v>20805303.977310698</v>
      </c>
      <c r="G340" s="85">
        <f t="shared" si="187"/>
        <v>90447664.520335615</v>
      </c>
      <c r="H340" s="86">
        <f t="shared" si="187"/>
        <v>148778887.97620359</v>
      </c>
    </row>
    <row r="341" spans="1:9" ht="15.6" x14ac:dyDescent="0.3">
      <c r="A341" s="9">
        <v>12</v>
      </c>
      <c r="B341" s="307">
        <f t="shared" ref="B341:H341" si="188">B317+B293+B245+B221+B196+B172+B147+B123</f>
        <v>3527331.9716321342</v>
      </c>
      <c r="C341" s="78">
        <f t="shared" si="188"/>
        <v>1171238.0550165779</v>
      </c>
      <c r="D341" s="78">
        <f t="shared" si="188"/>
        <v>2547563.4719991367</v>
      </c>
      <c r="E341" s="78">
        <f t="shared" si="188"/>
        <v>25402215.037090778</v>
      </c>
      <c r="F341" s="78">
        <f t="shared" si="188"/>
        <v>19302775.312775832</v>
      </c>
      <c r="G341" s="85">
        <f t="shared" si="188"/>
        <v>77151614.074347273</v>
      </c>
      <c r="H341" s="86">
        <f t="shared" si="188"/>
        <v>129102737.92286192</v>
      </c>
    </row>
    <row r="342" spans="1:9" ht="15.6" x14ac:dyDescent="0.3">
      <c r="A342" s="9">
        <v>13</v>
      </c>
      <c r="B342" s="307">
        <f t="shared" ref="B342:H342" si="189">B318+B294+B246+B222+B197+B173+B148+B124</f>
        <v>2898359.7425305061</v>
      </c>
      <c r="C342" s="78">
        <f t="shared" si="189"/>
        <v>1025333.5151178018</v>
      </c>
      <c r="D342" s="78">
        <f t="shared" si="189"/>
        <v>1800886.2634233458</v>
      </c>
      <c r="E342" s="78">
        <f t="shared" si="189"/>
        <v>21474935.776853535</v>
      </c>
      <c r="F342" s="78">
        <f t="shared" si="189"/>
        <v>17671555.672852412</v>
      </c>
      <c r="G342" s="85">
        <f t="shared" si="189"/>
        <v>67052521.833686687</v>
      </c>
      <c r="H342" s="86">
        <f t="shared" si="189"/>
        <v>111923592.80446447</v>
      </c>
    </row>
    <row r="343" spans="1:9" ht="15.6" x14ac:dyDescent="0.3">
      <c r="A343" s="9">
        <v>14</v>
      </c>
      <c r="B343" s="307">
        <f t="shared" ref="B343:H343" si="190">B319+B295+B247+B223+B198+B174+B149+B125</f>
        <v>2628706.6560014142</v>
      </c>
      <c r="C343" s="78">
        <f t="shared" si="190"/>
        <v>853436.89922616119</v>
      </c>
      <c r="D343" s="78">
        <f t="shared" si="190"/>
        <v>1425169.1024804632</v>
      </c>
      <c r="E343" s="78">
        <f t="shared" si="190"/>
        <v>19943156.351228494</v>
      </c>
      <c r="F343" s="78">
        <f t="shared" si="190"/>
        <v>16281044.799378131</v>
      </c>
      <c r="G343" s="85">
        <f t="shared" si="190"/>
        <v>56346722.175014563</v>
      </c>
      <c r="H343" s="86">
        <f t="shared" si="190"/>
        <v>97478235.983329281</v>
      </c>
    </row>
    <row r="344" spans="1:9" ht="15.6" x14ac:dyDescent="0.3">
      <c r="A344" s="9">
        <v>15</v>
      </c>
      <c r="B344" s="307">
        <f t="shared" ref="B344:H344" si="191">B320+B296+B248+B224+B199+B175+B150+B126</f>
        <v>2313847.7138947956</v>
      </c>
      <c r="C344" s="78">
        <f t="shared" si="191"/>
        <v>466633.97498079663</v>
      </c>
      <c r="D344" s="78">
        <f t="shared" si="191"/>
        <v>1410525.1509393102</v>
      </c>
      <c r="E344" s="78">
        <f t="shared" si="191"/>
        <v>19447007.456697885</v>
      </c>
      <c r="F344" s="78">
        <f t="shared" si="191"/>
        <v>13311274.917284464</v>
      </c>
      <c r="G344" s="85">
        <f t="shared" si="191"/>
        <v>49259959.233771123</v>
      </c>
      <c r="H344" s="86">
        <f t="shared" si="191"/>
        <v>86209248.447568431</v>
      </c>
    </row>
    <row r="345" spans="1:9" ht="15.6" x14ac:dyDescent="0.3">
      <c r="A345" s="9">
        <v>20</v>
      </c>
      <c r="B345" s="307">
        <f t="shared" ref="B345:H345" si="192">B321+B297+B249+B225+B200+B176+B151+B127</f>
        <v>1033813.9870088948</v>
      </c>
      <c r="C345" s="78">
        <f t="shared" si="192"/>
        <v>279129.82250235573</v>
      </c>
      <c r="D345" s="78">
        <f t="shared" si="192"/>
        <v>854769.88505583652</v>
      </c>
      <c r="E345" s="78">
        <f t="shared" si="192"/>
        <v>10443565.708488397</v>
      </c>
      <c r="F345" s="78">
        <f t="shared" si="192"/>
        <v>5963763.2639072444</v>
      </c>
      <c r="G345" s="85">
        <f t="shared" si="192"/>
        <v>22414901.478759028</v>
      </c>
      <c r="H345" s="86">
        <f t="shared" si="192"/>
        <v>40989944.145721808</v>
      </c>
    </row>
    <row r="346" spans="1:9" ht="15.6" x14ac:dyDescent="0.3">
      <c r="A346" s="9">
        <v>25</v>
      </c>
      <c r="B346" s="307">
        <f t="shared" ref="B346:H346" si="193">B322+B298+B250+B226+B201+B177+B152+B128</f>
        <v>624412.97400830139</v>
      </c>
      <c r="C346" s="78">
        <f t="shared" si="193"/>
        <v>184845.19442938591</v>
      </c>
      <c r="D346" s="78">
        <f t="shared" si="193"/>
        <v>837890.99750656052</v>
      </c>
      <c r="E346" s="78">
        <f t="shared" si="193"/>
        <v>5037827.9475218644</v>
      </c>
      <c r="F346" s="78">
        <f>F322+F298+F250+F226+F201+F177+F152+F128</f>
        <v>1141781.0869816444</v>
      </c>
      <c r="G346" s="85">
        <f t="shared" si="193"/>
        <v>13768463.546978336</v>
      </c>
      <c r="H346" s="86">
        <f t="shared" si="193"/>
        <v>21595221.747426081</v>
      </c>
    </row>
    <row r="347" spans="1:9" ht="15.6" x14ac:dyDescent="0.3">
      <c r="A347" s="9">
        <v>30</v>
      </c>
      <c r="B347" s="307">
        <f t="shared" ref="B347:H347" si="194">B323+B299+B251+B227+B202+B178+B153+B129</f>
        <v>370978.80020419694</v>
      </c>
      <c r="C347" s="78">
        <f t="shared" si="194"/>
        <v>176964.71854303413</v>
      </c>
      <c r="D347" s="78">
        <f t="shared" si="194"/>
        <v>442656.47735769022</v>
      </c>
      <c r="E347" s="78">
        <f t="shared" si="194"/>
        <v>1437880.8495187233</v>
      </c>
      <c r="F347" s="78">
        <f t="shared" si="194"/>
        <v>621479.86700220627</v>
      </c>
      <c r="G347" s="85">
        <f t="shared" si="194"/>
        <v>12778050.875625188</v>
      </c>
      <c r="H347" s="86">
        <f t="shared" si="194"/>
        <v>15828011.588251045</v>
      </c>
    </row>
    <row r="348" spans="1:9" ht="15.6" x14ac:dyDescent="0.3">
      <c r="A348" s="9">
        <v>35</v>
      </c>
      <c r="B348" s="307">
        <f t="shared" ref="B348:H348" si="195">B324+B300+B252+B228+B203+B179+B154+B130</f>
        <v>217905.2342858772</v>
      </c>
      <c r="C348" s="78">
        <f t="shared" si="195"/>
        <v>171201.84589340922</v>
      </c>
      <c r="D348" s="78">
        <f t="shared" si="195"/>
        <v>436576.44667767722</v>
      </c>
      <c r="E348" s="78">
        <f t="shared" si="195"/>
        <v>870425.4978872732</v>
      </c>
      <c r="F348" s="78">
        <f t="shared" si="195"/>
        <v>601902.35186596529</v>
      </c>
      <c r="G348" s="85">
        <f t="shared" si="195"/>
        <v>11153674.463313611</v>
      </c>
      <c r="H348" s="86">
        <f t="shared" si="195"/>
        <v>13451685.839923816</v>
      </c>
    </row>
    <row r="349" spans="1:9" ht="15.6" x14ac:dyDescent="0.3">
      <c r="A349" s="9">
        <v>40</v>
      </c>
      <c r="B349" s="307">
        <f t="shared" ref="B349:H349" si="196">B325+B301+B253+B229+B204+B180+B155+B131</f>
        <v>120027.70661533193</v>
      </c>
      <c r="C349" s="78">
        <f t="shared" si="196"/>
        <v>167673.54776631432</v>
      </c>
      <c r="D349" s="78">
        <f t="shared" si="196"/>
        <v>430496.41599766316</v>
      </c>
      <c r="E349" s="78">
        <f t="shared" si="196"/>
        <v>457993.63848430646</v>
      </c>
      <c r="F349" s="78">
        <f t="shared" si="196"/>
        <v>17062.71</v>
      </c>
      <c r="G349" s="85">
        <f t="shared" si="196"/>
        <v>8676614.6187912039</v>
      </c>
      <c r="H349" s="86">
        <f t="shared" si="196"/>
        <v>9869868.6376548298</v>
      </c>
    </row>
    <row r="350" spans="1:9" ht="16.2" thickBot="1" x14ac:dyDescent="0.35">
      <c r="A350" s="10">
        <v>45</v>
      </c>
      <c r="B350" s="308">
        <f t="shared" ref="B350:H350" si="197">B326+B302+B254+B230+B205+B181+B156+B132</f>
        <v>72234.759999999995</v>
      </c>
      <c r="C350" s="82">
        <f t="shared" si="197"/>
        <v>164145.24963921943</v>
      </c>
      <c r="D350" s="82">
        <f t="shared" si="197"/>
        <v>424416.38531765016</v>
      </c>
      <c r="E350" s="82">
        <f t="shared" si="197"/>
        <v>44006.590000000004</v>
      </c>
      <c r="F350" s="82">
        <f t="shared" si="197"/>
        <v>17062.71</v>
      </c>
      <c r="G350" s="87">
        <f t="shared" si="197"/>
        <v>5493342.7144529521</v>
      </c>
      <c r="H350" s="88">
        <f t="shared" si="197"/>
        <v>6215208.4094098238</v>
      </c>
    </row>
    <row r="352" spans="1:9" ht="18" thickBot="1" x14ac:dyDescent="0.35">
      <c r="A352" s="17" t="s">
        <v>12</v>
      </c>
      <c r="B352" s="20"/>
      <c r="C352" s="20"/>
      <c r="D352" s="20"/>
      <c r="E352" s="20"/>
      <c r="F352" s="20"/>
      <c r="G352" s="20"/>
      <c r="H352" s="20"/>
    </row>
    <row r="353" spans="1:9" ht="60.6" thickBot="1" x14ac:dyDescent="0.35">
      <c r="A353" s="193" t="s">
        <v>106</v>
      </c>
      <c r="B353" s="294" t="s">
        <v>96</v>
      </c>
      <c r="C353" s="292" t="s">
        <v>107</v>
      </c>
      <c r="D353" s="292" t="s">
        <v>98</v>
      </c>
      <c r="E353" s="292" t="s">
        <v>99</v>
      </c>
      <c r="F353" s="292" t="s">
        <v>100</v>
      </c>
      <c r="G353" s="292" t="s">
        <v>101</v>
      </c>
      <c r="H353" s="293" t="s">
        <v>102</v>
      </c>
    </row>
    <row r="354" spans="1:9" ht="15.6" x14ac:dyDescent="0.3">
      <c r="A354" s="106">
        <v>1</v>
      </c>
      <c r="B354" s="105">
        <v>402</v>
      </c>
      <c r="C354" s="103">
        <v>94</v>
      </c>
      <c r="D354" s="103">
        <v>109</v>
      </c>
      <c r="E354" s="103">
        <v>140</v>
      </c>
      <c r="F354" s="103">
        <v>54</v>
      </c>
      <c r="G354" s="103">
        <v>133</v>
      </c>
      <c r="H354" s="330">
        <v>932</v>
      </c>
      <c r="I354" s="33"/>
    </row>
    <row r="355" spans="1:9" ht="15.6" x14ac:dyDescent="0.3">
      <c r="A355" s="9">
        <v>2</v>
      </c>
      <c r="B355" s="92">
        <v>292</v>
      </c>
      <c r="C355" s="44">
        <v>63</v>
      </c>
      <c r="D355" s="44">
        <v>78</v>
      </c>
      <c r="E355" s="44">
        <v>105</v>
      </c>
      <c r="F355" s="44">
        <v>45</v>
      </c>
      <c r="G355" s="44">
        <v>109</v>
      </c>
      <c r="H355" s="45">
        <v>692</v>
      </c>
    </row>
    <row r="356" spans="1:9" ht="15.6" x14ac:dyDescent="0.3">
      <c r="A356" s="9">
        <v>3</v>
      </c>
      <c r="B356" s="92">
        <v>223</v>
      </c>
      <c r="C356" s="44">
        <v>51</v>
      </c>
      <c r="D356" s="44">
        <v>62</v>
      </c>
      <c r="E356" s="44">
        <v>91</v>
      </c>
      <c r="F356" s="44">
        <v>33</v>
      </c>
      <c r="G356" s="44">
        <v>90</v>
      </c>
      <c r="H356" s="45">
        <v>550</v>
      </c>
    </row>
    <row r="357" spans="1:9" ht="15.6" x14ac:dyDescent="0.3">
      <c r="A357" s="9">
        <v>4</v>
      </c>
      <c r="B357" s="92">
        <v>185</v>
      </c>
      <c r="C357" s="44">
        <v>38</v>
      </c>
      <c r="D357" s="44">
        <v>45</v>
      </c>
      <c r="E357" s="44">
        <v>79</v>
      </c>
      <c r="F357" s="44">
        <v>27</v>
      </c>
      <c r="G357" s="44">
        <v>79</v>
      </c>
      <c r="H357" s="45">
        <v>453</v>
      </c>
    </row>
    <row r="358" spans="1:9" ht="15.6" x14ac:dyDescent="0.3">
      <c r="A358" s="9">
        <v>5</v>
      </c>
      <c r="B358" s="92">
        <v>148</v>
      </c>
      <c r="C358" s="44">
        <v>30</v>
      </c>
      <c r="D358" s="44">
        <v>34</v>
      </c>
      <c r="E358" s="44">
        <v>67</v>
      </c>
      <c r="F358" s="44">
        <v>23</v>
      </c>
      <c r="G358" s="44">
        <v>68</v>
      </c>
      <c r="H358" s="45">
        <v>370</v>
      </c>
    </row>
    <row r="359" spans="1:9" ht="15.6" x14ac:dyDescent="0.3">
      <c r="A359" s="9">
        <v>6</v>
      </c>
      <c r="B359" s="92">
        <v>127</v>
      </c>
      <c r="C359" s="44">
        <v>21</v>
      </c>
      <c r="D359" s="44">
        <v>31</v>
      </c>
      <c r="E359" s="44">
        <v>56</v>
      </c>
      <c r="F359" s="44">
        <v>20</v>
      </c>
      <c r="G359" s="44">
        <v>65</v>
      </c>
      <c r="H359" s="45">
        <v>320</v>
      </c>
    </row>
    <row r="360" spans="1:9" ht="15.6" x14ac:dyDescent="0.3">
      <c r="A360" s="9">
        <v>7</v>
      </c>
      <c r="B360" s="92">
        <v>105</v>
      </c>
      <c r="C360" s="44">
        <v>20</v>
      </c>
      <c r="D360" s="44">
        <v>26</v>
      </c>
      <c r="E360" s="44">
        <v>47</v>
      </c>
      <c r="F360" s="44">
        <v>18</v>
      </c>
      <c r="G360" s="44">
        <v>58</v>
      </c>
      <c r="H360" s="45">
        <v>274</v>
      </c>
    </row>
    <row r="361" spans="1:9" ht="15.6" x14ac:dyDescent="0.3">
      <c r="A361" s="9">
        <v>8</v>
      </c>
      <c r="B361" s="92">
        <v>82</v>
      </c>
      <c r="C361" s="44">
        <v>20</v>
      </c>
      <c r="D361" s="44">
        <v>19</v>
      </c>
      <c r="E361" s="44">
        <v>41</v>
      </c>
      <c r="F361" s="44">
        <v>14</v>
      </c>
      <c r="G361" s="44">
        <v>48</v>
      </c>
      <c r="H361" s="45">
        <v>224</v>
      </c>
      <c r="I361" s="33"/>
    </row>
    <row r="362" spans="1:9" ht="15.6" x14ac:dyDescent="0.3">
      <c r="A362" s="9">
        <v>9</v>
      </c>
      <c r="B362" s="92">
        <v>71</v>
      </c>
      <c r="C362" s="44">
        <v>19</v>
      </c>
      <c r="D362" s="44">
        <v>17</v>
      </c>
      <c r="E362" s="44">
        <v>31</v>
      </c>
      <c r="F362" s="44">
        <v>13</v>
      </c>
      <c r="G362" s="44">
        <v>38</v>
      </c>
      <c r="H362" s="45">
        <v>189</v>
      </c>
    </row>
    <row r="363" spans="1:9" ht="15.6" x14ac:dyDescent="0.3">
      <c r="A363" s="9">
        <v>10</v>
      </c>
      <c r="B363" s="92">
        <v>62</v>
      </c>
      <c r="C363" s="44">
        <v>14</v>
      </c>
      <c r="D363" s="44">
        <v>15</v>
      </c>
      <c r="E363" s="44">
        <v>26</v>
      </c>
      <c r="F363" s="44">
        <v>12</v>
      </c>
      <c r="G363" s="44">
        <v>31</v>
      </c>
      <c r="H363" s="45">
        <v>160</v>
      </c>
    </row>
    <row r="364" spans="1:9" ht="15.6" x14ac:dyDescent="0.3">
      <c r="A364" s="9">
        <v>11</v>
      </c>
      <c r="B364" s="92">
        <v>58</v>
      </c>
      <c r="C364" s="44">
        <v>12</v>
      </c>
      <c r="D364" s="44">
        <v>14</v>
      </c>
      <c r="E364" s="44">
        <v>21</v>
      </c>
      <c r="F364" s="44">
        <v>11</v>
      </c>
      <c r="G364" s="44">
        <v>25</v>
      </c>
      <c r="H364" s="45">
        <v>141</v>
      </c>
    </row>
    <row r="365" spans="1:9" ht="15.6" x14ac:dyDescent="0.3">
      <c r="A365" s="9">
        <v>12</v>
      </c>
      <c r="B365" s="92">
        <v>54</v>
      </c>
      <c r="C365" s="44">
        <v>9</v>
      </c>
      <c r="D365" s="44">
        <v>9</v>
      </c>
      <c r="E365" s="44">
        <v>19</v>
      </c>
      <c r="F365" s="44">
        <v>9</v>
      </c>
      <c r="G365" s="44">
        <v>23</v>
      </c>
      <c r="H365" s="45">
        <v>123</v>
      </c>
    </row>
    <row r="366" spans="1:9" ht="15.6" x14ac:dyDescent="0.3">
      <c r="A366" s="9">
        <v>13</v>
      </c>
      <c r="B366" s="92">
        <v>44</v>
      </c>
      <c r="C366" s="44">
        <v>8</v>
      </c>
      <c r="D366" s="44">
        <v>7</v>
      </c>
      <c r="E366" s="44">
        <v>16</v>
      </c>
      <c r="F366" s="44">
        <v>9</v>
      </c>
      <c r="G366" s="44">
        <v>22</v>
      </c>
      <c r="H366" s="45">
        <v>106</v>
      </c>
    </row>
    <row r="367" spans="1:9" ht="15.6" x14ac:dyDescent="0.3">
      <c r="A367" s="9">
        <v>14</v>
      </c>
      <c r="B367" s="92">
        <v>39</v>
      </c>
      <c r="C367" s="44">
        <v>6</v>
      </c>
      <c r="D367" s="44">
        <v>5</v>
      </c>
      <c r="E367" s="44">
        <v>15</v>
      </c>
      <c r="F367" s="44">
        <v>9</v>
      </c>
      <c r="G367" s="44">
        <v>21</v>
      </c>
      <c r="H367" s="45">
        <v>95</v>
      </c>
    </row>
    <row r="368" spans="1:9" ht="15.6" x14ac:dyDescent="0.3">
      <c r="A368" s="9">
        <v>15</v>
      </c>
      <c r="B368" s="92">
        <v>33</v>
      </c>
      <c r="C368" s="44">
        <v>5</v>
      </c>
      <c r="D368" s="44">
        <v>5</v>
      </c>
      <c r="E368" s="44">
        <v>15</v>
      </c>
      <c r="F368" s="44">
        <v>7</v>
      </c>
      <c r="G368" s="44">
        <v>21</v>
      </c>
      <c r="H368" s="45">
        <v>86</v>
      </c>
    </row>
    <row r="369" spans="1:9" ht="15.6" x14ac:dyDescent="0.3">
      <c r="A369" s="9">
        <v>20</v>
      </c>
      <c r="B369" s="92">
        <v>17</v>
      </c>
      <c r="C369" s="44">
        <v>3</v>
      </c>
      <c r="D369" s="44">
        <v>1</v>
      </c>
      <c r="E369" s="44">
        <v>10</v>
      </c>
      <c r="F369" s="44">
        <v>4</v>
      </c>
      <c r="G369" s="44">
        <v>13</v>
      </c>
      <c r="H369" s="45">
        <v>48</v>
      </c>
    </row>
    <row r="370" spans="1:9" ht="15.6" x14ac:dyDescent="0.3">
      <c r="A370" s="9">
        <v>25</v>
      </c>
      <c r="B370" s="92">
        <v>10</v>
      </c>
      <c r="C370" s="44">
        <v>2</v>
      </c>
      <c r="D370" s="44">
        <v>1</v>
      </c>
      <c r="E370" s="44">
        <v>7</v>
      </c>
      <c r="F370" s="44">
        <v>2</v>
      </c>
      <c r="G370" s="44">
        <v>8</v>
      </c>
      <c r="H370" s="45">
        <v>30</v>
      </c>
    </row>
    <row r="371" spans="1:9" ht="15.6" x14ac:dyDescent="0.3">
      <c r="A371" s="9">
        <v>30</v>
      </c>
      <c r="B371" s="122">
        <v>5</v>
      </c>
      <c r="C371" s="41">
        <v>2</v>
      </c>
      <c r="D371" s="41">
        <v>1</v>
      </c>
      <c r="E371" s="41">
        <v>4</v>
      </c>
      <c r="F371" s="41">
        <v>1</v>
      </c>
      <c r="G371" s="41">
        <v>8</v>
      </c>
      <c r="H371" s="42">
        <v>21</v>
      </c>
    </row>
    <row r="372" spans="1:9" ht="15.6" x14ac:dyDescent="0.3">
      <c r="A372" s="9">
        <v>35</v>
      </c>
      <c r="B372" s="122">
        <v>3</v>
      </c>
      <c r="C372" s="41">
        <v>2</v>
      </c>
      <c r="D372" s="41">
        <v>1</v>
      </c>
      <c r="E372" s="41">
        <v>2</v>
      </c>
      <c r="F372" s="41">
        <v>1</v>
      </c>
      <c r="G372" s="41">
        <v>7</v>
      </c>
      <c r="H372" s="42">
        <v>16</v>
      </c>
    </row>
    <row r="373" spans="1:9" ht="15.6" x14ac:dyDescent="0.3">
      <c r="A373" s="9">
        <v>40</v>
      </c>
      <c r="B373" s="122">
        <v>1</v>
      </c>
      <c r="C373" s="41">
        <v>2</v>
      </c>
      <c r="D373" s="41">
        <v>1</v>
      </c>
      <c r="E373" s="41">
        <v>1</v>
      </c>
      <c r="F373" s="41">
        <v>0</v>
      </c>
      <c r="G373" s="41">
        <v>6</v>
      </c>
      <c r="H373" s="42">
        <v>11</v>
      </c>
    </row>
    <row r="374" spans="1:9" ht="16.2" thickBot="1" x14ac:dyDescent="0.35">
      <c r="A374" s="10">
        <v>45</v>
      </c>
      <c r="B374" s="123">
        <v>0</v>
      </c>
      <c r="C374" s="55">
        <v>2</v>
      </c>
      <c r="D374" s="55">
        <v>1</v>
      </c>
      <c r="E374" s="55">
        <v>0</v>
      </c>
      <c r="F374" s="55">
        <v>0</v>
      </c>
      <c r="G374" s="55">
        <v>5</v>
      </c>
      <c r="H374" s="56">
        <v>8</v>
      </c>
    </row>
    <row r="376" spans="1:9" ht="18" thickBot="1" x14ac:dyDescent="0.35">
      <c r="A376" s="17" t="s">
        <v>13</v>
      </c>
      <c r="B376" s="20"/>
      <c r="C376" s="20"/>
      <c r="D376" s="20"/>
      <c r="E376" s="20"/>
      <c r="F376" s="20"/>
      <c r="G376" s="20"/>
      <c r="H376" s="20"/>
    </row>
    <row r="377" spans="1:9" ht="60.6" thickBot="1" x14ac:dyDescent="0.35">
      <c r="A377" s="193" t="s">
        <v>106</v>
      </c>
      <c r="B377" s="294" t="s">
        <v>96</v>
      </c>
      <c r="C377" s="292" t="s">
        <v>107</v>
      </c>
      <c r="D377" s="292" t="s">
        <v>98</v>
      </c>
      <c r="E377" s="292" t="s">
        <v>99</v>
      </c>
      <c r="F377" s="292" t="s">
        <v>100</v>
      </c>
      <c r="G377" s="299" t="s">
        <v>101</v>
      </c>
      <c r="H377" s="302" t="s">
        <v>116</v>
      </c>
    </row>
    <row r="378" spans="1:9" ht="15.6" x14ac:dyDescent="0.3">
      <c r="A378" s="106">
        <v>1</v>
      </c>
      <c r="B378" s="306">
        <f>(B306+B282+B234+B210+B185+B161+B136+B112)/B354</f>
        <v>81599.847850582708</v>
      </c>
      <c r="C378" s="305">
        <f t="shared" ref="C378:H378" si="198">(C306+C282+C234+C210+C185+C161+C136+C112)/C354</f>
        <v>192532.86816954121</v>
      </c>
      <c r="D378" s="305">
        <f t="shared" si="198"/>
        <v>406821.32265755179</v>
      </c>
      <c r="E378" s="305">
        <f t="shared" si="198"/>
        <v>1656870.9807203708</v>
      </c>
      <c r="F378" s="305">
        <f t="shared" si="198"/>
        <v>3192588.9660112937</v>
      </c>
      <c r="G378" s="309">
        <f t="shared" si="198"/>
        <v>9575130.9471418895</v>
      </c>
      <c r="H378" s="310">
        <f t="shared" si="198"/>
        <v>1902466.6416833452</v>
      </c>
      <c r="I378" s="89"/>
    </row>
    <row r="379" spans="1:9" ht="15.6" x14ac:dyDescent="0.3">
      <c r="A379" s="9">
        <v>2</v>
      </c>
      <c r="B379" s="307">
        <f t="shared" ref="B379:H379" si="199">(B307+B283+B235+B211+B186+B162+B137+B113)/B355</f>
        <v>75086.349089222873</v>
      </c>
      <c r="C379" s="78">
        <f t="shared" si="199"/>
        <v>145739.4205199228</v>
      </c>
      <c r="D379" s="78">
        <f t="shared" si="199"/>
        <v>351899.92814235191</v>
      </c>
      <c r="E379" s="78">
        <f t="shared" si="199"/>
        <v>1556059.0040398431</v>
      </c>
      <c r="F379" s="78">
        <f t="shared" si="199"/>
        <v>2542104.8093096726</v>
      </c>
      <c r="G379" s="85">
        <f t="shared" si="199"/>
        <v>7665810.396248403</v>
      </c>
      <c r="H379" s="86">
        <f t="shared" si="199"/>
        <v>1693510.4578845459</v>
      </c>
      <c r="I379" s="89"/>
    </row>
    <row r="380" spans="1:9" ht="15.6" x14ac:dyDescent="0.3">
      <c r="A380" s="9">
        <v>3</v>
      </c>
      <c r="B380" s="307">
        <f t="shared" ref="B380:H380" si="200">(B308+B284+B236+B212+B187+B163+B138+B114)/B356</f>
        <v>68050.639434036901</v>
      </c>
      <c r="C380" s="78">
        <f t="shared" si="200"/>
        <v>138209.64576559971</v>
      </c>
      <c r="D380" s="78">
        <f t="shared" si="200"/>
        <v>324374.91475729935</v>
      </c>
      <c r="E380" s="78">
        <f t="shared" si="200"/>
        <v>1464078.601071123</v>
      </c>
      <c r="F380" s="78">
        <f t="shared" si="200"/>
        <v>2596695.0577139193</v>
      </c>
      <c r="G380" s="85">
        <f t="shared" si="200"/>
        <v>6653747.371518109</v>
      </c>
      <c r="H380" s="86">
        <f t="shared" si="200"/>
        <v>1563808.3314208209</v>
      </c>
      <c r="I380" s="89"/>
    </row>
    <row r="381" spans="1:9" ht="15.6" x14ac:dyDescent="0.3">
      <c r="A381" s="9">
        <v>4</v>
      </c>
      <c r="B381" s="307">
        <f t="shared" ref="B381:H381" si="201">(B309+B285+B237+B213+B188+B164+B139+B115)/B357</f>
        <v>67773.278333602459</v>
      </c>
      <c r="C381" s="78">
        <f t="shared" si="201"/>
        <v>139007.9538802125</v>
      </c>
      <c r="D381" s="78">
        <f t="shared" si="201"/>
        <v>313673.43184235413</v>
      </c>
      <c r="E381" s="78">
        <f t="shared" si="201"/>
        <v>1374652.5831654002</v>
      </c>
      <c r="F381" s="78">
        <f t="shared" si="201"/>
        <v>2287666.2174176155</v>
      </c>
      <c r="G381" s="85">
        <f t="shared" si="201"/>
        <v>5581490.0380784404</v>
      </c>
      <c r="H381" s="86">
        <f t="shared" si="201"/>
        <v>1419951.2541293795</v>
      </c>
      <c r="I381" s="89"/>
    </row>
    <row r="382" spans="1:9" ht="15.6" x14ac:dyDescent="0.3">
      <c r="A382" s="9">
        <v>5</v>
      </c>
      <c r="B382" s="307">
        <f t="shared" ref="B382:H382" si="202">(B310+B286+B238+B214+B189+B165+B140+B116)/B358</f>
        <v>67471.469513559758</v>
      </c>
      <c r="C382" s="78">
        <f t="shared" si="202"/>
        <v>132063.23888693412</v>
      </c>
      <c r="D382" s="78">
        <f t="shared" si="202"/>
        <v>300637.10233306087</v>
      </c>
      <c r="E382" s="78">
        <f t="shared" si="202"/>
        <v>1310449.275677029</v>
      </c>
      <c r="F382" s="78">
        <f t="shared" si="202"/>
        <v>2200499.6201184578</v>
      </c>
      <c r="G382" s="85">
        <f t="shared" si="202"/>
        <v>4736179.4236555491</v>
      </c>
      <c r="H382" s="86">
        <f t="shared" si="202"/>
        <v>1309840.8910151408</v>
      </c>
      <c r="I382" s="89"/>
    </row>
    <row r="383" spans="1:9" ht="15.6" x14ac:dyDescent="0.3">
      <c r="A383" s="9">
        <v>6</v>
      </c>
      <c r="B383" s="307">
        <f t="shared" ref="B383:H383" si="203">(B311+B287+B239+B215+B190+B166+B141+B117)/B359</f>
        <v>66836.285531845293</v>
      </c>
      <c r="C383" s="78">
        <f t="shared" si="203"/>
        <v>128131.03388735789</v>
      </c>
      <c r="D383" s="78">
        <f t="shared" si="203"/>
        <v>298024.00606118649</v>
      </c>
      <c r="E383" s="78">
        <f t="shared" si="203"/>
        <v>1314532.9424671154</v>
      </c>
      <c r="F383" s="78">
        <f t="shared" si="203"/>
        <v>2130243.6960925981</v>
      </c>
      <c r="G383" s="85">
        <f t="shared" si="203"/>
        <v>3853303.4720642106</v>
      </c>
      <c r="H383" s="86">
        <f t="shared" si="203"/>
        <v>1209691.089207062</v>
      </c>
      <c r="I383" s="89"/>
    </row>
    <row r="384" spans="1:9" ht="15.6" x14ac:dyDescent="0.3">
      <c r="A384" s="9">
        <v>7</v>
      </c>
      <c r="B384" s="307">
        <f t="shared" ref="B384:H384" si="204">(B312+B288+B240+B216+B191+B167+B142+B118)/B360</f>
        <v>69112.465130009004</v>
      </c>
      <c r="C384" s="78">
        <f t="shared" si="204"/>
        <v>126267.45822894736</v>
      </c>
      <c r="D384" s="78">
        <f t="shared" si="204"/>
        <v>289481.11151256994</v>
      </c>
      <c r="E384" s="78">
        <f t="shared" si="204"/>
        <v>1268296.8181711296</v>
      </c>
      <c r="F384" s="78">
        <f t="shared" si="204"/>
        <v>1981611.5544907926</v>
      </c>
      <c r="G384" s="85">
        <f t="shared" si="204"/>
        <v>3523133.5789053156</v>
      </c>
      <c r="H384" s="86">
        <f t="shared" si="204"/>
        <v>1156676.5434815402</v>
      </c>
      <c r="I384" s="89"/>
    </row>
    <row r="385" spans="1:11" ht="15.6" x14ac:dyDescent="0.3">
      <c r="A385" s="9">
        <v>8</v>
      </c>
      <c r="B385" s="307">
        <f t="shared" ref="B385:H385" si="205">(B313+B289+B241+B217+B192+B168+B143+B119)/B361</f>
        <v>70305.250750271472</v>
      </c>
      <c r="C385" s="78">
        <f t="shared" si="205"/>
        <v>120948.164776864</v>
      </c>
      <c r="D385" s="78">
        <f t="shared" si="205"/>
        <v>299574.46828907676</v>
      </c>
      <c r="E385" s="78">
        <f t="shared" si="205"/>
        <v>1217619.0731449984</v>
      </c>
      <c r="F385" s="78">
        <f t="shared" si="205"/>
        <v>2007552.6146720387</v>
      </c>
      <c r="G385" s="85">
        <f t="shared" si="205"/>
        <v>3633044.9136859961</v>
      </c>
      <c r="H385" s="86">
        <f t="shared" si="205"/>
        <v>1188795.4607849673</v>
      </c>
      <c r="I385" s="89"/>
    </row>
    <row r="386" spans="1:11" ht="15.6" x14ac:dyDescent="0.3">
      <c r="A386" s="9">
        <v>9</v>
      </c>
      <c r="B386" s="307">
        <f t="shared" ref="B386:H386" si="206">(B314+B290+B242+B218+B193+B169+B144+B120)/B362</f>
        <v>69665.739053209065</v>
      </c>
      <c r="C386" s="78">
        <f t="shared" si="206"/>
        <v>115994.11440679044</v>
      </c>
      <c r="D386" s="78">
        <f t="shared" si="206"/>
        <v>310793.15190742171</v>
      </c>
      <c r="E386" s="78">
        <f t="shared" si="206"/>
        <v>1274350.9042227522</v>
      </c>
      <c r="F386" s="78">
        <f t="shared" si="206"/>
        <v>2009104.6163567384</v>
      </c>
      <c r="G386" s="85">
        <f t="shared" si="206"/>
        <v>3606486.0716117495</v>
      </c>
      <c r="H386" s="86">
        <f t="shared" si="206"/>
        <v>1138112.9523477356</v>
      </c>
      <c r="I386" s="89"/>
    </row>
    <row r="387" spans="1:11" ht="15.6" x14ac:dyDescent="0.3">
      <c r="A387" s="9">
        <v>10</v>
      </c>
      <c r="B387" s="307">
        <f t="shared" ref="B387:H387" si="207">(B315+B291+B243+B219+B194+B170+B145+B121)/B363</f>
        <v>69731.576426177635</v>
      </c>
      <c r="C387" s="78">
        <f t="shared" si="207"/>
        <v>117180.21326915406</v>
      </c>
      <c r="D387" s="78">
        <f t="shared" si="207"/>
        <v>276817.4362871761</v>
      </c>
      <c r="E387" s="78">
        <f t="shared" si="207"/>
        <v>1293978.8566780889</v>
      </c>
      <c r="F387" s="78">
        <f t="shared" si="207"/>
        <v>1861868.3932509087</v>
      </c>
      <c r="G387" s="85">
        <f>(G315+G291+G243+G219+G194+G170+G145+G121)/G363</f>
        <v>3437548.8976891907</v>
      </c>
      <c r="H387" s="86">
        <f t="shared" si="207"/>
        <v>1079162.6818094065</v>
      </c>
      <c r="I387" s="89"/>
    </row>
    <row r="388" spans="1:11" ht="15.6" x14ac:dyDescent="0.3">
      <c r="A388" s="9">
        <v>11</v>
      </c>
      <c r="B388" s="307">
        <f t="shared" ref="B388:H388" si="208">(B316+B292+B244+B220+B195+B171+B146+B122)/B364</f>
        <v>66463.694503075953</v>
      </c>
      <c r="C388" s="78">
        <f t="shared" si="208"/>
        <v>116391.35158738302</v>
      </c>
      <c r="D388" s="78">
        <f t="shared" si="208"/>
        <v>253491.50746644964</v>
      </c>
      <c r="E388" s="78">
        <f t="shared" si="208"/>
        <v>1367878.4701809448</v>
      </c>
      <c r="F388" s="78">
        <f t="shared" si="208"/>
        <v>1891391.270664609</v>
      </c>
      <c r="G388" s="85">
        <f t="shared" si="208"/>
        <v>3617906.5808134247</v>
      </c>
      <c r="H388" s="86">
        <f t="shared" si="208"/>
        <v>1055169.4182709474</v>
      </c>
      <c r="I388" s="89"/>
    </row>
    <row r="389" spans="1:11" ht="15.6" x14ac:dyDescent="0.3">
      <c r="A389" s="9">
        <v>12</v>
      </c>
      <c r="B389" s="307">
        <f t="shared" ref="B389:H389" si="209">(B317+B293+B245+B221+B196+B172+B147+B123)/B365</f>
        <v>65320.962437632115</v>
      </c>
      <c r="C389" s="78">
        <f t="shared" si="209"/>
        <v>130137.56166850866</v>
      </c>
      <c r="D389" s="78">
        <f t="shared" si="209"/>
        <v>283062.60799990408</v>
      </c>
      <c r="E389" s="78">
        <f t="shared" si="209"/>
        <v>1336958.6861626725</v>
      </c>
      <c r="F389" s="78">
        <f t="shared" si="209"/>
        <v>2144752.812530648</v>
      </c>
      <c r="G389" s="85">
        <f t="shared" si="209"/>
        <v>3354418.0032324903</v>
      </c>
      <c r="H389" s="86">
        <f t="shared" si="209"/>
        <v>1049615.7554704221</v>
      </c>
      <c r="I389" s="89"/>
    </row>
    <row r="390" spans="1:11" ht="15.6" x14ac:dyDescent="0.3">
      <c r="A390" s="9">
        <v>13</v>
      </c>
      <c r="B390" s="307">
        <f t="shared" ref="B390:H390" si="210">(B318+B294+B246+B222+B197+B173+B148+B124)/B366</f>
        <v>65871.812330238768</v>
      </c>
      <c r="C390" s="78">
        <f t="shared" si="210"/>
        <v>128166.68938972523</v>
      </c>
      <c r="D390" s="78">
        <f t="shared" si="210"/>
        <v>257269.46620333512</v>
      </c>
      <c r="E390" s="78">
        <f t="shared" si="210"/>
        <v>1342183.486053346</v>
      </c>
      <c r="F390" s="78">
        <f t="shared" si="210"/>
        <v>1963506.1858724903</v>
      </c>
      <c r="G390" s="85">
        <f t="shared" si="210"/>
        <v>3047841.901531213</v>
      </c>
      <c r="H390" s="86">
        <f t="shared" si="210"/>
        <v>1055882.9509855139</v>
      </c>
      <c r="I390" s="89"/>
      <c r="K390" s="89"/>
    </row>
    <row r="391" spans="1:11" ht="15.6" x14ac:dyDescent="0.3">
      <c r="A391" s="9">
        <v>14</v>
      </c>
      <c r="B391" s="307">
        <f t="shared" ref="B391:H391" si="211">(B319+B295+B247+B223+B198+B174+B149+B125)/B367</f>
        <v>67402.73476926703</v>
      </c>
      <c r="C391" s="78">
        <f t="shared" si="211"/>
        <v>142239.48320436021</v>
      </c>
      <c r="D391" s="78">
        <f t="shared" si="211"/>
        <v>285033.82049609267</v>
      </c>
      <c r="E391" s="78">
        <f t="shared" si="211"/>
        <v>1329543.7567485662</v>
      </c>
      <c r="F391" s="78">
        <f t="shared" si="211"/>
        <v>1809004.9777086813</v>
      </c>
      <c r="G391" s="85">
        <f t="shared" si="211"/>
        <v>2683177.246429265</v>
      </c>
      <c r="H391" s="86">
        <f t="shared" si="211"/>
        <v>1026086.6945613609</v>
      </c>
      <c r="I391" s="89"/>
    </row>
    <row r="392" spans="1:11" ht="15.6" x14ac:dyDescent="0.3">
      <c r="A392" s="9">
        <v>15</v>
      </c>
      <c r="B392" s="307">
        <f t="shared" ref="B392:H392" si="212">(B320+B296+B248+B224+B199+B175+B150+B126)/B368</f>
        <v>70116.597390751384</v>
      </c>
      <c r="C392" s="78">
        <f t="shared" si="212"/>
        <v>93326.794996159326</v>
      </c>
      <c r="D392" s="78">
        <f t="shared" si="212"/>
        <v>282105.03018786205</v>
      </c>
      <c r="E392" s="78">
        <f t="shared" si="212"/>
        <v>1296467.163779859</v>
      </c>
      <c r="F392" s="78">
        <f t="shared" si="212"/>
        <v>1901610.7024692092</v>
      </c>
      <c r="G392" s="85">
        <f t="shared" si="212"/>
        <v>2345712.3444652916</v>
      </c>
      <c r="H392" s="86">
        <f t="shared" si="212"/>
        <v>1002433.1214833539</v>
      </c>
      <c r="I392" s="89"/>
    </row>
    <row r="393" spans="1:11" ht="15.6" x14ac:dyDescent="0.3">
      <c r="A393" s="9">
        <v>20</v>
      </c>
      <c r="B393" s="307">
        <f t="shared" ref="B393:H393" si="213">(B321+B297+B249+B225+B200+B176+B151+B127)/B369</f>
        <v>60812.587471111459</v>
      </c>
      <c r="C393" s="78">
        <f t="shared" si="213"/>
        <v>93043.274167451906</v>
      </c>
      <c r="D393" s="78">
        <f t="shared" si="213"/>
        <v>854769.88505583652</v>
      </c>
      <c r="E393" s="78">
        <f t="shared" si="213"/>
        <v>1044356.5708488397</v>
      </c>
      <c r="F393" s="78">
        <f t="shared" si="213"/>
        <v>1490940.8159768111</v>
      </c>
      <c r="G393" s="85">
        <f t="shared" si="213"/>
        <v>1724223.1906737713</v>
      </c>
      <c r="H393" s="86">
        <f t="shared" si="213"/>
        <v>853957.16970253771</v>
      </c>
      <c r="I393" s="89"/>
    </row>
    <row r="394" spans="1:11" ht="15.6" x14ac:dyDescent="0.3">
      <c r="A394" s="9">
        <v>25</v>
      </c>
      <c r="B394" s="307">
        <f t="shared" ref="B394:H394" si="214">(B322+B298+B250+B226+B201+B177+B152+B128)/B370</f>
        <v>62441.297400830139</v>
      </c>
      <c r="C394" s="78">
        <f t="shared" si="214"/>
        <v>92422.597214692956</v>
      </c>
      <c r="D394" s="78">
        <f t="shared" si="214"/>
        <v>837890.99750656052</v>
      </c>
      <c r="E394" s="78">
        <f t="shared" si="214"/>
        <v>719689.70678883779</v>
      </c>
      <c r="F394" s="78">
        <f t="shared" si="214"/>
        <v>570890.54349082219</v>
      </c>
      <c r="G394" s="85">
        <f t="shared" si="214"/>
        <v>1721057.943372292</v>
      </c>
      <c r="H394" s="86">
        <f t="shared" si="214"/>
        <v>719840.7249142027</v>
      </c>
      <c r="I394" s="89"/>
    </row>
    <row r="395" spans="1:11" ht="15.6" x14ac:dyDescent="0.3">
      <c r="A395" s="9">
        <v>30</v>
      </c>
      <c r="B395" s="307">
        <f t="shared" ref="B395:H395" si="215">(B323+B299+B251+B227+B202+B178+B153+B129)/B371</f>
        <v>74195.760040839392</v>
      </c>
      <c r="C395" s="78">
        <f t="shared" si="215"/>
        <v>88482.359271517067</v>
      </c>
      <c r="D395" s="78">
        <f t="shared" si="215"/>
        <v>442656.47735769022</v>
      </c>
      <c r="E395" s="78">
        <f t="shared" si="215"/>
        <v>359470.21237968083</v>
      </c>
      <c r="F395" s="78">
        <f t="shared" si="215"/>
        <v>621479.86700220627</v>
      </c>
      <c r="G395" s="85">
        <f t="shared" si="215"/>
        <v>1597256.3594531484</v>
      </c>
      <c r="H395" s="86">
        <f t="shared" si="215"/>
        <v>753714.83753576409</v>
      </c>
      <c r="I395" s="89"/>
    </row>
    <row r="396" spans="1:11" ht="15.6" x14ac:dyDescent="0.3">
      <c r="A396" s="9">
        <v>35</v>
      </c>
      <c r="B396" s="307">
        <f t="shared" ref="B396:H396" si="216">(B324+B300+B252+B228+B203+B179+B154+B130)/B372</f>
        <v>72635.078095292396</v>
      </c>
      <c r="C396" s="78">
        <f t="shared" si="216"/>
        <v>85600.92294670461</v>
      </c>
      <c r="D396" s="78">
        <f t="shared" si="216"/>
        <v>436576.44667767722</v>
      </c>
      <c r="E396" s="78">
        <f t="shared" si="216"/>
        <v>435212.7489436366</v>
      </c>
      <c r="F396" s="78">
        <f t="shared" si="216"/>
        <v>601902.35186596529</v>
      </c>
      <c r="G396" s="85">
        <f t="shared" si="216"/>
        <v>1593382.0661876588</v>
      </c>
      <c r="H396" s="86">
        <f t="shared" si="216"/>
        <v>840730.36499523849</v>
      </c>
      <c r="I396" s="89"/>
    </row>
    <row r="397" spans="1:11" ht="15.6" x14ac:dyDescent="0.3">
      <c r="A397" s="9">
        <v>40</v>
      </c>
      <c r="B397" s="307">
        <f t="shared" ref="B397:H397" si="217">(B325+B301+B253+B229+B204+B180+B155+B131)/B373</f>
        <v>120027.70661533193</v>
      </c>
      <c r="C397" s="78">
        <f t="shared" si="217"/>
        <v>83836.773883157162</v>
      </c>
      <c r="D397" s="78">
        <f t="shared" si="217"/>
        <v>430496.41599766316</v>
      </c>
      <c r="E397" s="78">
        <f t="shared" si="217"/>
        <v>457993.63848430646</v>
      </c>
      <c r="F397" s="78" t="s">
        <v>117</v>
      </c>
      <c r="G397" s="85">
        <f t="shared" si="217"/>
        <v>1446102.4364652007</v>
      </c>
      <c r="H397" s="86">
        <f t="shared" si="217"/>
        <v>897260.7852413482</v>
      </c>
      <c r="I397" s="89"/>
    </row>
    <row r="398" spans="1:11" ht="16.2" thickBot="1" x14ac:dyDescent="0.35">
      <c r="A398" s="10">
        <v>45</v>
      </c>
      <c r="B398" s="308" t="s">
        <v>117</v>
      </c>
      <c r="C398" s="82">
        <f t="shared" ref="C398:H398" si="218">(C326+C302+C254+C230+C205+C181+C156+C132)/C374</f>
        <v>82072.624819609715</v>
      </c>
      <c r="D398" s="82">
        <f t="shared" si="218"/>
        <v>424416.38531765016</v>
      </c>
      <c r="E398" s="82" t="s">
        <v>117</v>
      </c>
      <c r="F398" s="82" t="s">
        <v>117</v>
      </c>
      <c r="G398" s="87">
        <f t="shared" si="218"/>
        <v>1098668.5428905904</v>
      </c>
      <c r="H398" s="88">
        <f t="shared" si="218"/>
        <v>776901.05117622798</v>
      </c>
      <c r="I398" s="89"/>
    </row>
    <row r="399" spans="1:11" x14ac:dyDescent="0.3">
      <c r="B399" s="261"/>
      <c r="C399" s="261"/>
      <c r="D399" s="261"/>
      <c r="E399" s="261"/>
      <c r="F399" s="261"/>
      <c r="G399" s="261"/>
      <c r="H399" s="261"/>
    </row>
    <row r="400" spans="1:11" ht="18" thickBot="1" x14ac:dyDescent="0.35">
      <c r="A400" s="17" t="s">
        <v>14</v>
      </c>
      <c r="B400" s="20"/>
      <c r="C400" s="20"/>
      <c r="D400" s="20"/>
      <c r="E400" s="20"/>
      <c r="F400" s="20"/>
      <c r="G400" s="20"/>
      <c r="H400" s="20"/>
    </row>
    <row r="401" spans="1:9" ht="60.6" thickBot="1" x14ac:dyDescent="0.35">
      <c r="A401" s="136" t="s">
        <v>106</v>
      </c>
      <c r="B401" s="137" t="s">
        <v>96</v>
      </c>
      <c r="C401" s="138" t="s">
        <v>107</v>
      </c>
      <c r="D401" s="139" t="s">
        <v>98</v>
      </c>
      <c r="E401" s="139" t="s">
        <v>99</v>
      </c>
      <c r="F401" s="139" t="s">
        <v>100</v>
      </c>
      <c r="G401" s="140" t="s">
        <v>101</v>
      </c>
      <c r="H401" s="141" t="s">
        <v>116</v>
      </c>
    </row>
    <row r="402" spans="1:9" ht="15.6" x14ac:dyDescent="0.3">
      <c r="A402" s="14">
        <v>1</v>
      </c>
      <c r="B402" s="73">
        <f>B378*B354/(B87+B63)</f>
        <v>65214.987745396116</v>
      </c>
      <c r="C402" s="74">
        <f t="shared" ref="C402:H402" si="219">C378*C354/(C87+C63)</f>
        <v>124814.41108921982</v>
      </c>
      <c r="D402" s="74">
        <f t="shared" si="219"/>
        <v>202481.84552362165</v>
      </c>
      <c r="E402" s="74">
        <f t="shared" si="219"/>
        <v>457518.61400562507</v>
      </c>
      <c r="F402" s="74">
        <f t="shared" si="219"/>
        <v>700812.21205125959</v>
      </c>
      <c r="G402" s="75">
        <f t="shared" si="219"/>
        <v>789517.92682571069</v>
      </c>
      <c r="H402" s="76">
        <f t="shared" si="219"/>
        <v>548437.64616420586</v>
      </c>
      <c r="I402" s="89"/>
    </row>
    <row r="403" spans="1:9" ht="15.6" x14ac:dyDescent="0.3">
      <c r="A403" s="15">
        <v>2</v>
      </c>
      <c r="B403" s="77">
        <f t="shared" ref="B403:H403" si="220">B379*B355/(B88+B64)</f>
        <v>60566.889320588612</v>
      </c>
      <c r="C403" s="78">
        <f t="shared" si="220"/>
        <v>95641.494716199348</v>
      </c>
      <c r="D403" s="78">
        <f t="shared" si="220"/>
        <v>181776.12182187717</v>
      </c>
      <c r="E403" s="78">
        <f t="shared" si="220"/>
        <v>431098.1409609064</v>
      </c>
      <c r="F403" s="78">
        <f t="shared" si="220"/>
        <v>668974.94981833489</v>
      </c>
      <c r="G403" s="79">
        <f t="shared" si="220"/>
        <v>705125.17568867165</v>
      </c>
      <c r="H403" s="80">
        <f t="shared" si="220"/>
        <v>499961.27852222946</v>
      </c>
      <c r="I403" s="89"/>
    </row>
    <row r="404" spans="1:9" ht="15.6" x14ac:dyDescent="0.3">
      <c r="A404" s="15">
        <v>3</v>
      </c>
      <c r="B404" s="77">
        <f t="shared" ref="B404:H404" si="221">B380*B356/(B89+B65)</f>
        <v>56204.787384408257</v>
      </c>
      <c r="C404" s="78">
        <f t="shared" si="221"/>
        <v>97898.499083966453</v>
      </c>
      <c r="D404" s="78">
        <f t="shared" si="221"/>
        <v>181182.38481939241</v>
      </c>
      <c r="E404" s="78">
        <f t="shared" si="221"/>
        <v>421617.57182744367</v>
      </c>
      <c r="F404" s="78">
        <f t="shared" si="221"/>
        <v>659161.05311199499</v>
      </c>
      <c r="G404" s="79">
        <f t="shared" si="221"/>
        <v>678184.89630422404</v>
      </c>
      <c r="H404" s="80">
        <f t="shared" si="221"/>
        <v>482656.89241383359</v>
      </c>
      <c r="I404" s="89"/>
    </row>
    <row r="405" spans="1:9" ht="15.6" x14ac:dyDescent="0.3">
      <c r="A405" s="15">
        <v>4</v>
      </c>
      <c r="B405" s="77">
        <f t="shared" ref="B405:H405" si="222">B381*B357/(B90+B66)</f>
        <v>55724.695518739805</v>
      </c>
      <c r="C405" s="78">
        <f t="shared" si="222"/>
        <v>101582.7355278476</v>
      </c>
      <c r="D405" s="78">
        <f t="shared" si="222"/>
        <v>190747.35720143156</v>
      </c>
      <c r="E405" s="78">
        <f t="shared" si="222"/>
        <v>416082.58264393342</v>
      </c>
      <c r="F405" s="78">
        <f t="shared" si="222"/>
        <v>643406.12364870438</v>
      </c>
      <c r="G405" s="79">
        <f t="shared" si="222"/>
        <v>664062.82079547702</v>
      </c>
      <c r="H405" s="80">
        <f t="shared" si="222"/>
        <v>468832.30183717853</v>
      </c>
      <c r="I405" s="89"/>
    </row>
    <row r="406" spans="1:9" ht="15.6" x14ac:dyDescent="0.3">
      <c r="A406" s="15">
        <v>5</v>
      </c>
      <c r="B406" s="77">
        <f t="shared" ref="B406:H406" si="223">B382*B358/(B91+B67)</f>
        <v>55786.466413446055</v>
      </c>
      <c r="C406" s="78">
        <f t="shared" si="223"/>
        <v>99047.429165200592</v>
      </c>
      <c r="D406" s="78">
        <f t="shared" si="223"/>
        <v>179327.39437410646</v>
      </c>
      <c r="E406" s="78">
        <f t="shared" si="223"/>
        <v>414151.4220300045</v>
      </c>
      <c r="F406" s="78">
        <f t="shared" si="223"/>
        <v>640651.7881357536</v>
      </c>
      <c r="G406" s="79">
        <f t="shared" si="223"/>
        <v>646707.230539312</v>
      </c>
      <c r="H406" s="80">
        <f t="shared" si="223"/>
        <v>455062.09359211463</v>
      </c>
      <c r="I406" s="89"/>
    </row>
    <row r="407" spans="1:9" ht="15.6" x14ac:dyDescent="0.3">
      <c r="A407" s="15">
        <v>6</v>
      </c>
      <c r="B407" s="77">
        <f t="shared" ref="B407:H407" si="224">B383*B359/(B92+B68)</f>
        <v>55843.475411476007</v>
      </c>
      <c r="C407" s="78">
        <f t="shared" si="224"/>
        <v>86798.442310790837</v>
      </c>
      <c r="D407" s="78">
        <f t="shared" si="224"/>
        <v>184774.8837579356</v>
      </c>
      <c r="E407" s="78">
        <f>E383*E359/(E92+E68)</f>
        <v>413560.92571999133</v>
      </c>
      <c r="F407" s="78">
        <f t="shared" si="224"/>
        <v>635893.64062465611</v>
      </c>
      <c r="G407" s="79">
        <f t="shared" si="224"/>
        <v>643868.18941946956</v>
      </c>
      <c r="H407" s="80">
        <f t="shared" si="224"/>
        <v>446483.44699683954</v>
      </c>
      <c r="I407" s="89"/>
    </row>
    <row r="408" spans="1:9" ht="15.6" x14ac:dyDescent="0.3">
      <c r="A408" s="15">
        <v>7</v>
      </c>
      <c r="B408" s="77">
        <f t="shared" ref="B408:H408" si="225">B384*B360/(B93+B69)</f>
        <v>56254.332082565466</v>
      </c>
      <c r="C408" s="78">
        <f t="shared" si="225"/>
        <v>84178.305485964913</v>
      </c>
      <c r="D408" s="78">
        <f t="shared" si="225"/>
        <v>183573.38778845899</v>
      </c>
      <c r="E408" s="78">
        <f t="shared" si="225"/>
        <v>411103.10657960753</v>
      </c>
      <c r="F408" s="78">
        <f t="shared" si="225"/>
        <v>636946.57108632626</v>
      </c>
      <c r="G408" s="79">
        <f t="shared" si="225"/>
        <v>642584.11187581229</v>
      </c>
      <c r="H408" s="80">
        <f t="shared" si="225"/>
        <v>440791.89556876494</v>
      </c>
      <c r="I408" s="89"/>
    </row>
    <row r="409" spans="1:9" ht="15.6" x14ac:dyDescent="0.3">
      <c r="A409" s="15">
        <v>8</v>
      </c>
      <c r="B409" s="77">
        <f t="shared" ref="B409:H409" si="226">B385*B361/(B94+B70)</f>
        <v>56519.907465904515</v>
      </c>
      <c r="C409" s="78">
        <f t="shared" si="226"/>
        <v>83412.527432319999</v>
      </c>
      <c r="D409" s="78">
        <f t="shared" si="226"/>
        <v>189730.49658308193</v>
      </c>
      <c r="E409" s="78">
        <f t="shared" si="226"/>
        <v>409199.85245036834</v>
      </c>
      <c r="F409" s="78">
        <f t="shared" si="226"/>
        <v>624571.92456463422</v>
      </c>
      <c r="G409" s="79">
        <f t="shared" si="226"/>
        <v>634131.47584337392</v>
      </c>
      <c r="H409" s="80">
        <f t="shared" si="226"/>
        <v>441608.92738944059</v>
      </c>
      <c r="I409" s="89"/>
    </row>
    <row r="410" spans="1:9" ht="15.6" x14ac:dyDescent="0.3">
      <c r="A410" s="15">
        <v>9</v>
      </c>
      <c r="B410" s="77">
        <f t="shared" ref="B410:H410" si="227">B386*B362/(B95+B71)</f>
        <v>56853.649112389008</v>
      </c>
      <c r="C410" s="78">
        <f t="shared" si="227"/>
        <v>81625.487915889564</v>
      </c>
      <c r="D410" s="78">
        <f t="shared" si="227"/>
        <v>195684.57712689514</v>
      </c>
      <c r="E410" s="78">
        <f t="shared" si="227"/>
        <v>407266.78382376622</v>
      </c>
      <c r="F410" s="78">
        <f t="shared" si="227"/>
        <v>621865.71458660951</v>
      </c>
      <c r="G410" s="79">
        <f t="shared" si="227"/>
        <v>614558.16466926679</v>
      </c>
      <c r="H410" s="80">
        <f t="shared" si="227"/>
        <v>427640.85088215116</v>
      </c>
      <c r="I410" s="89"/>
    </row>
    <row r="411" spans="1:9" ht="15.6" x14ac:dyDescent="0.3">
      <c r="A411" s="15">
        <v>10</v>
      </c>
      <c r="B411" s="77">
        <f t="shared" ref="B411:H411" si="228">B387*B363/(B96+B72)</f>
        <v>57644.769845640178</v>
      </c>
      <c r="C411" s="78">
        <f t="shared" si="228"/>
        <v>86343.315040429312</v>
      </c>
      <c r="D411" s="78">
        <f t="shared" si="228"/>
        <v>173010.89767948506</v>
      </c>
      <c r="E411" s="78">
        <f t="shared" si="228"/>
        <v>405342.77438108809</v>
      </c>
      <c r="F411" s="78">
        <f t="shared" si="228"/>
        <v>620622.79775030294</v>
      </c>
      <c r="G411" s="79">
        <f t="shared" si="228"/>
        <v>608937.23330494238</v>
      </c>
      <c r="H411" s="80">
        <f t="shared" si="228"/>
        <v>419092.30361530354</v>
      </c>
      <c r="I411" s="89"/>
    </row>
    <row r="412" spans="1:9" ht="15.6" x14ac:dyDescent="0.3">
      <c r="A412" s="15">
        <v>11</v>
      </c>
      <c r="B412" s="77">
        <f t="shared" ref="B412:H412" si="229">B388*B364/(B97+B73)</f>
        <v>54294.285650400074</v>
      </c>
      <c r="C412" s="78">
        <f t="shared" si="229"/>
        <v>87293.513690537264</v>
      </c>
      <c r="D412" s="78">
        <f t="shared" si="229"/>
        <v>168994.33831096641</v>
      </c>
      <c r="E412" s="78">
        <f t="shared" si="229"/>
        <v>404583.7728704203</v>
      </c>
      <c r="F412" s="78">
        <f t="shared" si="229"/>
        <v>611920.70521502057</v>
      </c>
      <c r="G412" s="79">
        <f t="shared" si="229"/>
        <v>598991.15576381201</v>
      </c>
      <c r="H412" s="80">
        <f t="shared" si="229"/>
        <v>408733.20872583403</v>
      </c>
      <c r="I412" s="89"/>
    </row>
    <row r="413" spans="1:9" ht="15.6" x14ac:dyDescent="0.3">
      <c r="A413" s="15">
        <v>12</v>
      </c>
      <c r="B413" s="77">
        <f t="shared" ref="B413:H413" si="230">B389*B365/(B98+B74)</f>
        <v>54266.64571741745</v>
      </c>
      <c r="C413" s="78">
        <f t="shared" si="230"/>
        <v>90095.235001275229</v>
      </c>
      <c r="D413" s="78">
        <f t="shared" si="230"/>
        <v>169837.56479994245</v>
      </c>
      <c r="E413" s="78">
        <f t="shared" si="230"/>
        <v>409713.14575952868</v>
      </c>
      <c r="F413" s="78">
        <f t="shared" si="230"/>
        <v>603211.72852424474</v>
      </c>
      <c r="G413" s="79">
        <f t="shared" si="230"/>
        <v>598074.52770811843</v>
      </c>
      <c r="H413" s="80">
        <f t="shared" si="230"/>
        <v>408552.96811032254</v>
      </c>
      <c r="I413" s="89"/>
    </row>
    <row r="414" spans="1:9" ht="15.6" x14ac:dyDescent="0.3">
      <c r="A414" s="15">
        <v>13</v>
      </c>
      <c r="B414" s="77">
        <f t="shared" ref="B414:H414" si="231">B390*B366/(B99+B75)</f>
        <v>54686.032877934071</v>
      </c>
      <c r="C414" s="78">
        <f t="shared" si="231"/>
        <v>93212.13773798199</v>
      </c>
      <c r="D414" s="78">
        <f t="shared" si="231"/>
        <v>180088.62634233458</v>
      </c>
      <c r="E414" s="78">
        <f t="shared" si="231"/>
        <v>421077.17209516733</v>
      </c>
      <c r="F414" s="78">
        <f t="shared" si="231"/>
        <v>609363.98871904868</v>
      </c>
      <c r="G414" s="79">
        <f t="shared" si="231"/>
        <v>593385.14897067868</v>
      </c>
      <c r="H414" s="80">
        <f t="shared" si="231"/>
        <v>419189.48615904298</v>
      </c>
      <c r="I414" s="89"/>
    </row>
    <row r="415" spans="1:9" ht="15.6" x14ac:dyDescent="0.3">
      <c r="A415" s="15">
        <v>14</v>
      </c>
      <c r="B415" s="77">
        <f t="shared" ref="B415:H415" si="232">B391*B367/(B100+B76)</f>
        <v>54764.722000029462</v>
      </c>
      <c r="C415" s="78">
        <f t="shared" si="232"/>
        <v>94826.322136240138</v>
      </c>
      <c r="D415" s="78">
        <f t="shared" si="232"/>
        <v>178146.1378100579</v>
      </c>
      <c r="E415" s="78">
        <f t="shared" si="232"/>
        <v>415482.42398392694</v>
      </c>
      <c r="F415" s="78">
        <f t="shared" si="232"/>
        <v>603001.65923622705</v>
      </c>
      <c r="G415" s="79">
        <f t="shared" si="232"/>
        <v>586945.02265640174</v>
      </c>
      <c r="H415" s="80">
        <f t="shared" si="232"/>
        <v>413043.37281071726</v>
      </c>
      <c r="I415" s="89"/>
    </row>
    <row r="416" spans="1:9" ht="15.6" x14ac:dyDescent="0.3">
      <c r="A416" s="15">
        <v>15</v>
      </c>
      <c r="B416" s="77">
        <f t="shared" ref="B416:H416" si="233">B392*B368/(B101+B77)</f>
        <v>55091.612235590372</v>
      </c>
      <c r="C416" s="78">
        <f t="shared" si="233"/>
        <v>77772.3291634661</v>
      </c>
      <c r="D416" s="78">
        <f t="shared" si="233"/>
        <v>176315.64386741378</v>
      </c>
      <c r="E416" s="78">
        <f t="shared" si="233"/>
        <v>413766.11609995499</v>
      </c>
      <c r="F416" s="78">
        <f t="shared" si="233"/>
        <v>605057.95078565751</v>
      </c>
      <c r="G416" s="79">
        <f t="shared" si="233"/>
        <v>579528.93216201325</v>
      </c>
      <c r="H416" s="80">
        <f t="shared" si="233"/>
        <v>410520.23070270685</v>
      </c>
      <c r="I416" s="89"/>
    </row>
    <row r="417" spans="1:9" ht="15.6" x14ac:dyDescent="0.3">
      <c r="A417" s="15">
        <v>20</v>
      </c>
      <c r="B417" s="77">
        <f t="shared" ref="B417:H417" si="234">B393*B369/(B102+B78)</f>
        <v>54411.262474152354</v>
      </c>
      <c r="C417" s="78">
        <f t="shared" si="234"/>
        <v>93043.274167451906</v>
      </c>
      <c r="D417" s="78">
        <f t="shared" si="234"/>
        <v>427384.94252791826</v>
      </c>
      <c r="E417" s="78">
        <f t="shared" si="234"/>
        <v>417742.62833953591</v>
      </c>
      <c r="F417" s="78">
        <f t="shared" si="234"/>
        <v>596376.3263907244</v>
      </c>
      <c r="G417" s="79">
        <f t="shared" si="234"/>
        <v>589865.82838839549</v>
      </c>
      <c r="H417" s="80">
        <f t="shared" si="234"/>
        <v>422576.74377032794</v>
      </c>
      <c r="I417" s="89"/>
    </row>
    <row r="418" spans="1:9" ht="15.6" x14ac:dyDescent="0.3">
      <c r="A418" s="124">
        <v>25</v>
      </c>
      <c r="B418" s="77">
        <f t="shared" ref="B418:H418" si="235">B394*B370/(B103+B79)</f>
        <v>56764.815818936491</v>
      </c>
      <c r="C418" s="78">
        <f t="shared" si="235"/>
        <v>92422.597214692956</v>
      </c>
      <c r="D418" s="78">
        <f t="shared" si="235"/>
        <v>418945.49875328026</v>
      </c>
      <c r="E418" s="78">
        <f t="shared" si="235"/>
        <v>419818.99562682206</v>
      </c>
      <c r="F418" s="78">
        <f t="shared" si="235"/>
        <v>570890.54349082219</v>
      </c>
      <c r="G418" s="79">
        <f t="shared" si="235"/>
        <v>655641.12128468265</v>
      </c>
      <c r="H418" s="80">
        <f t="shared" si="235"/>
        <v>431904.43494852161</v>
      </c>
      <c r="I418" s="89"/>
    </row>
    <row r="419" spans="1:9" ht="15.6" x14ac:dyDescent="0.3">
      <c r="A419" s="9">
        <v>30</v>
      </c>
      <c r="B419" s="77">
        <f t="shared" ref="B419:H419" si="236">B395*B371/(B104+B80)</f>
        <v>61829.800034032822</v>
      </c>
      <c r="C419" s="78">
        <f t="shared" si="236"/>
        <v>88482.359271517067</v>
      </c>
      <c r="D419" s="78">
        <f t="shared" si="236"/>
        <v>442656.47735769022</v>
      </c>
      <c r="E419" s="78">
        <f t="shared" si="236"/>
        <v>359470.21237968083</v>
      </c>
      <c r="F419" s="78">
        <f t="shared" si="236"/>
        <v>621479.86700220627</v>
      </c>
      <c r="G419" s="79">
        <f t="shared" si="236"/>
        <v>638902.54378125933</v>
      </c>
      <c r="H419" s="80">
        <f t="shared" si="236"/>
        <v>465529.75259561901</v>
      </c>
      <c r="I419" s="89"/>
    </row>
    <row r="420" spans="1:9" ht="15.6" x14ac:dyDescent="0.3">
      <c r="A420" s="9">
        <v>35</v>
      </c>
      <c r="B420" s="77">
        <f t="shared" ref="B420:H420" si="237">B396*B372/(B105+B81)</f>
        <v>72635.078095292396</v>
      </c>
      <c r="C420" s="78">
        <f t="shared" si="237"/>
        <v>85600.92294670461</v>
      </c>
      <c r="D420" s="78">
        <f t="shared" si="237"/>
        <v>436576.44667767722</v>
      </c>
      <c r="E420" s="78">
        <f t="shared" si="237"/>
        <v>435212.7489436366</v>
      </c>
      <c r="F420" s="78">
        <f t="shared" si="237"/>
        <v>601902.35186596529</v>
      </c>
      <c r="G420" s="79">
        <f t="shared" si="237"/>
        <v>697104.6539571007</v>
      </c>
      <c r="H420" s="80">
        <f t="shared" si="237"/>
        <v>538067.43359695259</v>
      </c>
      <c r="I420" s="89"/>
    </row>
    <row r="421" spans="1:9" ht="15.6" x14ac:dyDescent="0.3">
      <c r="A421" s="9">
        <v>40</v>
      </c>
      <c r="B421" s="77">
        <f t="shared" ref="B421:H421" si="238">B397*B373/(B106+B82)</f>
        <v>120027.70661533193</v>
      </c>
      <c r="C421" s="78">
        <f t="shared" si="238"/>
        <v>83836.773883157162</v>
      </c>
      <c r="D421" s="78">
        <f t="shared" si="238"/>
        <v>430496.41599766316</v>
      </c>
      <c r="E421" s="78">
        <f t="shared" si="238"/>
        <v>457993.63848430646</v>
      </c>
      <c r="F421" s="78" t="s">
        <v>117</v>
      </c>
      <c r="G421" s="79">
        <f t="shared" si="238"/>
        <v>723051.21823260037</v>
      </c>
      <c r="H421" s="80">
        <f t="shared" si="238"/>
        <v>580580.50809734291</v>
      </c>
      <c r="I421" s="89"/>
    </row>
    <row r="422" spans="1:9" ht="16.2" thickBot="1" x14ac:dyDescent="0.35">
      <c r="A422" s="10">
        <v>45</v>
      </c>
      <c r="B422" s="81" t="s">
        <v>117</v>
      </c>
      <c r="C422" s="82">
        <f t="shared" ref="C422:H422" si="239">C398*C374/(C107+C83)</f>
        <v>82072.624819609715</v>
      </c>
      <c r="D422" s="82">
        <f t="shared" si="239"/>
        <v>424416.38531765016</v>
      </c>
      <c r="E422" s="82" t="s">
        <v>117</v>
      </c>
      <c r="F422" s="82" t="s">
        <v>117</v>
      </c>
      <c r="G422" s="217">
        <f t="shared" si="239"/>
        <v>686667.83930661902</v>
      </c>
      <c r="H422" s="218">
        <f t="shared" si="239"/>
        <v>565018.94630998396</v>
      </c>
      <c r="I422" s="89"/>
    </row>
    <row r="424" spans="1:9" ht="18" thickBot="1" x14ac:dyDescent="0.35">
      <c r="A424" s="17" t="s">
        <v>15</v>
      </c>
      <c r="B424" s="20"/>
      <c r="C424" s="20"/>
      <c r="D424" s="20"/>
      <c r="E424" s="20"/>
      <c r="F424" s="20"/>
      <c r="G424" s="20"/>
      <c r="H424" s="20"/>
    </row>
    <row r="425" spans="1:9" ht="60.6" thickBot="1" x14ac:dyDescent="0.35">
      <c r="A425" s="136" t="s">
        <v>106</v>
      </c>
      <c r="B425" s="137" t="s">
        <v>96</v>
      </c>
      <c r="C425" s="138" t="s">
        <v>107</v>
      </c>
      <c r="D425" s="139" t="s">
        <v>98</v>
      </c>
      <c r="E425" s="139" t="s">
        <v>99</v>
      </c>
      <c r="F425" s="139" t="s">
        <v>100</v>
      </c>
      <c r="G425" s="140" t="s">
        <v>101</v>
      </c>
      <c r="H425" s="141" t="s">
        <v>102</v>
      </c>
    </row>
    <row r="426" spans="1:9" ht="15.6" x14ac:dyDescent="0.3">
      <c r="A426" s="14">
        <v>1</v>
      </c>
      <c r="B426" s="27">
        <v>16800</v>
      </c>
      <c r="C426" s="28">
        <v>13801</v>
      </c>
      <c r="D426" s="28">
        <v>51710</v>
      </c>
      <c r="E426" s="28">
        <v>350659</v>
      </c>
      <c r="F426" s="28">
        <v>384396</v>
      </c>
      <c r="G426" s="29">
        <v>4705832</v>
      </c>
      <c r="H426" s="58">
        <v>5523198</v>
      </c>
    </row>
    <row r="427" spans="1:9" ht="15.6" x14ac:dyDescent="0.3">
      <c r="A427" s="15">
        <v>2</v>
      </c>
      <c r="B427" s="43">
        <v>12249</v>
      </c>
      <c r="C427" s="44">
        <v>9235</v>
      </c>
      <c r="D427" s="44">
        <v>35512</v>
      </c>
      <c r="E427" s="44">
        <v>267533</v>
      </c>
      <c r="F427" s="44">
        <v>321761</v>
      </c>
      <c r="G427" s="45">
        <v>4061155</v>
      </c>
      <c r="H427" s="59">
        <v>4707445</v>
      </c>
    </row>
    <row r="428" spans="1:9" ht="15.6" x14ac:dyDescent="0.3">
      <c r="A428" s="15">
        <v>3</v>
      </c>
      <c r="B428" s="43">
        <v>9161</v>
      </c>
      <c r="C428" s="44">
        <v>7745</v>
      </c>
      <c r="D428" s="44">
        <v>27390</v>
      </c>
      <c r="E428" s="44">
        <v>229509</v>
      </c>
      <c r="F428" s="44">
        <v>236766</v>
      </c>
      <c r="G428" s="45">
        <v>3542512</v>
      </c>
      <c r="H428" s="59">
        <v>4053083</v>
      </c>
    </row>
    <row r="429" spans="1:9" ht="15.6" x14ac:dyDescent="0.3">
      <c r="A429" s="15">
        <v>4</v>
      </c>
      <c r="B429" s="43">
        <v>7716</v>
      </c>
      <c r="C429" s="44">
        <v>5915</v>
      </c>
      <c r="D429" s="44">
        <v>19123</v>
      </c>
      <c r="E429" s="44">
        <v>200918</v>
      </c>
      <c r="F429" s="44">
        <v>200153</v>
      </c>
      <c r="G429" s="45">
        <v>3259767</v>
      </c>
      <c r="H429" s="59">
        <v>3693592</v>
      </c>
    </row>
    <row r="430" spans="1:9" ht="15.6" x14ac:dyDescent="0.3">
      <c r="A430" s="15">
        <v>5</v>
      </c>
      <c r="B430" s="43">
        <v>6391</v>
      </c>
      <c r="C430" s="44">
        <v>4631</v>
      </c>
      <c r="D430" s="44">
        <v>14210</v>
      </c>
      <c r="E430" s="44">
        <v>174126</v>
      </c>
      <c r="F430" s="44">
        <v>166225</v>
      </c>
      <c r="G430" s="45">
        <v>3058240</v>
      </c>
      <c r="H430" s="59">
        <v>3423823</v>
      </c>
    </row>
    <row r="431" spans="1:9" ht="15.6" x14ac:dyDescent="0.3">
      <c r="A431" s="15">
        <v>6</v>
      </c>
      <c r="B431" s="43">
        <v>5398</v>
      </c>
      <c r="C431" s="44">
        <v>3142</v>
      </c>
      <c r="D431" s="44">
        <v>13188</v>
      </c>
      <c r="E431" s="44">
        <v>150088</v>
      </c>
      <c r="F431" s="44">
        <v>145892</v>
      </c>
      <c r="G431" s="45">
        <v>2991088</v>
      </c>
      <c r="H431" s="59">
        <v>3308796</v>
      </c>
    </row>
    <row r="432" spans="1:9" ht="15.6" x14ac:dyDescent="0.3">
      <c r="A432" s="15">
        <v>7</v>
      </c>
      <c r="B432" s="43">
        <v>4418</v>
      </c>
      <c r="C432" s="44">
        <v>2952</v>
      </c>
      <c r="D432" s="44">
        <v>11369</v>
      </c>
      <c r="E432" s="44">
        <v>121744</v>
      </c>
      <c r="F432" s="44">
        <v>130759</v>
      </c>
      <c r="G432" s="45">
        <v>2117978</v>
      </c>
      <c r="H432" s="59">
        <v>2389220</v>
      </c>
    </row>
    <row r="433" spans="1:8" ht="15.6" x14ac:dyDescent="0.3">
      <c r="A433" s="15">
        <v>8</v>
      </c>
      <c r="B433" s="43">
        <v>3492</v>
      </c>
      <c r="C433" s="44">
        <v>2952</v>
      </c>
      <c r="D433" s="44">
        <v>8348</v>
      </c>
      <c r="E433" s="44">
        <v>107399</v>
      </c>
      <c r="F433" s="44">
        <v>100442</v>
      </c>
      <c r="G433" s="45">
        <v>1696307</v>
      </c>
      <c r="H433" s="59">
        <v>1918940</v>
      </c>
    </row>
    <row r="434" spans="1:8" ht="15.6" x14ac:dyDescent="0.3">
      <c r="A434" s="15">
        <v>9</v>
      </c>
      <c r="B434" s="43">
        <v>2978</v>
      </c>
      <c r="C434" s="44">
        <v>2766</v>
      </c>
      <c r="D434" s="44">
        <v>7714</v>
      </c>
      <c r="E434" s="44">
        <v>86060</v>
      </c>
      <c r="F434" s="44">
        <v>92957</v>
      </c>
      <c r="G434" s="45">
        <v>1469234</v>
      </c>
      <c r="H434" s="59">
        <v>1661709</v>
      </c>
    </row>
    <row r="435" spans="1:8" ht="15.6" x14ac:dyDescent="0.3">
      <c r="A435" s="15">
        <v>10</v>
      </c>
      <c r="B435" s="43">
        <v>2666</v>
      </c>
      <c r="C435" s="44">
        <v>2030</v>
      </c>
      <c r="D435" s="44">
        <v>6417</v>
      </c>
      <c r="E435" s="44">
        <v>72225</v>
      </c>
      <c r="F435" s="44">
        <v>87467</v>
      </c>
      <c r="G435" s="45">
        <v>1177342</v>
      </c>
      <c r="H435" s="59">
        <v>1348147</v>
      </c>
    </row>
    <row r="436" spans="1:8" ht="15.6" x14ac:dyDescent="0.3">
      <c r="A436" s="15">
        <v>11</v>
      </c>
      <c r="B436" s="43">
        <v>2499</v>
      </c>
      <c r="C436" s="44">
        <v>1716</v>
      </c>
      <c r="D436" s="44">
        <v>6087</v>
      </c>
      <c r="E436" s="44">
        <v>59875</v>
      </c>
      <c r="F436" s="44">
        <v>78673</v>
      </c>
      <c r="G436" s="45">
        <v>918903</v>
      </c>
      <c r="H436" s="59">
        <v>1067753</v>
      </c>
    </row>
    <row r="437" spans="1:8" ht="15.6" x14ac:dyDescent="0.3">
      <c r="A437" s="15">
        <v>12</v>
      </c>
      <c r="B437" s="43">
        <v>2336</v>
      </c>
      <c r="C437" s="44">
        <v>1283</v>
      </c>
      <c r="D437" s="44">
        <v>3844</v>
      </c>
      <c r="E437" s="44">
        <v>56013</v>
      </c>
      <c r="F437" s="44">
        <v>63660</v>
      </c>
      <c r="G437" s="45">
        <v>883479</v>
      </c>
      <c r="H437" s="59">
        <v>1010615</v>
      </c>
    </row>
    <row r="438" spans="1:8" ht="15.6" x14ac:dyDescent="0.3">
      <c r="A438" s="15">
        <v>13</v>
      </c>
      <c r="B438" s="43">
        <v>1906</v>
      </c>
      <c r="C438" s="44">
        <v>1095</v>
      </c>
      <c r="D438" s="44">
        <v>2273</v>
      </c>
      <c r="E438" s="44">
        <v>47263</v>
      </c>
      <c r="F438" s="44">
        <v>63660</v>
      </c>
      <c r="G438" s="45">
        <v>856695</v>
      </c>
      <c r="H438" s="59">
        <v>972892</v>
      </c>
    </row>
    <row r="439" spans="1:8" ht="15.6" x14ac:dyDescent="0.3">
      <c r="A439" s="15">
        <v>14</v>
      </c>
      <c r="B439" s="43">
        <v>1719</v>
      </c>
      <c r="C439" s="44">
        <v>842</v>
      </c>
      <c r="D439" s="44">
        <v>1762</v>
      </c>
      <c r="E439" s="44">
        <v>43669</v>
      </c>
      <c r="F439" s="44">
        <v>63660</v>
      </c>
      <c r="G439" s="45">
        <v>835569</v>
      </c>
      <c r="H439" s="59">
        <v>947221</v>
      </c>
    </row>
    <row r="440" spans="1:8" ht="15.6" x14ac:dyDescent="0.3">
      <c r="A440" s="15">
        <v>15</v>
      </c>
      <c r="B440" s="43">
        <v>1499</v>
      </c>
      <c r="C440" s="44">
        <v>676</v>
      </c>
      <c r="D440" s="44">
        <v>1762</v>
      </c>
      <c r="E440" s="44">
        <v>43669</v>
      </c>
      <c r="F440" s="44">
        <v>50896</v>
      </c>
      <c r="G440" s="45">
        <v>835569</v>
      </c>
      <c r="H440" s="59">
        <v>934071</v>
      </c>
    </row>
    <row r="441" spans="1:8" ht="15.6" x14ac:dyDescent="0.3">
      <c r="A441" s="15">
        <v>20</v>
      </c>
      <c r="B441" s="43">
        <v>752</v>
      </c>
      <c r="C441" s="44">
        <v>403</v>
      </c>
      <c r="D441" s="44">
        <v>621</v>
      </c>
      <c r="E441" s="44">
        <v>28902</v>
      </c>
      <c r="F441" s="44">
        <v>29479</v>
      </c>
      <c r="G441" s="45">
        <v>659534</v>
      </c>
      <c r="H441" s="59">
        <v>719691</v>
      </c>
    </row>
    <row r="442" spans="1:8" ht="15.6" x14ac:dyDescent="0.3">
      <c r="A442" s="124">
        <v>25</v>
      </c>
      <c r="B442" s="43">
        <v>501</v>
      </c>
      <c r="C442" s="44">
        <v>290</v>
      </c>
      <c r="D442" s="44">
        <v>621</v>
      </c>
      <c r="E442" s="44">
        <v>21848</v>
      </c>
      <c r="F442" s="44">
        <v>14025</v>
      </c>
      <c r="G442" s="45">
        <v>307775</v>
      </c>
      <c r="H442" s="59">
        <v>345060</v>
      </c>
    </row>
    <row r="443" spans="1:8" ht="15.6" x14ac:dyDescent="0.3">
      <c r="A443" s="9">
        <v>30</v>
      </c>
      <c r="B443" s="43">
        <v>284</v>
      </c>
      <c r="C443" s="44">
        <v>290</v>
      </c>
      <c r="D443" s="44">
        <v>621</v>
      </c>
      <c r="E443" s="44">
        <v>13581</v>
      </c>
      <c r="F443" s="44">
        <v>6588</v>
      </c>
      <c r="G443" s="45">
        <v>307775</v>
      </c>
      <c r="H443" s="59">
        <v>329139</v>
      </c>
    </row>
    <row r="444" spans="1:8" ht="15.6" x14ac:dyDescent="0.3">
      <c r="A444" s="9">
        <v>35</v>
      </c>
      <c r="B444" s="43">
        <v>173</v>
      </c>
      <c r="C444" s="44">
        <v>290</v>
      </c>
      <c r="D444" s="44">
        <v>621</v>
      </c>
      <c r="E444" s="44">
        <v>7322</v>
      </c>
      <c r="F444" s="44">
        <v>6588</v>
      </c>
      <c r="G444" s="45">
        <v>291008</v>
      </c>
      <c r="H444" s="59">
        <v>306002</v>
      </c>
    </row>
    <row r="445" spans="1:8" ht="15.6" x14ac:dyDescent="0.3">
      <c r="A445" s="9">
        <v>40</v>
      </c>
      <c r="B445" s="43">
        <v>15</v>
      </c>
      <c r="C445" s="44">
        <v>290</v>
      </c>
      <c r="D445" s="44">
        <v>621</v>
      </c>
      <c r="E445" s="44">
        <v>4852</v>
      </c>
      <c r="F445" s="44">
        <v>0</v>
      </c>
      <c r="G445" s="45">
        <v>276544</v>
      </c>
      <c r="H445" s="59">
        <v>282322</v>
      </c>
    </row>
    <row r="446" spans="1:8" ht="16.2" thickBot="1" x14ac:dyDescent="0.35">
      <c r="A446" s="10">
        <v>45</v>
      </c>
      <c r="B446" s="30">
        <v>0</v>
      </c>
      <c r="C446" s="31">
        <v>290</v>
      </c>
      <c r="D446" s="31">
        <v>621</v>
      </c>
      <c r="E446" s="31">
        <v>0</v>
      </c>
      <c r="F446" s="31">
        <v>0</v>
      </c>
      <c r="G446" s="32">
        <v>123479</v>
      </c>
      <c r="H446" s="60">
        <v>124390</v>
      </c>
    </row>
    <row r="448" spans="1:8" ht="18" thickBot="1" x14ac:dyDescent="0.35">
      <c r="A448" s="17" t="s">
        <v>16</v>
      </c>
      <c r="B448" s="20"/>
      <c r="C448" s="20"/>
      <c r="D448" s="20"/>
      <c r="E448" s="20"/>
      <c r="F448" s="20"/>
      <c r="G448" s="20"/>
      <c r="H448" s="20"/>
    </row>
    <row r="449" spans="1:9" ht="68.25" customHeight="1" x14ac:dyDescent="0.3">
      <c r="A449" s="193" t="s">
        <v>106</v>
      </c>
      <c r="B449" s="294" t="s">
        <v>96</v>
      </c>
      <c r="C449" s="292" t="s">
        <v>107</v>
      </c>
      <c r="D449" s="292" t="s">
        <v>98</v>
      </c>
      <c r="E449" s="292" t="s">
        <v>99</v>
      </c>
      <c r="F449" s="292" t="s">
        <v>100</v>
      </c>
      <c r="G449" s="299" t="s">
        <v>101</v>
      </c>
      <c r="H449" s="302" t="s">
        <v>116</v>
      </c>
    </row>
    <row r="450" spans="1:9" ht="15.6" x14ac:dyDescent="0.3">
      <c r="A450" s="106">
        <v>1</v>
      </c>
      <c r="B450" s="306">
        <f>(B306+B282+B234+B210+B185+B161+B136+B112)/B426</f>
        <v>1952.567787853229</v>
      </c>
      <c r="C450" s="305">
        <f t="shared" ref="C450:H450" si="240">(C306+C282+C234+C210+C185+C161+C136+C112)/C426</f>
        <v>1311.3607425503133</v>
      </c>
      <c r="D450" s="305">
        <f t="shared" si="240"/>
        <v>857.54252890491478</v>
      </c>
      <c r="E450" s="305">
        <f t="shared" si="240"/>
        <v>661.50287687141042</v>
      </c>
      <c r="F450" s="305">
        <f t="shared" si="240"/>
        <v>448.49531255426655</v>
      </c>
      <c r="G450" s="309">
        <f t="shared" si="240"/>
        <v>270.62003402796176</v>
      </c>
      <c r="H450" s="310">
        <f t="shared" si="240"/>
        <v>321.02758402810792</v>
      </c>
      <c r="I450" s="89"/>
    </row>
    <row r="451" spans="1:9" ht="15.6" x14ac:dyDescent="0.3">
      <c r="A451" s="9">
        <v>2</v>
      </c>
      <c r="B451" s="307">
        <f t="shared" ref="B451:H451" si="241">(B307+B283+B235+B211+B186+B162+B137+B113)/B427</f>
        <v>1789.9595015146606</v>
      </c>
      <c r="C451" s="78">
        <f t="shared" si="241"/>
        <v>994.21586277803328</v>
      </c>
      <c r="D451" s="78">
        <f t="shared" si="241"/>
        <v>772.92730330883785</v>
      </c>
      <c r="E451" s="78">
        <f t="shared" si="241"/>
        <v>610.71417516412373</v>
      </c>
      <c r="F451" s="78">
        <f t="shared" si="241"/>
        <v>355.52697940065849</v>
      </c>
      <c r="G451" s="85">
        <f t="shared" si="241"/>
        <v>205.74770802667612</v>
      </c>
      <c r="H451" s="86">
        <f t="shared" si="241"/>
        <v>248.94804652122454</v>
      </c>
      <c r="I451" s="89"/>
    </row>
    <row r="452" spans="1:9" ht="15.6" x14ac:dyDescent="0.3">
      <c r="A452" s="9">
        <v>3</v>
      </c>
      <c r="B452" s="307">
        <f t="shared" ref="B452:H452" si="242">(B308+B284+B236+B212+B187+B163+B138+B114)/B428</f>
        <v>1656.5104894433173</v>
      </c>
      <c r="C452" s="78">
        <f t="shared" si="242"/>
        <v>910.0957952286102</v>
      </c>
      <c r="D452" s="78">
        <f t="shared" si="242"/>
        <v>734.25500967333176</v>
      </c>
      <c r="E452" s="78">
        <f t="shared" si="242"/>
        <v>580.50513355673286</v>
      </c>
      <c r="F452" s="78">
        <f t="shared" si="242"/>
        <v>361.92247579702888</v>
      </c>
      <c r="G452" s="85">
        <f t="shared" si="242"/>
        <v>169.0431150089625</v>
      </c>
      <c r="H452" s="86">
        <f t="shared" si="242"/>
        <v>212.20749298286057</v>
      </c>
      <c r="I452" s="89"/>
    </row>
    <row r="453" spans="1:9" ht="15.6" x14ac:dyDescent="0.3">
      <c r="A453" s="9">
        <v>4</v>
      </c>
      <c r="B453" s="307">
        <f t="shared" ref="B453:H453" si="243">(B309+B285+B237+B213+B188+B164+B139+B115)/B429</f>
        <v>1624.9425209585868</v>
      </c>
      <c r="C453" s="78">
        <f t="shared" si="243"/>
        <v>893.03503760745139</v>
      </c>
      <c r="D453" s="78">
        <f t="shared" si="243"/>
        <v>738.13232405511349</v>
      </c>
      <c r="E453" s="78">
        <f t="shared" si="243"/>
        <v>540.50684393666381</v>
      </c>
      <c r="F453" s="78">
        <f t="shared" si="243"/>
        <v>308.59886122254284</v>
      </c>
      <c r="G453" s="85">
        <f t="shared" si="243"/>
        <v>135.26663501047676</v>
      </c>
      <c r="H453" s="86">
        <f t="shared" si="243"/>
        <v>174.14969442228838</v>
      </c>
      <c r="I453" s="89"/>
    </row>
    <row r="454" spans="1:9" ht="15.6" x14ac:dyDescent="0.3">
      <c r="A454" s="9">
        <v>5</v>
      </c>
      <c r="B454" s="307">
        <f t="shared" ref="B454:H454" si="244">(B310+B286+B238+B214+B189+B165+B140+B116)/B430</f>
        <v>1562.4749629176724</v>
      </c>
      <c r="C454" s="78">
        <f t="shared" si="244"/>
        <v>855.51655508702743</v>
      </c>
      <c r="D454" s="78">
        <f t="shared" si="244"/>
        <v>719.32874590598658</v>
      </c>
      <c r="E454" s="78">
        <f t="shared" si="244"/>
        <v>504.23314996244642</v>
      </c>
      <c r="F454" s="78">
        <f t="shared" si="244"/>
        <v>304.47580846878947</v>
      </c>
      <c r="G454" s="85">
        <f t="shared" si="244"/>
        <v>105.30900152001719</v>
      </c>
      <c r="H454" s="86">
        <f t="shared" si="244"/>
        <v>141.54970326316578</v>
      </c>
      <c r="I454" s="89"/>
    </row>
    <row r="455" spans="1:9" ht="15.6" x14ac:dyDescent="0.3">
      <c r="A455" s="9">
        <v>6</v>
      </c>
      <c r="B455" s="307">
        <f t="shared" ref="B455:H455" si="245">(B311+B287+B239+B215+B190+B166+B141+B117)/B431</f>
        <v>1572.4728163290761</v>
      </c>
      <c r="C455" s="78">
        <f t="shared" si="245"/>
        <v>856.38183056477271</v>
      </c>
      <c r="D455" s="78">
        <f t="shared" si="245"/>
        <v>700.54171882747801</v>
      </c>
      <c r="E455" s="78">
        <f t="shared" si="245"/>
        <v>490.47122207077484</v>
      </c>
      <c r="F455" s="78">
        <f t="shared" si="245"/>
        <v>292.0302273041151</v>
      </c>
      <c r="G455" s="85">
        <f t="shared" si="245"/>
        <v>83.736996599288844</v>
      </c>
      <c r="H455" s="86">
        <f t="shared" si="245"/>
        <v>116.99154270806052</v>
      </c>
      <c r="I455" s="89"/>
    </row>
    <row r="456" spans="1:9" ht="15.6" x14ac:dyDescent="0.3">
      <c r="A456" s="9">
        <v>7</v>
      </c>
      <c r="B456" s="307">
        <f t="shared" ref="B456:H456" si="246">(B312+B288+B240+B216+B191+B167+B142+B118)/B432</f>
        <v>1642.5551920893947</v>
      </c>
      <c r="C456" s="78">
        <f t="shared" si="246"/>
        <v>855.47058420696044</v>
      </c>
      <c r="D456" s="78">
        <f t="shared" si="246"/>
        <v>662.02030955465023</v>
      </c>
      <c r="E456" s="78">
        <f t="shared" si="246"/>
        <v>489.63357910076138</v>
      </c>
      <c r="F456" s="78">
        <f t="shared" si="246"/>
        <v>272.78434356972957</v>
      </c>
      <c r="G456" s="85">
        <f t="shared" si="246"/>
        <v>96.479636510156539</v>
      </c>
      <c r="H456" s="86">
        <f t="shared" si="246"/>
        <v>132.6497237231992</v>
      </c>
      <c r="I456" s="89"/>
    </row>
    <row r="457" spans="1:9" ht="15.6" x14ac:dyDescent="0.3">
      <c r="A457" s="9">
        <v>8</v>
      </c>
      <c r="B457" s="307">
        <f t="shared" ref="B457:H457" si="247">(B313+B289+B241+B217+B192+B168+B143+B119)/B433</f>
        <v>1650.9251321655956</v>
      </c>
      <c r="C457" s="78">
        <f t="shared" si="247"/>
        <v>819.43201068336043</v>
      </c>
      <c r="D457" s="78">
        <f t="shared" si="247"/>
        <v>681.82976730863174</v>
      </c>
      <c r="E457" s="78">
        <f t="shared" si="247"/>
        <v>464.83097607002793</v>
      </c>
      <c r="F457" s="78">
        <f t="shared" si="247"/>
        <v>279.82055918249876</v>
      </c>
      <c r="G457" s="85">
        <f t="shared" si="247"/>
        <v>102.80341698579787</v>
      </c>
      <c r="H457" s="86">
        <f t="shared" si="247"/>
        <v>138.76941604001826</v>
      </c>
      <c r="I457" s="89"/>
    </row>
    <row r="458" spans="1:9" ht="15.6" x14ac:dyDescent="0.3">
      <c r="A458" s="9">
        <v>9</v>
      </c>
      <c r="B458" s="307">
        <f t="shared" ref="B458:H458" si="248">(B314+B290+B242+B218+B193+B169+B144+B120)/B434</f>
        <v>1660.93602175213</v>
      </c>
      <c r="C458" s="78">
        <f t="shared" si="248"/>
        <v>796.77808160846644</v>
      </c>
      <c r="D458" s="78">
        <f t="shared" si="248"/>
        <v>684.92138740292569</v>
      </c>
      <c r="E458" s="78">
        <f t="shared" si="248"/>
        <v>459.0387872519791</v>
      </c>
      <c r="F458" s="78">
        <f t="shared" si="248"/>
        <v>280.97249279384664</v>
      </c>
      <c r="G458" s="85">
        <f t="shared" si="248"/>
        <v>93.277497472319922</v>
      </c>
      <c r="H458" s="86">
        <f t="shared" si="248"/>
        <v>129.44706202693857</v>
      </c>
      <c r="I458" s="89"/>
    </row>
    <row r="459" spans="1:9" ht="15.6" x14ac:dyDescent="0.3">
      <c r="A459" s="9">
        <v>10</v>
      </c>
      <c r="B459" s="307">
        <f>(B315+B291+B243+B219+B194+B170+B145+B121)/B435</f>
        <v>1621.6645680506426</v>
      </c>
      <c r="C459" s="78">
        <f t="shared" ref="C459:H459" si="249">(C315+C291+C243+C219+C194+C170+C145+C121)/C435</f>
        <v>808.13940185623494</v>
      </c>
      <c r="D459" s="78">
        <f t="shared" si="249"/>
        <v>647.0720810826931</v>
      </c>
      <c r="E459" s="78">
        <f t="shared" si="249"/>
        <v>465.81447246286348</v>
      </c>
      <c r="F459" s="78">
        <f t="shared" si="249"/>
        <v>255.43828780009494</v>
      </c>
      <c r="G459" s="85">
        <f t="shared" si="249"/>
        <v>90.512370940954213</v>
      </c>
      <c r="H459" s="86">
        <f t="shared" si="249"/>
        <v>128.07655922499924</v>
      </c>
      <c r="I459" s="89"/>
    </row>
    <row r="460" spans="1:9" ht="15.6" x14ac:dyDescent="0.3">
      <c r="A460" s="9">
        <v>11</v>
      </c>
      <c r="B460" s="307">
        <f t="shared" ref="B460:H460" si="250">(B316+B292+B244+B220+B195+B171+B146+B122)/B436</f>
        <v>1542.5747423683094</v>
      </c>
      <c r="C460" s="78">
        <f t="shared" si="250"/>
        <v>813.92553557610506</v>
      </c>
      <c r="D460" s="78">
        <f t="shared" si="250"/>
        <v>583.0263026992435</v>
      </c>
      <c r="E460" s="78">
        <f t="shared" si="250"/>
        <v>479.75695822630217</v>
      </c>
      <c r="F460" s="78">
        <f t="shared" si="250"/>
        <v>264.45291240083253</v>
      </c>
      <c r="G460" s="85">
        <f t="shared" si="250"/>
        <v>98.430045957337839</v>
      </c>
      <c r="H460" s="86">
        <f t="shared" si="250"/>
        <v>139.33830012765461</v>
      </c>
      <c r="I460" s="89"/>
    </row>
    <row r="461" spans="1:9" ht="15.6" x14ac:dyDescent="0.3">
      <c r="A461" s="9">
        <v>12</v>
      </c>
      <c r="B461" s="307">
        <f t="shared" ref="B461:H461" si="251">(B317+B293+B245+B221+B196+B172+B147+B123)/B437</f>
        <v>1509.988001554852</v>
      </c>
      <c r="C461" s="78">
        <f t="shared" si="251"/>
        <v>912.89014420621822</v>
      </c>
      <c r="D461" s="78">
        <f t="shared" si="251"/>
        <v>662.73763579582123</v>
      </c>
      <c r="E461" s="78">
        <f t="shared" si="251"/>
        <v>453.50570469517396</v>
      </c>
      <c r="F461" s="78">
        <f t="shared" si="251"/>
        <v>303.21670299679283</v>
      </c>
      <c r="G461" s="85">
        <f t="shared" si="251"/>
        <v>87.327049170775169</v>
      </c>
      <c r="H461" s="86">
        <f t="shared" si="251"/>
        <v>127.74670663196362</v>
      </c>
      <c r="I461" s="89"/>
    </row>
    <row r="462" spans="1:9" ht="15.6" x14ac:dyDescent="0.3">
      <c r="A462" s="9">
        <v>13</v>
      </c>
      <c r="B462" s="307">
        <f t="shared" ref="B462:H462" si="252">(B318+B294+B246+B222+B197+B173+B148+B124)/B438</f>
        <v>1520.6504420411889</v>
      </c>
      <c r="C462" s="78">
        <f t="shared" si="252"/>
        <v>936.37763937698799</v>
      </c>
      <c r="D462" s="78">
        <f t="shared" si="252"/>
        <v>792.29488052060969</v>
      </c>
      <c r="E462" s="78">
        <f t="shared" si="252"/>
        <v>454.370983154974</v>
      </c>
      <c r="F462" s="78">
        <f t="shared" si="252"/>
        <v>277.59276897349059</v>
      </c>
      <c r="G462" s="85">
        <f t="shared" si="252"/>
        <v>78.268837606950768</v>
      </c>
      <c r="H462" s="86">
        <f t="shared" si="252"/>
        <v>115.04215555731209</v>
      </c>
      <c r="I462" s="89"/>
    </row>
    <row r="463" spans="1:9" ht="15.6" x14ac:dyDescent="0.3">
      <c r="A463" s="9">
        <v>14</v>
      </c>
      <c r="B463" s="307">
        <f t="shared" ref="B463:H463" si="253">(B319+B295+B247+B223+B198+B174+B149+B125)/B439</f>
        <v>1529.2068970339815</v>
      </c>
      <c r="C463" s="78">
        <f t="shared" si="253"/>
        <v>1013.58301570803</v>
      </c>
      <c r="D463" s="78">
        <f t="shared" si="253"/>
        <v>808.83604000026287</v>
      </c>
      <c r="E463" s="78">
        <f t="shared" si="253"/>
        <v>456.68910099220255</v>
      </c>
      <c r="F463" s="78">
        <f t="shared" si="253"/>
        <v>255.74999684854117</v>
      </c>
      <c r="G463" s="85">
        <f t="shared" si="253"/>
        <v>67.435151585344315</v>
      </c>
      <c r="H463" s="86">
        <f t="shared" si="253"/>
        <v>102.90970743187628</v>
      </c>
      <c r="I463" s="89"/>
    </row>
    <row r="464" spans="1:9" ht="15.6" x14ac:dyDescent="0.3">
      <c r="A464" s="9">
        <v>15</v>
      </c>
      <c r="B464" s="307">
        <f t="shared" ref="B464:H464" si="254">(B320+B296+B248+B224+B199+B175+B150+B126)/B440</f>
        <v>1543.5942054001305</v>
      </c>
      <c r="C464" s="78">
        <f t="shared" si="254"/>
        <v>690.28694523786487</v>
      </c>
      <c r="D464" s="78">
        <f t="shared" si="254"/>
        <v>800.52505728678216</v>
      </c>
      <c r="E464" s="78">
        <f t="shared" si="254"/>
        <v>445.32751967523609</v>
      </c>
      <c r="F464" s="78">
        <f t="shared" si="254"/>
        <v>261.53872440436311</v>
      </c>
      <c r="G464" s="85">
        <f t="shared" si="254"/>
        <v>58.95378985310743</v>
      </c>
      <c r="H464" s="86">
        <f t="shared" si="254"/>
        <v>92.294106601712755</v>
      </c>
      <c r="I464" s="89"/>
    </row>
    <row r="465" spans="1:15" ht="15.6" x14ac:dyDescent="0.3">
      <c r="A465" s="9">
        <v>20</v>
      </c>
      <c r="B465" s="307">
        <f t="shared" ref="B465:H465" si="255">(B321+B297+B249+B225+B200+B176+B151+B127)/B441</f>
        <v>1374.7526422990622</v>
      </c>
      <c r="C465" s="78">
        <f t="shared" si="255"/>
        <v>692.62983251204901</v>
      </c>
      <c r="D465" s="78">
        <f t="shared" si="255"/>
        <v>1376.4410387372568</v>
      </c>
      <c r="E465" s="78">
        <f t="shared" si="255"/>
        <v>361.3440491484464</v>
      </c>
      <c r="F465" s="78">
        <f t="shared" si="255"/>
        <v>202.3054806440939</v>
      </c>
      <c r="G465" s="85">
        <f t="shared" si="255"/>
        <v>33.985968090741387</v>
      </c>
      <c r="H465" s="86">
        <f t="shared" si="255"/>
        <v>56.954921133822445</v>
      </c>
      <c r="I465" s="89"/>
    </row>
    <row r="466" spans="1:15" ht="15.6" x14ac:dyDescent="0.3">
      <c r="A466" s="9">
        <v>25</v>
      </c>
      <c r="B466" s="307">
        <f t="shared" ref="B466:H466" si="256">(B322+B298+B250+B226+B201+B177+B152+B128)/B442</f>
        <v>1246.3332814536955</v>
      </c>
      <c r="C466" s="78">
        <f t="shared" si="256"/>
        <v>637.39722217029623</v>
      </c>
      <c r="D466" s="78">
        <f t="shared" si="256"/>
        <v>1349.2608655500169</v>
      </c>
      <c r="E466" s="78">
        <f t="shared" si="256"/>
        <v>230.58531433183194</v>
      </c>
      <c r="F466" s="78">
        <f t="shared" si="256"/>
        <v>81.410416184074464</v>
      </c>
      <c r="G466" s="85">
        <f t="shared" si="256"/>
        <v>44.735483866390496</v>
      </c>
      <c r="H466" s="86">
        <f t="shared" si="256"/>
        <v>62.583961477499798</v>
      </c>
      <c r="I466" s="89"/>
    </row>
    <row r="467" spans="1:15" ht="15.6" x14ac:dyDescent="0.3">
      <c r="A467" s="9">
        <v>30</v>
      </c>
      <c r="B467" s="307">
        <f t="shared" ref="B467:H467" si="257">(B323+B299+B251+B227+B202+B178+B153+B129)/B443</f>
        <v>1306.2633810006935</v>
      </c>
      <c r="C467" s="78">
        <f t="shared" si="257"/>
        <v>610.22316738977293</v>
      </c>
      <c r="D467" s="78">
        <f t="shared" si="257"/>
        <v>712.81236289483127</v>
      </c>
      <c r="E467" s="78">
        <f t="shared" si="257"/>
        <v>105.87444588165255</v>
      </c>
      <c r="F467" s="78">
        <f t="shared" si="257"/>
        <v>94.335134639071995</v>
      </c>
      <c r="G467" s="85">
        <f t="shared" si="257"/>
        <v>41.517507515637035</v>
      </c>
      <c r="H467" s="86">
        <f t="shared" si="257"/>
        <v>48.089140418640895</v>
      </c>
      <c r="I467" s="89"/>
    </row>
    <row r="468" spans="1:15" ht="15.6" x14ac:dyDescent="0.3">
      <c r="A468" s="9">
        <v>35</v>
      </c>
      <c r="B468" s="307">
        <f t="shared" ref="B468:H468" si="258">(B324+B300+B252+B228+B203+B179+B154+B130)/B444</f>
        <v>1259.5678282420647</v>
      </c>
      <c r="C468" s="78">
        <f t="shared" si="258"/>
        <v>590.35119273589385</v>
      </c>
      <c r="D468" s="78">
        <f t="shared" si="258"/>
        <v>703.0216532651807</v>
      </c>
      <c r="E468" s="78">
        <f t="shared" si="258"/>
        <v>118.87810678602474</v>
      </c>
      <c r="F468" s="78">
        <f t="shared" si="258"/>
        <v>91.363441388276456</v>
      </c>
      <c r="G468" s="85">
        <f t="shared" si="258"/>
        <v>38.327724541296497</v>
      </c>
      <c r="H468" s="86">
        <f t="shared" si="258"/>
        <v>43.959470330010312</v>
      </c>
      <c r="I468" s="89"/>
      <c r="N468" s="89"/>
      <c r="O468" s="89"/>
    </row>
    <row r="469" spans="1:15" ht="15.6" x14ac:dyDescent="0.3">
      <c r="A469" s="9">
        <v>40</v>
      </c>
      <c r="B469" s="307">
        <f t="shared" ref="B469:H469" si="259">(B325+B301+B253+B229+B204+B180+B155+B131)/B445</f>
        <v>8001.8471076887954</v>
      </c>
      <c r="C469" s="78">
        <f t="shared" si="259"/>
        <v>578.18464747004941</v>
      </c>
      <c r="D469" s="78">
        <f t="shared" si="259"/>
        <v>693.23094363552843</v>
      </c>
      <c r="E469" s="78">
        <f t="shared" si="259"/>
        <v>94.392753191324502</v>
      </c>
      <c r="F469" s="78" t="s">
        <v>117</v>
      </c>
      <c r="G469" s="85">
        <f t="shared" si="259"/>
        <v>31.375168576397261</v>
      </c>
      <c r="H469" s="86">
        <f t="shared" si="259"/>
        <v>34.959615749586746</v>
      </c>
      <c r="I469" s="89"/>
    </row>
    <row r="470" spans="1:15" ht="15.6" x14ac:dyDescent="0.3">
      <c r="A470" s="10">
        <v>45</v>
      </c>
      <c r="B470" s="308" t="s">
        <v>117</v>
      </c>
      <c r="C470" s="82">
        <f t="shared" ref="C470:H470" si="260">(C326+C302+C254+C230+C205+C181+C156+C132)/C446</f>
        <v>566.01810220420498</v>
      </c>
      <c r="D470" s="82">
        <f t="shared" si="260"/>
        <v>683.44023400587787</v>
      </c>
      <c r="E470" s="82" t="s">
        <v>117</v>
      </c>
      <c r="F470" s="82" t="s">
        <v>117</v>
      </c>
      <c r="G470" s="87">
        <f t="shared" si="260"/>
        <v>44.488072582811263</v>
      </c>
      <c r="H470" s="88">
        <f t="shared" si="260"/>
        <v>49.965498909959194</v>
      </c>
      <c r="I470" s="89"/>
    </row>
    <row r="471" spans="1:15" x14ac:dyDescent="0.3">
      <c r="B471" s="261"/>
      <c r="C471" s="263"/>
      <c r="D471" s="263"/>
      <c r="E471" s="263"/>
      <c r="F471" s="263"/>
      <c r="G471" s="263"/>
      <c r="H471" s="263"/>
    </row>
    <row r="472" spans="1:15" ht="18" thickBot="1" x14ac:dyDescent="0.35">
      <c r="A472" s="17" t="s">
        <v>17</v>
      </c>
      <c r="B472" s="20"/>
      <c r="C472" s="20"/>
      <c r="D472" s="20"/>
      <c r="E472" s="20"/>
      <c r="F472" s="20"/>
      <c r="G472" s="20"/>
      <c r="H472" s="20"/>
    </row>
    <row r="473" spans="1:15" ht="60.6" thickBot="1" x14ac:dyDescent="0.35">
      <c r="A473" s="136" t="s">
        <v>106</v>
      </c>
      <c r="B473" s="137" t="s">
        <v>96</v>
      </c>
      <c r="C473" s="138" t="s">
        <v>107</v>
      </c>
      <c r="D473" s="139" t="s">
        <v>98</v>
      </c>
      <c r="E473" s="139" t="s">
        <v>99</v>
      </c>
      <c r="F473" s="139" t="s">
        <v>100</v>
      </c>
      <c r="G473" s="182" t="s">
        <v>101</v>
      </c>
      <c r="H473" s="185" t="s">
        <v>102</v>
      </c>
    </row>
    <row r="474" spans="1:15" ht="15.6" x14ac:dyDescent="0.3">
      <c r="A474" s="14">
        <v>1</v>
      </c>
      <c r="B474" s="27">
        <v>85646</v>
      </c>
      <c r="C474" s="28">
        <v>84291</v>
      </c>
      <c r="D474" s="28">
        <v>253976</v>
      </c>
      <c r="E474" s="28">
        <v>1330817</v>
      </c>
      <c r="F474" s="28">
        <v>1541396</v>
      </c>
      <c r="G474" s="62">
        <v>20317404</v>
      </c>
      <c r="H474" s="65">
        <v>23613530</v>
      </c>
      <c r="I474" s="33"/>
    </row>
    <row r="475" spans="1:15" ht="15.6" x14ac:dyDescent="0.3">
      <c r="A475" s="15">
        <v>2</v>
      </c>
      <c r="B475" s="43">
        <v>53849</v>
      </c>
      <c r="C475" s="44">
        <v>28310</v>
      </c>
      <c r="D475" s="44">
        <v>172329</v>
      </c>
      <c r="E475" s="44">
        <v>1027136</v>
      </c>
      <c r="F475" s="44">
        <v>1288224</v>
      </c>
      <c r="G475" s="67">
        <v>17820892</v>
      </c>
      <c r="H475" s="68">
        <v>20390740</v>
      </c>
    </row>
    <row r="476" spans="1:15" ht="15.6" x14ac:dyDescent="0.3">
      <c r="A476" s="15">
        <v>3</v>
      </c>
      <c r="B476" s="43">
        <v>31440</v>
      </c>
      <c r="C476" s="44">
        <v>24008</v>
      </c>
      <c r="D476" s="44">
        <v>139922</v>
      </c>
      <c r="E476" s="44">
        <v>879611</v>
      </c>
      <c r="F476" s="44">
        <v>951533</v>
      </c>
      <c r="G476" s="67">
        <v>15575399</v>
      </c>
      <c r="H476" s="68">
        <v>17601913</v>
      </c>
    </row>
    <row r="477" spans="1:15" ht="15.6" x14ac:dyDescent="0.3">
      <c r="A477" s="15">
        <v>4</v>
      </c>
      <c r="B477" s="43">
        <v>26426</v>
      </c>
      <c r="C477" s="44">
        <v>18501</v>
      </c>
      <c r="D477" s="44">
        <v>114950</v>
      </c>
      <c r="E477" s="44">
        <v>780184</v>
      </c>
      <c r="F477" s="44">
        <v>829522</v>
      </c>
      <c r="G477" s="67">
        <v>14384911</v>
      </c>
      <c r="H477" s="68">
        <v>16154494</v>
      </c>
    </row>
    <row r="478" spans="1:15" ht="15.6" x14ac:dyDescent="0.3">
      <c r="A478" s="15">
        <v>5</v>
      </c>
      <c r="B478" s="43">
        <v>21881</v>
      </c>
      <c r="C478" s="44">
        <v>14863</v>
      </c>
      <c r="D478" s="44">
        <v>95560</v>
      </c>
      <c r="E478" s="44">
        <v>688226</v>
      </c>
      <c r="F478" s="44">
        <v>681702</v>
      </c>
      <c r="G478" s="67">
        <v>13673184</v>
      </c>
      <c r="H478" s="68">
        <v>15175416</v>
      </c>
    </row>
    <row r="479" spans="1:15" ht="15.6" x14ac:dyDescent="0.3">
      <c r="A479" s="15">
        <v>6</v>
      </c>
      <c r="B479" s="43">
        <v>18847</v>
      </c>
      <c r="C479" s="44">
        <v>8679</v>
      </c>
      <c r="D479" s="44">
        <v>92265</v>
      </c>
      <c r="E479" s="44">
        <v>569653</v>
      </c>
      <c r="F479" s="44">
        <v>603135</v>
      </c>
      <c r="G479" s="67">
        <v>13409291</v>
      </c>
      <c r="H479" s="68">
        <v>14701870</v>
      </c>
    </row>
    <row r="480" spans="1:15" ht="15.6" x14ac:dyDescent="0.3">
      <c r="A480" s="15">
        <v>7</v>
      </c>
      <c r="B480" s="43">
        <v>16242</v>
      </c>
      <c r="C480" s="44">
        <v>8154</v>
      </c>
      <c r="D480" s="44">
        <v>87377</v>
      </c>
      <c r="E480" s="44">
        <v>461221</v>
      </c>
      <c r="F480" s="44">
        <v>542530</v>
      </c>
      <c r="G480" s="67">
        <v>8710480</v>
      </c>
      <c r="H480" s="68">
        <v>9826004</v>
      </c>
    </row>
    <row r="481" spans="1:12" ht="15.6" x14ac:dyDescent="0.3">
      <c r="A481" s="15">
        <v>8</v>
      </c>
      <c r="B481" s="43">
        <v>12359</v>
      </c>
      <c r="C481" s="44">
        <v>8154</v>
      </c>
      <c r="D481" s="44">
        <v>79764</v>
      </c>
      <c r="E481" s="44">
        <v>402222</v>
      </c>
      <c r="F481" s="44">
        <v>388184</v>
      </c>
      <c r="G481" s="67">
        <v>6892619</v>
      </c>
      <c r="H481" s="68">
        <v>7783302</v>
      </c>
    </row>
    <row r="482" spans="1:12" ht="15.6" x14ac:dyDescent="0.3">
      <c r="A482" s="15">
        <v>9</v>
      </c>
      <c r="B482" s="43">
        <v>10594</v>
      </c>
      <c r="C482" s="44">
        <v>7854</v>
      </c>
      <c r="D482" s="44">
        <v>77688</v>
      </c>
      <c r="E482" s="44">
        <v>291246</v>
      </c>
      <c r="F482" s="44">
        <v>361154</v>
      </c>
      <c r="G482" s="67">
        <v>5955183</v>
      </c>
      <c r="H482" s="68">
        <v>6703719</v>
      </c>
      <c r="J482" s="33"/>
    </row>
    <row r="483" spans="1:12" ht="15.6" x14ac:dyDescent="0.3">
      <c r="A483" s="15">
        <v>10</v>
      </c>
      <c r="B483" s="43">
        <v>9751</v>
      </c>
      <c r="C483" s="44">
        <v>5880</v>
      </c>
      <c r="D483" s="44">
        <v>69748</v>
      </c>
      <c r="E483" s="44">
        <v>247498</v>
      </c>
      <c r="F483" s="44">
        <v>335870</v>
      </c>
      <c r="G483" s="67">
        <v>4660191</v>
      </c>
      <c r="H483" s="68">
        <v>5328938</v>
      </c>
      <c r="I483" s="121"/>
      <c r="J483" s="120"/>
      <c r="K483" s="33"/>
      <c r="L483" s="33"/>
    </row>
    <row r="484" spans="1:12" ht="15.6" x14ac:dyDescent="0.3">
      <c r="A484" s="15">
        <v>11</v>
      </c>
      <c r="B484" s="43">
        <v>8604</v>
      </c>
      <c r="C484" s="44">
        <v>5110</v>
      </c>
      <c r="D484" s="44">
        <v>68648</v>
      </c>
      <c r="E484" s="44">
        <v>204380</v>
      </c>
      <c r="F484" s="44">
        <v>303664</v>
      </c>
      <c r="G484" s="67">
        <v>3677428</v>
      </c>
      <c r="H484" s="68">
        <v>4267834</v>
      </c>
    </row>
    <row r="485" spans="1:12" ht="15.6" x14ac:dyDescent="0.3">
      <c r="A485" s="15">
        <v>12</v>
      </c>
      <c r="B485" s="43">
        <v>8223</v>
      </c>
      <c r="C485" s="44">
        <v>3855</v>
      </c>
      <c r="D485" s="44">
        <v>60814</v>
      </c>
      <c r="E485" s="44">
        <v>192434</v>
      </c>
      <c r="F485" s="44">
        <v>242964</v>
      </c>
      <c r="G485" s="67">
        <v>3566148</v>
      </c>
      <c r="H485" s="68">
        <v>4074438</v>
      </c>
    </row>
    <row r="486" spans="1:12" ht="15.6" x14ac:dyDescent="0.3">
      <c r="A486" s="15">
        <v>13</v>
      </c>
      <c r="B486" s="43">
        <v>7084</v>
      </c>
      <c r="C486" s="44">
        <v>3555</v>
      </c>
      <c r="D486" s="44">
        <v>8000</v>
      </c>
      <c r="E486" s="44">
        <v>163754</v>
      </c>
      <c r="F486" s="44">
        <v>242964</v>
      </c>
      <c r="G486" s="67">
        <v>3450623</v>
      </c>
      <c r="H486" s="68">
        <v>3875980</v>
      </c>
    </row>
    <row r="487" spans="1:12" ht="15.6" x14ac:dyDescent="0.3">
      <c r="A487" s="15">
        <v>14</v>
      </c>
      <c r="B487" s="43">
        <v>5904</v>
      </c>
      <c r="C487" s="44">
        <v>2668</v>
      </c>
      <c r="D487" s="44">
        <v>6238</v>
      </c>
      <c r="E487" s="44">
        <v>149924</v>
      </c>
      <c r="F487" s="44">
        <v>242964</v>
      </c>
      <c r="G487" s="67">
        <v>3372457</v>
      </c>
      <c r="H487" s="68">
        <v>3780155</v>
      </c>
    </row>
    <row r="488" spans="1:12" ht="15.6" x14ac:dyDescent="0.3">
      <c r="A488" s="15">
        <v>15</v>
      </c>
      <c r="B488" s="43">
        <v>5061</v>
      </c>
      <c r="C488" s="44">
        <v>1916</v>
      </c>
      <c r="D488" s="44">
        <v>6238</v>
      </c>
      <c r="E488" s="44">
        <v>149924</v>
      </c>
      <c r="F488" s="44">
        <v>203331</v>
      </c>
      <c r="G488" s="67">
        <v>3372457</v>
      </c>
      <c r="H488" s="68">
        <v>3738927</v>
      </c>
    </row>
    <row r="489" spans="1:12" ht="15.6" x14ac:dyDescent="0.3">
      <c r="A489" s="15">
        <v>20</v>
      </c>
      <c r="B489" s="43">
        <v>2287</v>
      </c>
      <c r="C489" s="44">
        <v>1066</v>
      </c>
      <c r="D489" s="44">
        <v>3387</v>
      </c>
      <c r="E489" s="44">
        <v>102220</v>
      </c>
      <c r="F489" s="44">
        <v>111257</v>
      </c>
      <c r="G489" s="67">
        <v>2711445</v>
      </c>
      <c r="H489" s="68">
        <v>2931662</v>
      </c>
    </row>
    <row r="490" spans="1:12" ht="15.6" x14ac:dyDescent="0.3">
      <c r="A490" s="124">
        <v>25</v>
      </c>
      <c r="B490" s="118">
        <v>1474</v>
      </c>
      <c r="C490" s="125">
        <v>750</v>
      </c>
      <c r="D490" s="125">
        <v>3387</v>
      </c>
      <c r="E490" s="125">
        <v>79639</v>
      </c>
      <c r="F490" s="125">
        <v>42559</v>
      </c>
      <c r="G490" s="146">
        <v>1284441</v>
      </c>
      <c r="H490" s="147">
        <v>1412250</v>
      </c>
    </row>
    <row r="491" spans="1:12" ht="15.6" x14ac:dyDescent="0.3">
      <c r="A491" s="9">
        <v>30</v>
      </c>
      <c r="B491" s="122">
        <v>903</v>
      </c>
      <c r="C491" s="41">
        <v>750</v>
      </c>
      <c r="D491" s="41">
        <v>3387</v>
      </c>
      <c r="E491" s="41">
        <v>50868</v>
      </c>
      <c r="F491" s="41">
        <v>23764</v>
      </c>
      <c r="G491" s="144">
        <v>1284441</v>
      </c>
      <c r="H491" s="48">
        <v>1364113</v>
      </c>
    </row>
    <row r="492" spans="1:12" ht="15.6" x14ac:dyDescent="0.3">
      <c r="A492" s="9">
        <v>35</v>
      </c>
      <c r="B492" s="122">
        <v>537</v>
      </c>
      <c r="C492" s="41">
        <v>750</v>
      </c>
      <c r="D492" s="41">
        <v>3387</v>
      </c>
      <c r="E492" s="41">
        <v>29782</v>
      </c>
      <c r="F492" s="41">
        <v>23764</v>
      </c>
      <c r="G492" s="144">
        <v>1223463</v>
      </c>
      <c r="H492" s="48">
        <v>1281683</v>
      </c>
    </row>
    <row r="493" spans="1:12" ht="15.6" x14ac:dyDescent="0.3">
      <c r="A493" s="9">
        <v>40</v>
      </c>
      <c r="B493" s="122">
        <v>35</v>
      </c>
      <c r="C493" s="41">
        <v>750</v>
      </c>
      <c r="D493" s="41">
        <v>3387</v>
      </c>
      <c r="E493" s="41">
        <v>9665</v>
      </c>
      <c r="F493" s="41">
        <v>0</v>
      </c>
      <c r="G493" s="144">
        <v>1182819</v>
      </c>
      <c r="H493" s="48">
        <v>1196656</v>
      </c>
    </row>
    <row r="494" spans="1:12" ht="16.2" thickBot="1" x14ac:dyDescent="0.35">
      <c r="A494" s="10">
        <v>45</v>
      </c>
      <c r="B494" s="123">
        <v>0</v>
      </c>
      <c r="C494" s="55">
        <v>750</v>
      </c>
      <c r="D494" s="55">
        <v>3387</v>
      </c>
      <c r="E494" s="55">
        <v>0</v>
      </c>
      <c r="F494" s="55">
        <v>0</v>
      </c>
      <c r="G494" s="145">
        <v>584056</v>
      </c>
      <c r="H494" s="57">
        <v>588193</v>
      </c>
    </row>
    <row r="496" spans="1:12" ht="17.399999999999999" x14ac:dyDescent="0.3">
      <c r="A496" s="17" t="s">
        <v>18</v>
      </c>
      <c r="B496" s="20"/>
      <c r="C496" s="20"/>
      <c r="D496" s="20"/>
      <c r="E496" s="20"/>
      <c r="F496" s="20"/>
      <c r="G496" s="20"/>
      <c r="H496" s="20"/>
    </row>
    <row r="497" spans="1:12" ht="60" x14ac:dyDescent="0.3">
      <c r="A497" s="136" t="s">
        <v>106</v>
      </c>
      <c r="B497" s="137" t="s">
        <v>96</v>
      </c>
      <c r="C497" s="138" t="s">
        <v>107</v>
      </c>
      <c r="D497" s="139" t="s">
        <v>98</v>
      </c>
      <c r="E497" s="139" t="s">
        <v>99</v>
      </c>
      <c r="F497" s="139" t="s">
        <v>100</v>
      </c>
      <c r="G497" s="140" t="s">
        <v>101</v>
      </c>
      <c r="H497" s="141" t="s">
        <v>116</v>
      </c>
    </row>
    <row r="498" spans="1:12" ht="15.6" x14ac:dyDescent="0.3">
      <c r="A498" s="14">
        <v>1</v>
      </c>
      <c r="B498" s="195">
        <f t="shared" ref="B498:H507" si="261">(B306+B282+B234+B210+B185+B161+B136+B112)/B474</f>
        <v>383.00841645767753</v>
      </c>
      <c r="C498" s="196">
        <f t="shared" si="261"/>
        <v>214.70963220197737</v>
      </c>
      <c r="D498" s="196">
        <f t="shared" si="261"/>
        <v>174.5973012004014</v>
      </c>
      <c r="E498" s="196">
        <f t="shared" si="261"/>
        <v>174.30040140819656</v>
      </c>
      <c r="F498" s="196">
        <f t="shared" si="261"/>
        <v>111.84653662304162</v>
      </c>
      <c r="G498" s="197">
        <f t="shared" si="261"/>
        <v>62.679878589305567</v>
      </c>
      <c r="H498" s="198">
        <f t="shared" si="261"/>
        <v>75.088261265845375</v>
      </c>
      <c r="I498" s="89"/>
    </row>
    <row r="499" spans="1:12" ht="15.6" x14ac:dyDescent="0.3">
      <c r="A499" s="15">
        <v>2</v>
      </c>
      <c r="B499" s="199">
        <f t="shared" si="261"/>
        <v>407.16102312119222</v>
      </c>
      <c r="C499" s="98">
        <f t="shared" si="261"/>
        <v>324.32297749046757</v>
      </c>
      <c r="D499" s="98">
        <f t="shared" si="261"/>
        <v>159.27786034331686</v>
      </c>
      <c r="E499" s="98">
        <f t="shared" si="261"/>
        <v>159.06968057217694</v>
      </c>
      <c r="F499" s="98">
        <f t="shared" si="261"/>
        <v>88.800330081519419</v>
      </c>
      <c r="G499" s="99">
        <f t="shared" si="261"/>
        <v>46.887290108209839</v>
      </c>
      <c r="H499" s="200">
        <f t="shared" si="261"/>
        <v>57.472619279933234</v>
      </c>
      <c r="I499" s="89"/>
    </row>
    <row r="500" spans="1:12" ht="15.6" x14ac:dyDescent="0.3">
      <c r="A500" s="15">
        <v>3</v>
      </c>
      <c r="B500" s="199">
        <f t="shared" si="261"/>
        <v>482.6747008202999</v>
      </c>
      <c r="C500" s="98">
        <f t="shared" si="261"/>
        <v>293.59763137477449</v>
      </c>
      <c r="D500" s="98">
        <f t="shared" si="261"/>
        <v>143.7318271247735</v>
      </c>
      <c r="E500" s="98">
        <f t="shared" si="261"/>
        <v>151.46599200950442</v>
      </c>
      <c r="F500" s="98">
        <f t="shared" si="261"/>
        <v>90.05566481095174</v>
      </c>
      <c r="G500" s="99">
        <f t="shared" si="261"/>
        <v>38.447635494707377</v>
      </c>
      <c r="H500" s="200">
        <f t="shared" si="261"/>
        <v>48.863699205958547</v>
      </c>
      <c r="I500" s="89"/>
    </row>
    <row r="501" spans="1:12" ht="15.6" x14ac:dyDescent="0.3">
      <c r="A501" s="15">
        <v>4</v>
      </c>
      <c r="B501" s="199">
        <f t="shared" si="261"/>
        <v>474.45911192448557</v>
      </c>
      <c r="C501" s="98">
        <f t="shared" si="261"/>
        <v>285.51441800162559</v>
      </c>
      <c r="D501" s="98">
        <f t="shared" si="261"/>
        <v>122.79516688043441</v>
      </c>
      <c r="E501" s="98">
        <f t="shared" si="261"/>
        <v>139.1947977272882</v>
      </c>
      <c r="F501" s="98">
        <f t="shared" si="261"/>
        <v>74.460939999512505</v>
      </c>
      <c r="G501" s="99">
        <f t="shared" si="261"/>
        <v>30.652793959461881</v>
      </c>
      <c r="H501" s="200">
        <f t="shared" si="261"/>
        <v>39.817893282241393</v>
      </c>
      <c r="I501" s="89"/>
    </row>
    <row r="502" spans="1:12" ht="15.6" x14ac:dyDescent="0.3">
      <c r="A502" s="15">
        <v>5</v>
      </c>
      <c r="B502" s="199">
        <f t="shared" si="261"/>
        <v>456.36751007754879</v>
      </c>
      <c r="C502" s="98">
        <f t="shared" si="261"/>
        <v>266.56106886954342</v>
      </c>
      <c r="D502" s="98">
        <f t="shared" si="261"/>
        <v>106.96590078823847</v>
      </c>
      <c r="E502" s="98">
        <f t="shared" si="261"/>
        <v>127.57451980942444</v>
      </c>
      <c r="F502" s="98">
        <f t="shared" si="261"/>
        <v>74.24283816495263</v>
      </c>
      <c r="G502" s="99">
        <f t="shared" si="261"/>
        <v>23.554148090786853</v>
      </c>
      <c r="H502" s="200">
        <f t="shared" si="261"/>
        <v>31.935937023116999</v>
      </c>
      <c r="I502" s="89"/>
    </row>
    <row r="503" spans="1:12" ht="15.6" x14ac:dyDescent="0.3">
      <c r="A503" s="15">
        <v>6</v>
      </c>
      <c r="B503" s="199">
        <f t="shared" si="261"/>
        <v>450.37450323894268</v>
      </c>
      <c r="C503" s="98">
        <f t="shared" si="261"/>
        <v>310.03015458399767</v>
      </c>
      <c r="D503" s="98">
        <f t="shared" si="261"/>
        <v>100.1327067457517</v>
      </c>
      <c r="E503" s="98">
        <f t="shared" si="261"/>
        <v>129.22576512044782</v>
      </c>
      <c r="F503" s="98">
        <f t="shared" si="261"/>
        <v>70.63903424913488</v>
      </c>
      <c r="G503" s="99">
        <f t="shared" si="261"/>
        <v>18.678446584847304</v>
      </c>
      <c r="H503" s="200">
        <f t="shared" si="261"/>
        <v>26.330061995260454</v>
      </c>
      <c r="I503" s="89"/>
    </row>
    <row r="504" spans="1:12" ht="15.6" x14ac:dyDescent="0.3">
      <c r="A504" s="15">
        <v>7</v>
      </c>
      <c r="B504" s="199">
        <f t="shared" si="261"/>
        <v>446.79281114708442</v>
      </c>
      <c r="C504" s="98">
        <f t="shared" si="261"/>
        <v>309.70678986742058</v>
      </c>
      <c r="D504" s="98">
        <f t="shared" si="261"/>
        <v>86.138330445389727</v>
      </c>
      <c r="E504" s="98">
        <f t="shared" si="261"/>
        <v>129.24379083789137</v>
      </c>
      <c r="F504" s="98">
        <f t="shared" si="261"/>
        <v>65.745687760739997</v>
      </c>
      <c r="G504" s="99">
        <f t="shared" si="261"/>
        <v>23.459298176048659</v>
      </c>
      <c r="H504" s="200">
        <f t="shared" si="261"/>
        <v>32.25414653952329</v>
      </c>
      <c r="I504" s="89"/>
    </row>
    <row r="505" spans="1:12" ht="15.6" x14ac:dyDescent="0.3">
      <c r="A505" s="15">
        <v>8</v>
      </c>
      <c r="B505" s="199">
        <f t="shared" si="261"/>
        <v>466.46416065395749</v>
      </c>
      <c r="C505" s="98">
        <f t="shared" si="261"/>
        <v>296.65971247697814</v>
      </c>
      <c r="D505" s="98">
        <f t="shared" si="261"/>
        <v>71.359446586084673</v>
      </c>
      <c r="E505" s="98">
        <f t="shared" si="261"/>
        <v>124.11648790703873</v>
      </c>
      <c r="F505" s="98">
        <f t="shared" si="261"/>
        <v>72.403129972921448</v>
      </c>
      <c r="G505" s="99">
        <f t="shared" si="261"/>
        <v>25.300420037278691</v>
      </c>
      <c r="H505" s="200">
        <f t="shared" si="261"/>
        <v>34.213009236418252</v>
      </c>
      <c r="I505" s="89"/>
    </row>
    <row r="506" spans="1:12" ht="15.6" x14ac:dyDescent="0.3">
      <c r="A506" s="15">
        <v>9</v>
      </c>
      <c r="B506" s="199">
        <f t="shared" si="261"/>
        <v>466.89328608437262</v>
      </c>
      <c r="C506" s="98">
        <f t="shared" si="261"/>
        <v>280.60710131512838</v>
      </c>
      <c r="D506" s="98">
        <f t="shared" si="261"/>
        <v>68.009005025565969</v>
      </c>
      <c r="E506" s="98">
        <f t="shared" si="261"/>
        <v>135.64092908024597</v>
      </c>
      <c r="F506" s="98">
        <f t="shared" si="261"/>
        <v>72.319176895832797</v>
      </c>
      <c r="G506" s="99">
        <f t="shared" si="261"/>
        <v>23.012973861801807</v>
      </c>
      <c r="H506" s="200">
        <f t="shared" si="261"/>
        <v>32.08716654050118</v>
      </c>
      <c r="I506" s="89"/>
    </row>
    <row r="507" spans="1:12" ht="15.6" x14ac:dyDescent="0.3">
      <c r="A507" s="15">
        <v>10</v>
      </c>
      <c r="B507" s="199">
        <f t="shared" si="261"/>
        <v>443.37583206061049</v>
      </c>
      <c r="C507" s="98">
        <f t="shared" si="261"/>
        <v>279.00050778370013</v>
      </c>
      <c r="D507" s="98">
        <f t="shared" si="261"/>
        <v>59.532338480065974</v>
      </c>
      <c r="E507" s="98">
        <f t="shared" si="261"/>
        <v>135.93423087713967</v>
      </c>
      <c r="F507" s="98">
        <f t="shared" si="261"/>
        <v>66.521037064968311</v>
      </c>
      <c r="G507" s="99">
        <f t="shared" si="261"/>
        <v>22.866877307896804</v>
      </c>
      <c r="H507" s="200">
        <f t="shared" si="261"/>
        <v>32.401583409209309</v>
      </c>
      <c r="I507" s="89"/>
    </row>
    <row r="508" spans="1:12" ht="15.6" x14ac:dyDescent="0.3">
      <c r="A508" s="15">
        <v>11</v>
      </c>
      <c r="B508" s="199">
        <f t="shared" ref="B508:H516" si="262">(B316+B292+B244+B220+B195+B171+B146+B122)/B484</f>
        <v>448.03513263347338</v>
      </c>
      <c r="C508" s="98">
        <f t="shared" si="262"/>
        <v>273.32607026391315</v>
      </c>
      <c r="D508" s="98">
        <f t="shared" si="262"/>
        <v>51.696788027769124</v>
      </c>
      <c r="E508" s="98">
        <f t="shared" si="262"/>
        <v>140.54921163421</v>
      </c>
      <c r="F508" s="98">
        <f t="shared" si="262"/>
        <v>68.514226175347417</v>
      </c>
      <c r="G508" s="99">
        <f t="shared" si="262"/>
        <v>24.595359724333314</v>
      </c>
      <c r="H508" s="200">
        <f t="shared" si="262"/>
        <v>34.860514250601966</v>
      </c>
      <c r="I508" s="89"/>
    </row>
    <row r="509" spans="1:12" ht="15.6" x14ac:dyDescent="0.3">
      <c r="A509" s="15">
        <v>12</v>
      </c>
      <c r="B509" s="199">
        <f t="shared" si="262"/>
        <v>428.9592571606633</v>
      </c>
      <c r="C509" s="98">
        <f t="shared" si="262"/>
        <v>303.82310117161558</v>
      </c>
      <c r="D509" s="98">
        <f t="shared" si="262"/>
        <v>41.891069030143335</v>
      </c>
      <c r="E509" s="98">
        <f t="shared" si="262"/>
        <v>132.00481742878483</v>
      </c>
      <c r="F509" s="98">
        <f t="shared" si="262"/>
        <v>79.447059287696248</v>
      </c>
      <c r="G509" s="99">
        <f t="shared" si="262"/>
        <v>21.634439758065923</v>
      </c>
      <c r="H509" s="200">
        <f t="shared" si="262"/>
        <v>31.686023427737009</v>
      </c>
      <c r="I509" s="89"/>
      <c r="K509" s="89"/>
      <c r="L509" s="107"/>
    </row>
    <row r="510" spans="1:12" ht="15.6" x14ac:dyDescent="0.3">
      <c r="A510" s="15">
        <v>13</v>
      </c>
      <c r="B510" s="199">
        <f t="shared" si="262"/>
        <v>409.14169149216633</v>
      </c>
      <c r="C510" s="98">
        <f t="shared" si="262"/>
        <v>288.42011677012709</v>
      </c>
      <c r="D510" s="98">
        <f t="shared" si="262"/>
        <v>225.11078292791822</v>
      </c>
      <c r="E510" s="98">
        <f t="shared" si="262"/>
        <v>131.14144251043354</v>
      </c>
      <c r="F510" s="98">
        <f t="shared" si="262"/>
        <v>72.733226621443549</v>
      </c>
      <c r="G510" s="99">
        <f t="shared" si="262"/>
        <v>19.432004549232612</v>
      </c>
      <c r="H510" s="200">
        <f t="shared" si="262"/>
        <v>28.87620493512982</v>
      </c>
      <c r="I510" s="89"/>
    </row>
    <row r="511" spans="1:12" ht="15.6" x14ac:dyDescent="0.3">
      <c r="A511" s="15">
        <v>14</v>
      </c>
      <c r="B511" s="199">
        <f t="shared" si="262"/>
        <v>445.24164227666228</v>
      </c>
      <c r="C511" s="98">
        <f t="shared" si="262"/>
        <v>319.87889776092999</v>
      </c>
      <c r="D511" s="98">
        <f t="shared" si="262"/>
        <v>228.46571056115152</v>
      </c>
      <c r="E511" s="98">
        <f t="shared" si="262"/>
        <v>133.02177337336579</v>
      </c>
      <c r="F511" s="98">
        <f t="shared" si="262"/>
        <v>67.010111783548723</v>
      </c>
      <c r="G511" s="99">
        <f t="shared" si="262"/>
        <v>16.707914192831684</v>
      </c>
      <c r="H511" s="200">
        <f t="shared" si="262"/>
        <v>25.786835720580051</v>
      </c>
      <c r="I511" s="89"/>
    </row>
    <row r="512" spans="1:12" ht="15.6" x14ac:dyDescent="0.3">
      <c r="A512" s="15">
        <v>15</v>
      </c>
      <c r="B512" s="199">
        <f t="shared" si="262"/>
        <v>457.19180278498231</v>
      </c>
      <c r="C512" s="98">
        <f t="shared" si="262"/>
        <v>243.5459159607498</v>
      </c>
      <c r="D512" s="98">
        <f t="shared" si="262"/>
        <v>226.1181710386839</v>
      </c>
      <c r="E512" s="98">
        <f t="shared" si="262"/>
        <v>129.71243734624133</v>
      </c>
      <c r="F512" s="98">
        <f t="shared" si="262"/>
        <v>65.466037728061465</v>
      </c>
      <c r="G512" s="99">
        <f t="shared" si="262"/>
        <v>14.606549241034392</v>
      </c>
      <c r="H512" s="200">
        <f t="shared" si="262"/>
        <v>23.057216267546394</v>
      </c>
      <c r="I512" s="89"/>
    </row>
    <row r="513" spans="1:9" ht="15.6" x14ac:dyDescent="0.3">
      <c r="A513" s="15">
        <v>20</v>
      </c>
      <c r="B513" s="199">
        <f t="shared" si="262"/>
        <v>452.03934718360068</v>
      </c>
      <c r="C513" s="98">
        <f t="shared" si="262"/>
        <v>261.84786351065264</v>
      </c>
      <c r="D513" s="98">
        <f t="shared" si="262"/>
        <v>252.36784324057766</v>
      </c>
      <c r="E513" s="98">
        <f t="shared" si="262"/>
        <v>102.16753774690274</v>
      </c>
      <c r="F513" s="98">
        <f t="shared" si="262"/>
        <v>53.603487995427201</v>
      </c>
      <c r="G513" s="99">
        <f t="shared" si="262"/>
        <v>8.2667734284704384</v>
      </c>
      <c r="H513" s="200">
        <f t="shared" si="262"/>
        <v>13.98181104974646</v>
      </c>
      <c r="I513" s="89"/>
    </row>
    <row r="514" spans="1:9" ht="15.6" x14ac:dyDescent="0.3">
      <c r="A514" s="124">
        <v>25</v>
      </c>
      <c r="B514" s="199">
        <f t="shared" si="262"/>
        <v>423.61802849952602</v>
      </c>
      <c r="C514" s="98">
        <f t="shared" si="262"/>
        <v>246.46025923918123</v>
      </c>
      <c r="D514" s="98">
        <f t="shared" si="262"/>
        <v>247.38441024699159</v>
      </c>
      <c r="E514" s="98">
        <f t="shared" si="262"/>
        <v>63.258302433755631</v>
      </c>
      <c r="F514" s="98">
        <f t="shared" si="262"/>
        <v>26.828193495656485</v>
      </c>
      <c r="G514" s="99">
        <f t="shared" si="262"/>
        <v>10.7194207806963</v>
      </c>
      <c r="H514" s="200">
        <f t="shared" si="262"/>
        <v>15.291358999770637</v>
      </c>
      <c r="I514" s="89"/>
    </row>
    <row r="515" spans="1:9" ht="15.6" x14ac:dyDescent="0.3">
      <c r="A515" s="15">
        <v>30</v>
      </c>
      <c r="B515" s="199">
        <f t="shared" si="262"/>
        <v>410.8292361065304</v>
      </c>
      <c r="C515" s="98">
        <f t="shared" si="262"/>
        <v>235.95295805737885</v>
      </c>
      <c r="D515" s="98">
        <f t="shared" si="262"/>
        <v>130.69278929958378</v>
      </c>
      <c r="E515" s="98">
        <f t="shared" si="262"/>
        <v>28.266903544836111</v>
      </c>
      <c r="F515" s="98">
        <f t="shared" si="262"/>
        <v>26.152157338924688</v>
      </c>
      <c r="G515" s="99">
        <f t="shared" si="262"/>
        <v>9.9483361833086832</v>
      </c>
      <c r="H515" s="200">
        <f t="shared" si="262"/>
        <v>11.60315280937213</v>
      </c>
      <c r="I515" s="89"/>
    </row>
    <row r="516" spans="1:9" ht="15.6" x14ac:dyDescent="0.3">
      <c r="A516" s="15">
        <v>35</v>
      </c>
      <c r="B516" s="199">
        <f t="shared" si="262"/>
        <v>405.78255919157766</v>
      </c>
      <c r="C516" s="98">
        <f t="shared" si="262"/>
        <v>228.26912785787897</v>
      </c>
      <c r="D516" s="98">
        <f t="shared" si="262"/>
        <v>128.89768133382853</v>
      </c>
      <c r="E516" s="98">
        <f t="shared" si="262"/>
        <v>29.226562953706036</v>
      </c>
      <c r="F516" s="98">
        <f t="shared" si="262"/>
        <v>25.32832653871256</v>
      </c>
      <c r="G516" s="99">
        <f t="shared" si="262"/>
        <v>9.1164787683106159</v>
      </c>
      <c r="H516" s="200">
        <f t="shared" si="262"/>
        <v>10.495329843591447</v>
      </c>
      <c r="I516" s="89"/>
    </row>
    <row r="517" spans="1:9" ht="15.6" x14ac:dyDescent="0.3">
      <c r="A517" s="15">
        <v>40</v>
      </c>
      <c r="B517" s="199">
        <f>(B325+B301+B253+B229+B204+B180+B155+B131)/B493</f>
        <v>3429.3630461523408</v>
      </c>
      <c r="C517" s="98">
        <f>(C325+C301+C253+C229+C204+C180+C155+C131)/C493</f>
        <v>223.56473035508577</v>
      </c>
      <c r="D517" s="98">
        <f>(D325+D301+D253+D229+D204+D180+D155+D131)/D493</f>
        <v>127.10257336807297</v>
      </c>
      <c r="E517" s="98">
        <f>(E325+E301+E253+E229+E204+E180+E155+E131)/E493</f>
        <v>47.386822398790116</v>
      </c>
      <c r="F517" s="98" t="s">
        <v>117</v>
      </c>
      <c r="G517" s="99">
        <f>(G325+G301+G253+G229+G204+G180+G155+G131)/G493</f>
        <v>7.3355387585008387</v>
      </c>
      <c r="H517" s="200">
        <f>(H325+H301+H253+H229+H204+H180+H155+H131)/H493</f>
        <v>8.2478746086217178</v>
      </c>
      <c r="I517" s="89"/>
    </row>
    <row r="518" spans="1:9" ht="16.2" thickBot="1" x14ac:dyDescent="0.35">
      <c r="A518" s="16">
        <v>45</v>
      </c>
      <c r="B518" s="201" t="s">
        <v>117</v>
      </c>
      <c r="C518" s="202">
        <f>(C326+C302+C254+C230+C205+C181+C156+C132)/C494</f>
        <v>218.86033285229257</v>
      </c>
      <c r="D518" s="202">
        <f>(D326+D302+D254+D230+D205+D181+D156+D132)/D494</f>
        <v>125.30746540231773</v>
      </c>
      <c r="E518" s="202" t="s">
        <v>117</v>
      </c>
      <c r="F518" s="202" t="s">
        <v>117</v>
      </c>
      <c r="G518" s="203">
        <f>(G326+G302+G254+G230+G205+G181+G156+G132)/G494</f>
        <v>9.4055068597068647</v>
      </c>
      <c r="H518" s="204">
        <f>(H326+H302+H254+H230+H205+H181+H156+H132)/H494</f>
        <v>10.566614035545856</v>
      </c>
      <c r="I518" s="89"/>
    </row>
    <row r="520" spans="1:9" ht="18" thickBot="1" x14ac:dyDescent="0.35">
      <c r="A520" s="17" t="s">
        <v>19</v>
      </c>
      <c r="B520" s="20"/>
      <c r="C520" s="20"/>
      <c r="D520" s="20"/>
      <c r="E520" s="20"/>
      <c r="F520" s="20"/>
      <c r="G520" s="20"/>
      <c r="H520" s="20"/>
    </row>
    <row r="521" spans="1:9" ht="60.6" thickBot="1" x14ac:dyDescent="0.35">
      <c r="A521" s="136" t="s">
        <v>106</v>
      </c>
      <c r="B521" s="137" t="s">
        <v>96</v>
      </c>
      <c r="C521" s="138" t="s">
        <v>107</v>
      </c>
      <c r="D521" s="139" t="s">
        <v>98</v>
      </c>
      <c r="E521" s="139" t="s">
        <v>99</v>
      </c>
      <c r="F521" s="139" t="s">
        <v>100</v>
      </c>
      <c r="G521" s="182" t="s">
        <v>101</v>
      </c>
      <c r="H521" s="185" t="s">
        <v>102</v>
      </c>
    </row>
    <row r="522" spans="1:9" ht="15.6" x14ac:dyDescent="0.3">
      <c r="A522" s="14">
        <v>1</v>
      </c>
      <c r="B522" s="27">
        <v>3603.9680249999901</v>
      </c>
      <c r="C522" s="28">
        <v>3591.7916249999898</v>
      </c>
      <c r="D522" s="28">
        <v>8333.4321934117906</v>
      </c>
      <c r="E522" s="28">
        <v>54346.328339535597</v>
      </c>
      <c r="F522" s="28">
        <v>55175.3073965773</v>
      </c>
      <c r="G522" s="62">
        <v>478313.83754093503</v>
      </c>
      <c r="H522" s="65">
        <v>603364.66512045998</v>
      </c>
    </row>
    <row r="523" spans="1:9" ht="15.6" x14ac:dyDescent="0.3">
      <c r="A523" s="15">
        <v>2</v>
      </c>
      <c r="B523" s="43">
        <v>2426.5236500000001</v>
      </c>
      <c r="C523" s="44">
        <v>1366.850175</v>
      </c>
      <c r="D523" s="44">
        <v>4869.7404341450201</v>
      </c>
      <c r="E523" s="44">
        <v>38654.575337693699</v>
      </c>
      <c r="F523" s="44">
        <v>40253.2196209822</v>
      </c>
      <c r="G523" s="67">
        <v>334108.35966102697</v>
      </c>
      <c r="H523" s="68">
        <v>421679.268878848</v>
      </c>
    </row>
    <row r="524" spans="1:9" ht="15.6" x14ac:dyDescent="0.3">
      <c r="A524" s="15">
        <v>3</v>
      </c>
      <c r="B524" s="43">
        <v>1478.1295499999901</v>
      </c>
      <c r="C524" s="44">
        <v>1118.2358999999999</v>
      </c>
      <c r="D524" s="44">
        <v>3718.2275710497802</v>
      </c>
      <c r="E524" s="44">
        <v>32521.560480292701</v>
      </c>
      <c r="F524" s="44">
        <v>30962.799241964301</v>
      </c>
      <c r="G524" s="67">
        <v>247513.56312469399</v>
      </c>
      <c r="H524" s="68">
        <v>317312.51586800098</v>
      </c>
    </row>
    <row r="525" spans="1:9" ht="15.6" x14ac:dyDescent="0.3">
      <c r="A525" s="15">
        <v>4</v>
      </c>
      <c r="B525" s="43">
        <v>1226.70112499999</v>
      </c>
      <c r="C525" s="44">
        <v>857.93615</v>
      </c>
      <c r="D525" s="44">
        <v>2658.2341875000002</v>
      </c>
      <c r="E525" s="44">
        <v>26874.1236146146</v>
      </c>
      <c r="F525" s="44">
        <v>22022.506557738001</v>
      </c>
      <c r="G525" s="67">
        <v>186541.37412113399</v>
      </c>
      <c r="H525" s="68">
        <v>240180.87575598701</v>
      </c>
    </row>
    <row r="526" spans="1:9" ht="15.6" x14ac:dyDescent="0.3">
      <c r="A526" s="15">
        <v>5</v>
      </c>
      <c r="B526" s="43">
        <v>993.43875000000003</v>
      </c>
      <c r="C526" s="44">
        <v>660.02037499999994</v>
      </c>
      <c r="D526" s="44">
        <v>1939.23437499999</v>
      </c>
      <c r="E526" s="44">
        <v>21753.322224875999</v>
      </c>
      <c r="F526" s="44">
        <v>18449.365346428502</v>
      </c>
      <c r="G526" s="67">
        <v>133232.60668955301</v>
      </c>
      <c r="H526" s="68">
        <v>177027.987760858</v>
      </c>
    </row>
    <row r="527" spans="1:9" ht="15.6" x14ac:dyDescent="0.3">
      <c r="A527" s="15">
        <v>6</v>
      </c>
      <c r="B527" s="43">
        <v>837.31</v>
      </c>
      <c r="C527" s="44">
        <v>424.34899999999999</v>
      </c>
      <c r="D527" s="44">
        <v>1816.7407499999899</v>
      </c>
      <c r="E527" s="44">
        <v>18481.594732911799</v>
      </c>
      <c r="F527" s="44">
        <v>15685.5866934523</v>
      </c>
      <c r="G527" s="67">
        <v>105591.598851603</v>
      </c>
      <c r="H527" s="68">
        <v>142837.180027967</v>
      </c>
    </row>
    <row r="528" spans="1:9" ht="15.6" x14ac:dyDescent="0.3">
      <c r="A528" s="15">
        <v>7</v>
      </c>
      <c r="B528" s="43">
        <v>714.77949999999896</v>
      </c>
      <c r="C528" s="44">
        <v>395.60525000000001</v>
      </c>
      <c r="D528" s="44">
        <v>1579.5363749999899</v>
      </c>
      <c r="E528" s="44">
        <v>14851.0991182202</v>
      </c>
      <c r="F528" s="44">
        <v>13277.9694785714</v>
      </c>
      <c r="G528" s="67">
        <v>86814.449237688896</v>
      </c>
      <c r="H528" s="68">
        <v>117633.43895948</v>
      </c>
    </row>
    <row r="529" spans="1:8" ht="15.6" x14ac:dyDescent="0.3">
      <c r="A529" s="15">
        <v>8</v>
      </c>
      <c r="B529" s="43">
        <v>557.86599999999896</v>
      </c>
      <c r="C529" s="44">
        <v>388.59724999999997</v>
      </c>
      <c r="D529" s="44">
        <v>1213.97099999999</v>
      </c>
      <c r="E529" s="44">
        <v>12642.8689799085</v>
      </c>
      <c r="F529" s="44">
        <v>10159.6455553571</v>
      </c>
      <c r="G529" s="67">
        <v>75183.948502841493</v>
      </c>
      <c r="H529" s="68">
        <v>100146.89728810699</v>
      </c>
    </row>
    <row r="530" spans="1:8" ht="15.6" x14ac:dyDescent="0.3">
      <c r="A530" s="15">
        <v>9</v>
      </c>
      <c r="B530" s="43">
        <v>484.71087499999999</v>
      </c>
      <c r="C530" s="44">
        <v>355.82937500000003</v>
      </c>
      <c r="D530" s="44">
        <v>1153.04337499999</v>
      </c>
      <c r="E530" s="44">
        <v>9897.91124776572</v>
      </c>
      <c r="F530" s="44">
        <v>9654.3051410714197</v>
      </c>
      <c r="G530" s="67">
        <v>56681.070988289597</v>
      </c>
      <c r="H530" s="68">
        <v>78226.871002126805</v>
      </c>
    </row>
    <row r="531" spans="1:8" ht="15.6" x14ac:dyDescent="0.3">
      <c r="A531" s="15">
        <v>10</v>
      </c>
      <c r="B531" s="43">
        <v>438.11862500000001</v>
      </c>
      <c r="C531" s="44">
        <v>262.298124999999</v>
      </c>
      <c r="D531" s="44">
        <v>836.69787499999995</v>
      </c>
      <c r="E531" s="44">
        <v>8453.0627710611698</v>
      </c>
      <c r="F531" s="44">
        <v>8303.6351553571294</v>
      </c>
      <c r="G531" s="67">
        <v>42539.752624360597</v>
      </c>
      <c r="H531" s="68">
        <v>60833.565175778902</v>
      </c>
    </row>
    <row r="532" spans="1:8" ht="15.6" x14ac:dyDescent="0.3">
      <c r="A532" s="15">
        <v>11</v>
      </c>
      <c r="B532" s="43">
        <v>382.30099999999999</v>
      </c>
      <c r="C532" s="44">
        <v>221.235624999999</v>
      </c>
      <c r="D532" s="44">
        <v>712.42487500000004</v>
      </c>
      <c r="E532" s="44">
        <v>7140.70245060663</v>
      </c>
      <c r="F532" s="44">
        <v>7872.2970571428496</v>
      </c>
      <c r="G532" s="67">
        <v>35496.915741393503</v>
      </c>
      <c r="H532" s="68">
        <v>51825.876749142997</v>
      </c>
    </row>
    <row r="533" spans="1:8" ht="15.6" x14ac:dyDescent="0.3">
      <c r="A533" s="15">
        <v>12</v>
      </c>
      <c r="B533" s="43">
        <v>356.541124999999</v>
      </c>
      <c r="C533" s="44">
        <v>180.757125</v>
      </c>
      <c r="D533" s="44">
        <v>520.82725000000005</v>
      </c>
      <c r="E533" s="44">
        <v>6425.6112785286996</v>
      </c>
      <c r="F533" s="44">
        <v>7353.6320571428496</v>
      </c>
      <c r="G533" s="67">
        <v>30822.5114202964</v>
      </c>
      <c r="H533" s="68">
        <v>45659.880255967997</v>
      </c>
    </row>
    <row r="534" spans="1:8" ht="15.6" x14ac:dyDescent="0.3">
      <c r="A534" s="15">
        <v>13</v>
      </c>
      <c r="B534" s="43">
        <v>294.67362499999899</v>
      </c>
      <c r="C534" s="44">
        <v>157.944625</v>
      </c>
      <c r="D534" s="44">
        <v>357.90074999999899</v>
      </c>
      <c r="E534" s="44">
        <v>5459.22846788277</v>
      </c>
      <c r="F534" s="44">
        <v>6938.7537642856996</v>
      </c>
      <c r="G534" s="67">
        <v>26971.7337238582</v>
      </c>
      <c r="H534" s="68">
        <v>40180.234956026703</v>
      </c>
    </row>
    <row r="535" spans="1:8" ht="15.6" x14ac:dyDescent="0.3">
      <c r="A535" s="15">
        <v>14</v>
      </c>
      <c r="B535" s="43">
        <v>270.80262499999998</v>
      </c>
      <c r="C535" s="44">
        <v>121.207375</v>
      </c>
      <c r="D535" s="44">
        <v>301.01549999999997</v>
      </c>
      <c r="E535" s="44">
        <v>4956.16265538277</v>
      </c>
      <c r="F535" s="44">
        <v>6412.9876892857001</v>
      </c>
      <c r="G535" s="67">
        <v>22386.180864088201</v>
      </c>
      <c r="H535" s="68">
        <v>34448.356708756699</v>
      </c>
    </row>
    <row r="536" spans="1:8" ht="15.6" x14ac:dyDescent="0.3">
      <c r="A536" s="15">
        <v>15</v>
      </c>
      <c r="B536" s="43">
        <v>242.98962499999999</v>
      </c>
      <c r="C536" s="44">
        <v>70.454125000000005</v>
      </c>
      <c r="D536" s="44">
        <v>301.01549999999997</v>
      </c>
      <c r="E536" s="44">
        <v>4890.5493428827704</v>
      </c>
      <c r="F536" s="44">
        <v>5435.4702392857098</v>
      </c>
      <c r="G536" s="67">
        <v>19710.395344766701</v>
      </c>
      <c r="H536" s="68">
        <v>30650.874176935198</v>
      </c>
    </row>
    <row r="537" spans="1:8" ht="15.6" x14ac:dyDescent="0.3">
      <c r="A537" s="15">
        <v>20</v>
      </c>
      <c r="B537" s="43">
        <v>90.346625000000003</v>
      </c>
      <c r="C537" s="44">
        <v>43.991624999999999</v>
      </c>
      <c r="D537" s="44">
        <v>185.43825000000001</v>
      </c>
      <c r="E537" s="44">
        <v>2689.7184481459299</v>
      </c>
      <c r="F537" s="44">
        <v>2439.5752678571398</v>
      </c>
      <c r="G537" s="67">
        <v>8917.3153190864195</v>
      </c>
      <c r="H537" s="68">
        <v>14366.385535089399</v>
      </c>
    </row>
    <row r="538" spans="1:8" ht="15.6" x14ac:dyDescent="0.3">
      <c r="A538" s="124">
        <v>25</v>
      </c>
      <c r="B538" s="118">
        <v>53.499875000000003</v>
      </c>
      <c r="C538" s="125">
        <v>26.690624999999901</v>
      </c>
      <c r="D538" s="125">
        <v>185.43825000000001</v>
      </c>
      <c r="E538" s="125">
        <v>1322.35469282296</v>
      </c>
      <c r="F538" s="125">
        <v>363.85024999999899</v>
      </c>
      <c r="G538" s="146">
        <v>6093.17143292124</v>
      </c>
      <c r="H538" s="147">
        <v>8045.0051257442101</v>
      </c>
    </row>
    <row r="539" spans="1:8" ht="15.6" x14ac:dyDescent="0.3">
      <c r="A539" s="9">
        <v>30</v>
      </c>
      <c r="B539" s="122">
        <v>27.165125</v>
      </c>
      <c r="C539" s="41">
        <v>26.690624999999901</v>
      </c>
      <c r="D539" s="41">
        <v>92.719125000000005</v>
      </c>
      <c r="E539" s="41">
        <v>356.307367822966</v>
      </c>
      <c r="F539" s="41">
        <v>216.84649999999999</v>
      </c>
      <c r="G539" s="144">
        <v>5916.6111059981604</v>
      </c>
      <c r="H539" s="48">
        <v>6636.3398488211296</v>
      </c>
    </row>
    <row r="540" spans="1:8" ht="15.6" x14ac:dyDescent="0.3">
      <c r="A540" s="9">
        <v>35</v>
      </c>
      <c r="B540" s="122">
        <v>10.174375</v>
      </c>
      <c r="C540" s="41">
        <v>26.690624999999901</v>
      </c>
      <c r="D540" s="41">
        <v>92.719125000000005</v>
      </c>
      <c r="E540" s="41">
        <v>205.95954545454501</v>
      </c>
      <c r="F540" s="41">
        <v>216.84649999999999</v>
      </c>
      <c r="G540" s="144">
        <v>5563.3487854853402</v>
      </c>
      <c r="H540" s="48">
        <v>6115.7389559398898</v>
      </c>
    </row>
    <row r="541" spans="1:8" ht="15.6" x14ac:dyDescent="0.3">
      <c r="A541" s="9">
        <v>40</v>
      </c>
      <c r="B541" s="122">
        <v>1.91625</v>
      </c>
      <c r="C541" s="41">
        <v>26.690624999999901</v>
      </c>
      <c r="D541" s="41">
        <v>92.719125000000005</v>
      </c>
      <c r="E541" s="41">
        <v>105.83175</v>
      </c>
      <c r="F541" s="41">
        <v>0</v>
      </c>
      <c r="G541" s="144">
        <v>4894.58911721611</v>
      </c>
      <c r="H541" s="48">
        <v>5121.7468672161103</v>
      </c>
    </row>
    <row r="542" spans="1:8" ht="16.2" thickBot="1" x14ac:dyDescent="0.35">
      <c r="A542" s="10">
        <v>45</v>
      </c>
      <c r="B542" s="123">
        <v>0</v>
      </c>
      <c r="C542" s="55">
        <v>26.690624999999901</v>
      </c>
      <c r="D542" s="55">
        <v>92.719125000000005</v>
      </c>
      <c r="E542" s="55">
        <v>0</v>
      </c>
      <c r="F542" s="55">
        <v>0</v>
      </c>
      <c r="G542" s="145">
        <v>3194.1126275183101</v>
      </c>
      <c r="H542" s="57">
        <v>3313.5223775183099</v>
      </c>
    </row>
    <row r="545" spans="1:8" ht="18" thickBot="1" x14ac:dyDescent="0.35">
      <c r="A545" s="17" t="s">
        <v>20</v>
      </c>
      <c r="B545" s="20"/>
      <c r="C545" s="20"/>
      <c r="D545" s="20"/>
      <c r="E545" s="20"/>
      <c r="F545" s="20"/>
      <c r="G545" s="20"/>
      <c r="H545" s="20"/>
    </row>
    <row r="546" spans="1:8" ht="60.6" thickBot="1" x14ac:dyDescent="0.35">
      <c r="A546" s="193" t="s">
        <v>106</v>
      </c>
      <c r="B546" s="294" t="s">
        <v>96</v>
      </c>
      <c r="C546" s="292" t="s">
        <v>107</v>
      </c>
      <c r="D546" s="292" t="s">
        <v>98</v>
      </c>
      <c r="E546" s="292" t="s">
        <v>99</v>
      </c>
      <c r="F546" s="292" t="s">
        <v>100</v>
      </c>
      <c r="G546" s="299" t="s">
        <v>101</v>
      </c>
      <c r="H546" s="302" t="s">
        <v>116</v>
      </c>
    </row>
    <row r="547" spans="1:8" ht="15.6" x14ac:dyDescent="0.3">
      <c r="A547" s="106">
        <v>1</v>
      </c>
      <c r="B547" s="306">
        <f t="shared" ref="B547:H556" si="263">(B306+B282+B234+B210+B185+B161+B136+B112)/B522</f>
        <v>9101.9505745848946</v>
      </c>
      <c r="C547" s="305">
        <f t="shared" si="263"/>
        <v>5038.7359561641961</v>
      </c>
      <c r="D547" s="305">
        <f t="shared" si="263"/>
        <v>5321.1597743280445</v>
      </c>
      <c r="E547" s="305">
        <f t="shared" si="263"/>
        <v>4268.2172722256455</v>
      </c>
      <c r="F547" s="305">
        <f t="shared" si="263"/>
        <v>3124.5825768667009</v>
      </c>
      <c r="G547" s="309">
        <f t="shared" si="263"/>
        <v>2662.4619988354057</v>
      </c>
      <c r="H547" s="310">
        <f t="shared" si="263"/>
        <v>2938.6853631789718</v>
      </c>
    </row>
    <row r="548" spans="1:8" ht="15.6" x14ac:dyDescent="0.3">
      <c r="A548" s="9">
        <v>2</v>
      </c>
      <c r="B548" s="307">
        <f t="shared" si="263"/>
        <v>9035.6481520602847</v>
      </c>
      <c r="C548" s="78">
        <f t="shared" si="263"/>
        <v>6717.329858596343</v>
      </c>
      <c r="D548" s="78">
        <f t="shared" si="263"/>
        <v>5636.4799656765545</v>
      </c>
      <c r="E548" s="78">
        <f t="shared" si="263"/>
        <v>4226.8268114915436</v>
      </c>
      <c r="F548" s="78">
        <f t="shared" si="263"/>
        <v>2841.8774323161574</v>
      </c>
      <c r="G548" s="85">
        <f t="shared" si="263"/>
        <v>2500.9051974599356</v>
      </c>
      <c r="H548" s="86">
        <f t="shared" si="263"/>
        <v>2779.1483322667332</v>
      </c>
    </row>
    <row r="549" spans="1:8" ht="15.6" x14ac:dyDescent="0.3">
      <c r="A549" s="9">
        <v>3</v>
      </c>
      <c r="B549" s="307">
        <f t="shared" si="263"/>
        <v>10266.551124554902</v>
      </c>
      <c r="C549" s="78">
        <f t="shared" si="263"/>
        <v>6303.4033642146405</v>
      </c>
      <c r="D549" s="78">
        <f t="shared" si="263"/>
        <v>5408.8256650935655</v>
      </c>
      <c r="E549" s="78">
        <f t="shared" si="263"/>
        <v>4096.702333155481</v>
      </c>
      <c r="F549" s="78">
        <f t="shared" si="263"/>
        <v>2767.544892660133</v>
      </c>
      <c r="G549" s="85">
        <f t="shared" si="263"/>
        <v>2419.4119137420507</v>
      </c>
      <c r="H549" s="86">
        <f t="shared" si="263"/>
        <v>2710.5599031563024</v>
      </c>
    </row>
    <row r="550" spans="1:8" ht="15.6" x14ac:dyDescent="0.3">
      <c r="A550" s="9">
        <v>4</v>
      </c>
      <c r="B550" s="307">
        <f t="shared" si="263"/>
        <v>10220.954588035091</v>
      </c>
      <c r="C550" s="78">
        <f t="shared" si="263"/>
        <v>6156.9876120129393</v>
      </c>
      <c r="D550" s="78">
        <f t="shared" si="263"/>
        <v>5310.0304327140602</v>
      </c>
      <c r="E550" s="78">
        <f t="shared" si="263"/>
        <v>4040.9709960182454</v>
      </c>
      <c r="F550" s="78">
        <f t="shared" si="263"/>
        <v>2804.7210569939725</v>
      </c>
      <c r="G550" s="85">
        <f t="shared" si="263"/>
        <v>2363.7528944215128</v>
      </c>
      <c r="H550" s="86">
        <f t="shared" si="263"/>
        <v>2678.1396149713009</v>
      </c>
    </row>
    <row r="551" spans="1:8" ht="15.6" x14ac:dyDescent="0.3">
      <c r="A551" s="9">
        <v>5</v>
      </c>
      <c r="B551" s="307">
        <f t="shared" si="263"/>
        <v>10051.729397516299</v>
      </c>
      <c r="C551" s="78">
        <f t="shared" si="263"/>
        <v>6002.6891845695282</v>
      </c>
      <c r="D551" s="78">
        <f t="shared" si="263"/>
        <v>5270.9778720398981</v>
      </c>
      <c r="E551" s="78">
        <f t="shared" si="263"/>
        <v>4036.1697658280991</v>
      </c>
      <c r="F551" s="78">
        <f t="shared" si="263"/>
        <v>2743.2646225157059</v>
      </c>
      <c r="G551" s="85">
        <f t="shared" si="263"/>
        <v>2417.2776380410683</v>
      </c>
      <c r="H551" s="86">
        <f t="shared" si="263"/>
        <v>2737.6525927091811</v>
      </c>
    </row>
    <row r="552" spans="1:8" ht="15.6" x14ac:dyDescent="0.3">
      <c r="A552" s="9">
        <v>6</v>
      </c>
      <c r="B552" s="307">
        <f t="shared" si="263"/>
        <v>10137.473889651805</v>
      </c>
      <c r="C552" s="78">
        <f t="shared" si="263"/>
        <v>6340.8932544545078</v>
      </c>
      <c r="D552" s="78">
        <f t="shared" si="263"/>
        <v>5085.3398801655285</v>
      </c>
      <c r="E552" s="78">
        <f t="shared" si="263"/>
        <v>3983.0894380054669</v>
      </c>
      <c r="F552" s="78">
        <f t="shared" si="263"/>
        <v>2716.1798123647291</v>
      </c>
      <c r="G552" s="85">
        <f t="shared" si="263"/>
        <v>2372.0137625359134</v>
      </c>
      <c r="H552" s="86">
        <f t="shared" si="263"/>
        <v>2710.0867468152678</v>
      </c>
    </row>
    <row r="553" spans="1:8" ht="15.6" x14ac:dyDescent="0.3">
      <c r="A553" s="9">
        <v>7</v>
      </c>
      <c r="B553" s="307">
        <f t="shared" si="263"/>
        <v>10152.513941223771</v>
      </c>
      <c r="C553" s="78">
        <f t="shared" si="263"/>
        <v>6383.5077127488757</v>
      </c>
      <c r="D553" s="78">
        <f t="shared" si="263"/>
        <v>4765.0114416180295</v>
      </c>
      <c r="E553" s="78">
        <f t="shared" si="263"/>
        <v>4013.8409944965019</v>
      </c>
      <c r="F553" s="78">
        <f t="shared" si="263"/>
        <v>2686.3300174321503</v>
      </c>
      <c r="G553" s="85">
        <f t="shared" si="263"/>
        <v>2353.7757754707623</v>
      </c>
      <c r="H553" s="86">
        <f t="shared" si="263"/>
        <v>2694.2115755292289</v>
      </c>
    </row>
    <row r="554" spans="1:8" ht="15.6" x14ac:dyDescent="0.3">
      <c r="A554" s="9">
        <v>8</v>
      </c>
      <c r="B554" s="307">
        <f t="shared" si="263"/>
        <v>10334.077648615028</v>
      </c>
      <c r="C554" s="78">
        <f t="shared" si="263"/>
        <v>6224.8595313973019</v>
      </c>
      <c r="D554" s="78">
        <f t="shared" si="263"/>
        <v>4688.6745214609782</v>
      </c>
      <c r="E554" s="78">
        <f t="shared" si="263"/>
        <v>3948.6592859800585</v>
      </c>
      <c r="F554" s="78">
        <f t="shared" si="263"/>
        <v>2766.4091677478464</v>
      </c>
      <c r="G554" s="85">
        <f t="shared" si="263"/>
        <v>2319.4599290078131</v>
      </c>
      <c r="H554" s="86">
        <f t="shared" si="263"/>
        <v>2658.9958393794004</v>
      </c>
    </row>
    <row r="555" spans="1:8" ht="15.6" x14ac:dyDescent="0.3">
      <c r="A555" s="9">
        <v>9</v>
      </c>
      <c r="B555" s="307">
        <f t="shared" si="263"/>
        <v>10204.572927681565</v>
      </c>
      <c r="C555" s="78">
        <f t="shared" si="263"/>
        <v>6193.6656402496792</v>
      </c>
      <c r="D555" s="78">
        <f t="shared" si="263"/>
        <v>4582.2071372000337</v>
      </c>
      <c r="E555" s="78">
        <f t="shared" si="263"/>
        <v>3991.2338110551209</v>
      </c>
      <c r="F555" s="78">
        <f t="shared" si="263"/>
        <v>2705.3588664319996</v>
      </c>
      <c r="G555" s="85">
        <f t="shared" si="263"/>
        <v>2417.8525269848997</v>
      </c>
      <c r="H555" s="86">
        <f t="shared" si="263"/>
        <v>2749.7373375431812</v>
      </c>
    </row>
    <row r="556" spans="1:8" ht="15.6" x14ac:dyDescent="0.3">
      <c r="A556" s="9">
        <v>10</v>
      </c>
      <c r="B556" s="307">
        <f t="shared" si="263"/>
        <v>9868.0071828103937</v>
      </c>
      <c r="C556" s="78">
        <f t="shared" si="263"/>
        <v>6254.4213221812506</v>
      </c>
      <c r="D556" s="78">
        <f t="shared" si="263"/>
        <v>4962.6772917376438</v>
      </c>
      <c r="E556" s="78">
        <f t="shared" si="263"/>
        <v>3980.0308107030446</v>
      </c>
      <c r="F556" s="78">
        <f t="shared" si="263"/>
        <v>2690.6794796489326</v>
      </c>
      <c r="G556" s="85">
        <f t="shared" si="263"/>
        <v>2505.0454987211306</v>
      </c>
      <c r="H556" s="86">
        <f t="shared" si="263"/>
        <v>2838.33486646041</v>
      </c>
    </row>
    <row r="557" spans="1:8" ht="15.6" x14ac:dyDescent="0.3">
      <c r="A557" s="9">
        <v>11</v>
      </c>
      <c r="B557" s="307">
        <f t="shared" ref="B557:H565" si="264">(B316+B292+B244+B220+B195+B171+B146+B122)/B532</f>
        <v>10083.400988170068</v>
      </c>
      <c r="C557" s="78">
        <f t="shared" si="264"/>
        <v>6313.1614496923921</v>
      </c>
      <c r="D557" s="78">
        <f t="shared" si="264"/>
        <v>4981.4109937279982</v>
      </c>
      <c r="E557" s="78">
        <f t="shared" si="264"/>
        <v>4022.7762005906725</v>
      </c>
      <c r="F557" s="78">
        <f t="shared" si="264"/>
        <v>2642.8504699823561</v>
      </c>
      <c r="G557" s="85">
        <f t="shared" si="264"/>
        <v>2548.0429110877144</v>
      </c>
      <c r="H557" s="86">
        <f t="shared" si="264"/>
        <v>2870.7452205073178</v>
      </c>
    </row>
    <row r="558" spans="1:8" ht="15.6" x14ac:dyDescent="0.3">
      <c r="A558" s="9">
        <v>12</v>
      </c>
      <c r="B558" s="307">
        <f t="shared" si="264"/>
        <v>9893.1980753472526</v>
      </c>
      <c r="C558" s="78">
        <f t="shared" si="264"/>
        <v>6479.6231684730428</v>
      </c>
      <c r="D558" s="78">
        <f t="shared" si="264"/>
        <v>4891.3789975450336</v>
      </c>
      <c r="E558" s="78">
        <f t="shared" si="264"/>
        <v>3953.2760286904931</v>
      </c>
      <c r="F558" s="78">
        <f t="shared" si="264"/>
        <v>2624.9308046390961</v>
      </c>
      <c r="G558" s="85">
        <f t="shared" si="264"/>
        <v>2503.0930485289236</v>
      </c>
      <c r="H558" s="86">
        <f t="shared" si="264"/>
        <v>2827.487439719851</v>
      </c>
    </row>
    <row r="559" spans="1:8" ht="15.6" x14ac:dyDescent="0.3">
      <c r="A559" s="9">
        <v>13</v>
      </c>
      <c r="B559" s="307">
        <f t="shared" si="264"/>
        <v>9835.8302088641831</v>
      </c>
      <c r="C559" s="78">
        <f t="shared" si="264"/>
        <v>6491.7278135789793</v>
      </c>
      <c r="D559" s="78">
        <f t="shared" si="264"/>
        <v>5031.8035472777046</v>
      </c>
      <c r="E559" s="78">
        <f t="shared" si="264"/>
        <v>3933.6942762503713</v>
      </c>
      <c r="F559" s="78">
        <f t="shared" si="264"/>
        <v>2546.7910050086043</v>
      </c>
      <c r="G559" s="85">
        <f t="shared" si="264"/>
        <v>2486.0293565175789</v>
      </c>
      <c r="H559" s="86">
        <f t="shared" si="264"/>
        <v>2785.5385347286742</v>
      </c>
    </row>
    <row r="560" spans="1:8" ht="15.6" x14ac:dyDescent="0.3">
      <c r="A560" s="9">
        <v>14</v>
      </c>
      <c r="B560" s="307">
        <f t="shared" si="264"/>
        <v>9707.0944419442549</v>
      </c>
      <c r="C560" s="78">
        <f t="shared" si="264"/>
        <v>7041.1301228672037</v>
      </c>
      <c r="D560" s="78">
        <f t="shared" si="264"/>
        <v>4734.5372662884911</v>
      </c>
      <c r="E560" s="78">
        <f t="shared" si="264"/>
        <v>4023.9107829862501</v>
      </c>
      <c r="F560" s="78">
        <f t="shared" si="264"/>
        <v>2538.7612744960015</v>
      </c>
      <c r="G560" s="85">
        <f t="shared" si="264"/>
        <v>2517.0314899673526</v>
      </c>
      <c r="H560" s="86">
        <f t="shared" si="264"/>
        <v>2829.6919010522938</v>
      </c>
    </row>
    <row r="561" spans="1:15" ht="15.6" x14ac:dyDescent="0.3">
      <c r="A561" s="9">
        <v>15</v>
      </c>
      <c r="B561" s="307">
        <f t="shared" si="264"/>
        <v>9522.4136170208731</v>
      </c>
      <c r="C561" s="78">
        <f t="shared" si="264"/>
        <v>6623.2314286891879</v>
      </c>
      <c r="D561" s="78">
        <f t="shared" si="264"/>
        <v>4685.8887696457832</v>
      </c>
      <c r="E561" s="78">
        <f t="shared" si="264"/>
        <v>3976.4464262075521</v>
      </c>
      <c r="F561" s="78">
        <f t="shared" si="264"/>
        <v>2448.9647318966345</v>
      </c>
      <c r="G561" s="85">
        <f t="shared" si="264"/>
        <v>2499.1867678011904</v>
      </c>
      <c r="H561" s="86">
        <f t="shared" si="264"/>
        <v>2812.6195667346069</v>
      </c>
    </row>
    <row r="562" spans="1:15" ht="15.6" x14ac:dyDescent="0.3">
      <c r="A562" s="9">
        <v>20</v>
      </c>
      <c r="B562" s="307">
        <f t="shared" si="264"/>
        <v>11442.751591538641</v>
      </c>
      <c r="C562" s="78">
        <f t="shared" si="264"/>
        <v>6345.0673282097614</v>
      </c>
      <c r="D562" s="78">
        <f t="shared" si="264"/>
        <v>4609.4583240288157</v>
      </c>
      <c r="E562" s="78">
        <f t="shared" si="264"/>
        <v>3882.7728291365702</v>
      </c>
      <c r="F562" s="78">
        <f t="shared" si="264"/>
        <v>2444.5908033596606</v>
      </c>
      <c r="G562" s="85">
        <f t="shared" si="264"/>
        <v>2513.6378693240422</v>
      </c>
      <c r="H562" s="86">
        <f t="shared" si="264"/>
        <v>2853.184194841861</v>
      </c>
    </row>
    <row r="563" spans="1:15" ht="15.6" x14ac:dyDescent="0.3">
      <c r="A563" s="9">
        <v>25</v>
      </c>
      <c r="B563" s="307">
        <f t="shared" si="264"/>
        <v>11671.29781159865</v>
      </c>
      <c r="C563" s="78">
        <f t="shared" si="264"/>
        <v>6925.4726867350091</v>
      </c>
      <c r="D563" s="78">
        <f t="shared" si="264"/>
        <v>4518.4367168400286</v>
      </c>
      <c r="E563" s="78">
        <f t="shared" si="264"/>
        <v>3809.7402874315967</v>
      </c>
      <c r="F563" s="78">
        <f t="shared" si="264"/>
        <v>3138.0522261057881</v>
      </c>
      <c r="G563" s="85">
        <f t="shared" si="264"/>
        <v>2259.6547132397591</v>
      </c>
      <c r="H563" s="86">
        <f t="shared" si="264"/>
        <v>2684.3018009175471</v>
      </c>
    </row>
    <row r="564" spans="1:15" ht="15.6" x14ac:dyDescent="0.3">
      <c r="A564" s="9">
        <v>30</v>
      </c>
      <c r="B564" s="307">
        <f t="shared" si="264"/>
        <v>13656.436339026488</v>
      </c>
      <c r="C564" s="78">
        <f t="shared" si="264"/>
        <v>6630.2201069864341</v>
      </c>
      <c r="D564" s="78">
        <f t="shared" si="264"/>
        <v>4774.1658191628767</v>
      </c>
      <c r="E564" s="78">
        <f t="shared" si="264"/>
        <v>4035.5069228687553</v>
      </c>
      <c r="F564" s="78">
        <f t="shared" si="264"/>
        <v>2865.9898453616097</v>
      </c>
      <c r="G564" s="85">
        <f t="shared" si="264"/>
        <v>2159.6908511818556</v>
      </c>
      <c r="H564" s="86">
        <f t="shared" si="264"/>
        <v>2385.0513911011822</v>
      </c>
    </row>
    <row r="565" spans="1:15" ht="15.6" x14ac:dyDescent="0.3">
      <c r="A565" s="9">
        <v>35</v>
      </c>
      <c r="B565" s="307">
        <f t="shared" si="264"/>
        <v>21417.063385797872</v>
      </c>
      <c r="C565" s="78">
        <f t="shared" si="264"/>
        <v>6414.3063676257061</v>
      </c>
      <c r="D565" s="78">
        <f t="shared" si="264"/>
        <v>4708.5910989526401</v>
      </c>
      <c r="E565" s="78">
        <f t="shared" si="264"/>
        <v>4226.1964405013459</v>
      </c>
      <c r="F565" s="78">
        <f t="shared" si="264"/>
        <v>2775.7070179411025</v>
      </c>
      <c r="G565" s="85">
        <f t="shared" si="264"/>
        <v>2004.8490384808001</v>
      </c>
      <c r="H565" s="86">
        <f t="shared" si="264"/>
        <v>2199.5192955152074</v>
      </c>
    </row>
    <row r="566" spans="1:15" ht="15.6" x14ac:dyDescent="0.3">
      <c r="A566" s="9">
        <v>40</v>
      </c>
      <c r="B566" s="307">
        <f>(B325+B301+B253+B229+B204+B180+B155+B131)/B541</f>
        <v>62636.767966252803</v>
      </c>
      <c r="C566" s="78">
        <f>(C325+C301+C253+C229+C204+C180+C155+C131)/C541</f>
        <v>6282.1139544808311</v>
      </c>
      <c r="D566" s="78">
        <f>(D325+D301+D253+D229+D204+D180+D155+D131)/D541</f>
        <v>4643.0163787423917</v>
      </c>
      <c r="E566" s="78">
        <f>(E325+E301+E253+E229+E204+E180+E155+E131)/E541</f>
        <v>4327.5636893872252</v>
      </c>
      <c r="F566" s="78" t="s">
        <v>117</v>
      </c>
      <c r="G566" s="85">
        <f>(G325+G301+G253+G229+G204+G180+G155+G131)/G541</f>
        <v>1772.6951968802221</v>
      </c>
      <c r="H566" s="86">
        <f>(H325+H301+H253+H229+H204+H180+H155+H131)/H541</f>
        <v>1927.0512373094939</v>
      </c>
    </row>
    <row r="567" spans="1:15" ht="16.2" thickBot="1" x14ac:dyDescent="0.35">
      <c r="A567" s="10">
        <v>45</v>
      </c>
      <c r="B567" s="308" t="s">
        <v>117</v>
      </c>
      <c r="C567" s="82">
        <f>(C326+C302+C254+C230+C205+C181+C156+C132)/C542</f>
        <v>6149.921541335957</v>
      </c>
      <c r="D567" s="82">
        <f>(D326+D302+D254+D230+D205+D181+D156+D132)/D542</f>
        <v>4577.4416585321542</v>
      </c>
      <c r="E567" s="82" t="s">
        <v>117</v>
      </c>
      <c r="F567" s="82" t="s">
        <v>117</v>
      </c>
      <c r="G567" s="87">
        <f>(G326+G302+G254+G230+G205+G181+G156+G132)/G542</f>
        <v>1719.8337551174725</v>
      </c>
      <c r="H567" s="88">
        <f>(H326+H302+H254+H230+H205+H181+H156+H132)/H542</f>
        <v>1875.7104076251194</v>
      </c>
    </row>
    <row r="568" spans="1:15" ht="15.6" x14ac:dyDescent="0.3">
      <c r="A568" s="4"/>
      <c r="B568" s="260"/>
      <c r="C568" s="260"/>
      <c r="D568" s="260"/>
      <c r="E568" s="260"/>
      <c r="F568" s="260"/>
      <c r="G568" s="260"/>
      <c r="H568" s="260"/>
    </row>
    <row r="569" spans="1:15" ht="18" thickBot="1" x14ac:dyDescent="0.35">
      <c r="A569" s="17" t="s">
        <v>21</v>
      </c>
      <c r="C569"/>
      <c r="D569"/>
      <c r="E569"/>
      <c r="F569"/>
      <c r="G569"/>
      <c r="H569"/>
      <c r="I569" s="273"/>
      <c r="J569" s="273"/>
      <c r="K569" s="273"/>
      <c r="L569" s="273"/>
      <c r="M569" s="273"/>
      <c r="N569" s="273"/>
      <c r="O569" s="273"/>
    </row>
    <row r="570" spans="1:15" ht="60.6" thickBot="1" x14ac:dyDescent="0.35">
      <c r="A570" s="136" t="s">
        <v>106</v>
      </c>
      <c r="B570" s="137" t="s">
        <v>96</v>
      </c>
      <c r="C570" s="138" t="s">
        <v>107</v>
      </c>
      <c r="D570" s="139" t="s">
        <v>98</v>
      </c>
      <c r="E570" s="139" t="s">
        <v>99</v>
      </c>
      <c r="F570" s="139" t="s">
        <v>100</v>
      </c>
      <c r="G570" s="140" t="s">
        <v>101</v>
      </c>
      <c r="H570" s="141" t="s">
        <v>116</v>
      </c>
      <c r="I570" s="273"/>
      <c r="J570" s="273"/>
      <c r="K570" s="273"/>
      <c r="L570" s="273"/>
      <c r="M570" s="273"/>
      <c r="N570" s="273"/>
      <c r="O570" s="273"/>
    </row>
    <row r="571" spans="1:15" ht="15.6" x14ac:dyDescent="0.3">
      <c r="A571" s="14">
        <v>1</v>
      </c>
      <c r="B571" s="206">
        <f t="shared" ref="B571:H580" si="265">B547/1000</f>
        <v>9.1019505745848939</v>
      </c>
      <c r="C571" s="207">
        <f t="shared" si="265"/>
        <v>5.0387359561641958</v>
      </c>
      <c r="D571" s="207">
        <f t="shared" si="265"/>
        <v>5.3211597743280441</v>
      </c>
      <c r="E571" s="207">
        <f t="shared" si="265"/>
        <v>4.2682172722256455</v>
      </c>
      <c r="F571" s="207">
        <f t="shared" si="265"/>
        <v>3.1245825768667008</v>
      </c>
      <c r="G571" s="211">
        <f t="shared" si="265"/>
        <v>2.6624619988354055</v>
      </c>
      <c r="H571" s="214">
        <f t="shared" si="265"/>
        <v>2.9386853631789718</v>
      </c>
      <c r="I571" s="273"/>
      <c r="J571" s="273"/>
      <c r="K571" s="273"/>
      <c r="L571" s="273"/>
      <c r="M571" s="273"/>
      <c r="N571" s="273"/>
      <c r="O571" s="273"/>
    </row>
    <row r="572" spans="1:15" ht="15.6" x14ac:dyDescent="0.3">
      <c r="A572" s="15">
        <v>2</v>
      </c>
      <c r="B572" s="208">
        <f t="shared" si="265"/>
        <v>9.0356481520602845</v>
      </c>
      <c r="C572" s="205">
        <f t="shared" si="265"/>
        <v>6.7173298585963428</v>
      </c>
      <c r="D572" s="205">
        <f t="shared" si="265"/>
        <v>5.6364799656765543</v>
      </c>
      <c r="E572" s="205">
        <f t="shared" si="265"/>
        <v>4.2268268114915433</v>
      </c>
      <c r="F572" s="205">
        <f t="shared" si="265"/>
        <v>2.8418774323161573</v>
      </c>
      <c r="G572" s="212">
        <f t="shared" si="265"/>
        <v>2.5009051974599354</v>
      </c>
      <c r="H572" s="215">
        <f t="shared" si="265"/>
        <v>2.779148332266733</v>
      </c>
      <c r="I572" s="273"/>
      <c r="J572" s="273"/>
      <c r="K572" s="273"/>
      <c r="L572" s="273"/>
      <c r="M572" s="273"/>
      <c r="N572" s="273"/>
      <c r="O572" s="273"/>
    </row>
    <row r="573" spans="1:15" ht="15.6" x14ac:dyDescent="0.3">
      <c r="A573" s="15">
        <v>3</v>
      </c>
      <c r="B573" s="208">
        <f t="shared" si="265"/>
        <v>10.266551124554903</v>
      </c>
      <c r="C573" s="205">
        <f t="shared" si="265"/>
        <v>6.3034033642146401</v>
      </c>
      <c r="D573" s="205">
        <f t="shared" si="265"/>
        <v>5.4088256650935653</v>
      </c>
      <c r="E573" s="205">
        <f t="shared" si="265"/>
        <v>4.0967023331554806</v>
      </c>
      <c r="F573" s="205">
        <f t="shared" si="265"/>
        <v>2.7675448926601329</v>
      </c>
      <c r="G573" s="212">
        <f t="shared" si="265"/>
        <v>2.4194119137420507</v>
      </c>
      <c r="H573" s="215">
        <f t="shared" si="265"/>
        <v>2.7105599031563026</v>
      </c>
      <c r="I573" s="273"/>
      <c r="J573" s="273"/>
      <c r="K573" s="273"/>
      <c r="L573" s="273"/>
      <c r="M573" s="273"/>
      <c r="N573" s="273"/>
      <c r="O573" s="273"/>
    </row>
    <row r="574" spans="1:15" ht="15.6" x14ac:dyDescent="0.3">
      <c r="A574" s="15">
        <v>4</v>
      </c>
      <c r="B574" s="208">
        <f t="shared" si="265"/>
        <v>10.22095458803509</v>
      </c>
      <c r="C574" s="205">
        <f t="shared" si="265"/>
        <v>6.156987612012939</v>
      </c>
      <c r="D574" s="205">
        <f t="shared" si="265"/>
        <v>5.3100304327140604</v>
      </c>
      <c r="E574" s="205">
        <f t="shared" si="265"/>
        <v>4.0409709960182454</v>
      </c>
      <c r="F574" s="205">
        <f t="shared" si="265"/>
        <v>2.8047210569939725</v>
      </c>
      <c r="G574" s="212">
        <f t="shared" si="265"/>
        <v>2.3637528944215127</v>
      </c>
      <c r="H574" s="215">
        <f t="shared" si="265"/>
        <v>2.6781396149713008</v>
      </c>
      <c r="I574" s="273"/>
      <c r="J574" s="273"/>
      <c r="K574" s="273"/>
      <c r="L574" s="273"/>
      <c r="M574" s="273"/>
      <c r="N574" s="273"/>
      <c r="O574" s="273"/>
    </row>
    <row r="575" spans="1:15" ht="15.6" x14ac:dyDescent="0.3">
      <c r="A575" s="15">
        <v>5</v>
      </c>
      <c r="B575" s="208">
        <f t="shared" si="265"/>
        <v>10.051729397516299</v>
      </c>
      <c r="C575" s="205">
        <f t="shared" si="265"/>
        <v>6.0026891845695278</v>
      </c>
      <c r="D575" s="205">
        <f t="shared" si="265"/>
        <v>5.2709778720398983</v>
      </c>
      <c r="E575" s="205">
        <f t="shared" si="265"/>
        <v>4.0361697658280988</v>
      </c>
      <c r="F575" s="205">
        <f t="shared" si="265"/>
        <v>2.743264622515706</v>
      </c>
      <c r="G575" s="212">
        <f t="shared" si="265"/>
        <v>2.4172776380410683</v>
      </c>
      <c r="H575" s="215">
        <f t="shared" si="265"/>
        <v>2.737652592709181</v>
      </c>
      <c r="I575" s="273"/>
      <c r="J575" s="273"/>
      <c r="K575" s="273"/>
      <c r="L575" s="273"/>
      <c r="M575" s="273"/>
      <c r="N575" s="273"/>
      <c r="O575" s="273"/>
    </row>
    <row r="576" spans="1:15" ht="15.6" x14ac:dyDescent="0.3">
      <c r="A576" s="15">
        <v>6</v>
      </c>
      <c r="B576" s="208">
        <f t="shared" si="265"/>
        <v>10.137473889651805</v>
      </c>
      <c r="C576" s="205">
        <f t="shared" si="265"/>
        <v>6.3408932544545076</v>
      </c>
      <c r="D576" s="205">
        <f t="shared" si="265"/>
        <v>5.0853398801655283</v>
      </c>
      <c r="E576" s="205">
        <f t="shared" si="265"/>
        <v>3.9830894380054671</v>
      </c>
      <c r="F576" s="205">
        <f t="shared" si="265"/>
        <v>2.7161798123647292</v>
      </c>
      <c r="G576" s="212">
        <f t="shared" si="265"/>
        <v>2.3720137625359135</v>
      </c>
      <c r="H576" s="215">
        <f t="shared" si="265"/>
        <v>2.7100867468152678</v>
      </c>
      <c r="I576" s="273"/>
      <c r="J576" s="273"/>
      <c r="K576" s="273"/>
      <c r="L576" s="273"/>
      <c r="M576" s="273"/>
      <c r="N576" s="273"/>
      <c r="O576" s="273"/>
    </row>
    <row r="577" spans="1:15" ht="15.6" x14ac:dyDescent="0.3">
      <c r="A577" s="15">
        <v>7</v>
      </c>
      <c r="B577" s="208">
        <f t="shared" si="265"/>
        <v>10.152513941223772</v>
      </c>
      <c r="C577" s="205">
        <f t="shared" si="265"/>
        <v>6.3835077127488757</v>
      </c>
      <c r="D577" s="205">
        <f t="shared" si="265"/>
        <v>4.7650114416180296</v>
      </c>
      <c r="E577" s="205">
        <f t="shared" si="265"/>
        <v>4.0138409944965021</v>
      </c>
      <c r="F577" s="205">
        <f t="shared" si="265"/>
        <v>2.6863300174321503</v>
      </c>
      <c r="G577" s="212">
        <f t="shared" si="265"/>
        <v>2.3537757754707624</v>
      </c>
      <c r="H577" s="215">
        <f t="shared" si="265"/>
        <v>2.6942115755292289</v>
      </c>
      <c r="I577" s="273"/>
      <c r="J577" s="273"/>
      <c r="K577" s="273"/>
      <c r="L577" s="273"/>
      <c r="M577" s="273"/>
      <c r="N577" s="273"/>
      <c r="O577" s="273"/>
    </row>
    <row r="578" spans="1:15" ht="15.6" x14ac:dyDescent="0.3">
      <c r="A578" s="15">
        <v>8</v>
      </c>
      <c r="B578" s="208">
        <f t="shared" si="265"/>
        <v>10.334077648615027</v>
      </c>
      <c r="C578" s="205">
        <f t="shared" si="265"/>
        <v>6.2248595313973016</v>
      </c>
      <c r="D578" s="205">
        <f t="shared" si="265"/>
        <v>4.6886745214609782</v>
      </c>
      <c r="E578" s="205">
        <f t="shared" si="265"/>
        <v>3.9486592859800584</v>
      </c>
      <c r="F578" s="205">
        <f t="shared" si="265"/>
        <v>2.7664091677478462</v>
      </c>
      <c r="G578" s="212">
        <f t="shared" si="265"/>
        <v>2.3194599290078131</v>
      </c>
      <c r="H578" s="215">
        <f t="shared" si="265"/>
        <v>2.6589958393794002</v>
      </c>
      <c r="I578" s="273"/>
      <c r="J578" s="273"/>
      <c r="K578" s="273"/>
      <c r="L578" s="273"/>
      <c r="M578" s="273"/>
      <c r="N578" s="273"/>
      <c r="O578" s="273"/>
    </row>
    <row r="579" spans="1:15" ht="15.6" x14ac:dyDescent="0.3">
      <c r="A579" s="15">
        <v>9</v>
      </c>
      <c r="B579" s="208">
        <f t="shared" si="265"/>
        <v>10.204572927681566</v>
      </c>
      <c r="C579" s="205">
        <f t="shared" si="265"/>
        <v>6.1936656402496792</v>
      </c>
      <c r="D579" s="205">
        <f t="shared" si="265"/>
        <v>4.5822071372000339</v>
      </c>
      <c r="E579" s="205">
        <f t="shared" si="265"/>
        <v>3.9912338110551211</v>
      </c>
      <c r="F579" s="205">
        <f t="shared" si="265"/>
        <v>2.7053588664319994</v>
      </c>
      <c r="G579" s="212">
        <f t="shared" si="265"/>
        <v>2.4178525269848996</v>
      </c>
      <c r="H579" s="215">
        <f t="shared" si="265"/>
        <v>2.7497373375431811</v>
      </c>
      <c r="I579" s="273"/>
      <c r="J579" s="273"/>
      <c r="K579" s="273"/>
      <c r="L579" s="273"/>
      <c r="M579" s="273"/>
      <c r="N579" s="273"/>
      <c r="O579" s="273"/>
    </row>
    <row r="580" spans="1:15" ht="15.6" x14ac:dyDescent="0.3">
      <c r="A580" s="15">
        <v>10</v>
      </c>
      <c r="B580" s="208">
        <f t="shared" si="265"/>
        <v>9.868007182810393</v>
      </c>
      <c r="C580" s="205">
        <f t="shared" si="265"/>
        <v>6.2544213221812504</v>
      </c>
      <c r="D580" s="205">
        <f t="shared" si="265"/>
        <v>4.962677291737644</v>
      </c>
      <c r="E580" s="205">
        <f t="shared" si="265"/>
        <v>3.9800308107030444</v>
      </c>
      <c r="F580" s="205">
        <f t="shared" si="265"/>
        <v>2.6906794796489324</v>
      </c>
      <c r="G580" s="212">
        <f t="shared" si="265"/>
        <v>2.5050454987211306</v>
      </c>
      <c r="H580" s="215">
        <f t="shared" si="265"/>
        <v>2.8383348664604102</v>
      </c>
      <c r="I580" s="273"/>
      <c r="J580" s="273"/>
      <c r="K580" s="273"/>
      <c r="L580" s="273"/>
      <c r="M580" s="273"/>
      <c r="N580" s="273"/>
      <c r="O580" s="273"/>
    </row>
    <row r="581" spans="1:15" ht="15.6" x14ac:dyDescent="0.3">
      <c r="A581" s="15">
        <v>11</v>
      </c>
      <c r="B581" s="208">
        <f t="shared" ref="B581:H589" si="266">B557/1000</f>
        <v>10.083400988170068</v>
      </c>
      <c r="C581" s="205">
        <f t="shared" si="266"/>
        <v>6.3131614496923918</v>
      </c>
      <c r="D581" s="205">
        <f t="shared" si="266"/>
        <v>4.981410993727998</v>
      </c>
      <c r="E581" s="205">
        <f t="shared" si="266"/>
        <v>4.0227762005906724</v>
      </c>
      <c r="F581" s="205">
        <f t="shared" si="266"/>
        <v>2.6428504699823563</v>
      </c>
      <c r="G581" s="212">
        <f t="shared" si="266"/>
        <v>2.5480429110877143</v>
      </c>
      <c r="H581" s="215">
        <f t="shared" si="266"/>
        <v>2.8707452205073176</v>
      </c>
      <c r="I581" s="273"/>
      <c r="J581" s="273"/>
      <c r="K581" s="273"/>
      <c r="L581" s="273"/>
      <c r="M581" s="273"/>
      <c r="N581" s="273"/>
      <c r="O581" s="273"/>
    </row>
    <row r="582" spans="1:15" ht="15.6" x14ac:dyDescent="0.3">
      <c r="A582" s="15">
        <v>12</v>
      </c>
      <c r="B582" s="208">
        <f t="shared" si="266"/>
        <v>9.8931980753472519</v>
      </c>
      <c r="C582" s="205">
        <f t="shared" si="266"/>
        <v>6.4796231684730428</v>
      </c>
      <c r="D582" s="205">
        <f t="shared" si="266"/>
        <v>4.8913789975450337</v>
      </c>
      <c r="E582" s="205">
        <f t="shared" si="266"/>
        <v>3.9532760286904933</v>
      </c>
      <c r="F582" s="205">
        <f t="shared" si="266"/>
        <v>2.6249308046390962</v>
      </c>
      <c r="G582" s="212">
        <f t="shared" si="266"/>
        <v>2.5030930485289238</v>
      </c>
      <c r="H582" s="215">
        <f t="shared" si="266"/>
        <v>2.8274874397198508</v>
      </c>
      <c r="I582" s="273"/>
      <c r="J582" s="273"/>
      <c r="K582" s="273"/>
      <c r="L582" s="273"/>
      <c r="M582" s="273"/>
      <c r="N582" s="273"/>
      <c r="O582" s="273"/>
    </row>
    <row r="583" spans="1:15" ht="15.6" x14ac:dyDescent="0.3">
      <c r="A583" s="15">
        <v>13</v>
      </c>
      <c r="B583" s="208">
        <f t="shared" si="266"/>
        <v>9.8358302088641825</v>
      </c>
      <c r="C583" s="205">
        <f t="shared" si="266"/>
        <v>6.4917278135789793</v>
      </c>
      <c r="D583" s="205">
        <f t="shared" si="266"/>
        <v>5.031803547277705</v>
      </c>
      <c r="E583" s="205">
        <f t="shared" si="266"/>
        <v>3.9336942762503715</v>
      </c>
      <c r="F583" s="205">
        <f t="shared" si="266"/>
        <v>2.5467910050086044</v>
      </c>
      <c r="G583" s="212">
        <f t="shared" si="266"/>
        <v>2.4860293565175788</v>
      </c>
      <c r="H583" s="215">
        <f t="shared" si="266"/>
        <v>2.7855385347286741</v>
      </c>
      <c r="I583" s="273"/>
      <c r="J583" s="273"/>
      <c r="K583" s="273"/>
      <c r="L583" s="273"/>
      <c r="M583" s="273"/>
      <c r="N583" s="273"/>
      <c r="O583" s="273"/>
    </row>
    <row r="584" spans="1:15" ht="15.6" x14ac:dyDescent="0.3">
      <c r="A584" s="15">
        <v>14</v>
      </c>
      <c r="B584" s="208">
        <f t="shared" si="266"/>
        <v>9.7070944419442551</v>
      </c>
      <c r="C584" s="205">
        <f t="shared" si="266"/>
        <v>7.0411301228672034</v>
      </c>
      <c r="D584" s="205">
        <f t="shared" si="266"/>
        <v>4.7345372662884913</v>
      </c>
      <c r="E584" s="205">
        <f t="shared" si="266"/>
        <v>4.0239107829862499</v>
      </c>
      <c r="F584" s="205">
        <f t="shared" si="266"/>
        <v>2.5387612744960015</v>
      </c>
      <c r="G584" s="212">
        <f t="shared" si="266"/>
        <v>2.5170314899673527</v>
      </c>
      <c r="H584" s="215">
        <f t="shared" si="266"/>
        <v>2.8296919010522936</v>
      </c>
      <c r="I584" s="273"/>
      <c r="J584" s="273"/>
      <c r="K584" s="273"/>
      <c r="L584" s="273"/>
      <c r="M584" s="273"/>
      <c r="N584" s="273"/>
      <c r="O584" s="273"/>
    </row>
    <row r="585" spans="1:15" ht="15.6" x14ac:dyDescent="0.3">
      <c r="A585" s="15">
        <v>15</v>
      </c>
      <c r="B585" s="208">
        <f t="shared" si="266"/>
        <v>9.5224136170208737</v>
      </c>
      <c r="C585" s="205">
        <f t="shared" si="266"/>
        <v>6.6232314286891878</v>
      </c>
      <c r="D585" s="205">
        <f t="shared" si="266"/>
        <v>4.6858887696457829</v>
      </c>
      <c r="E585" s="205">
        <f t="shared" si="266"/>
        <v>3.9764464262075521</v>
      </c>
      <c r="F585" s="205">
        <f t="shared" si="266"/>
        <v>2.4489647318966346</v>
      </c>
      <c r="G585" s="212">
        <f t="shared" si="266"/>
        <v>2.4991867678011905</v>
      </c>
      <c r="H585" s="215">
        <f t="shared" si="266"/>
        <v>2.812619566734607</v>
      </c>
      <c r="I585" s="273"/>
      <c r="J585" s="273"/>
      <c r="K585" s="273"/>
      <c r="L585" s="273"/>
      <c r="M585" s="273"/>
      <c r="N585" s="273"/>
      <c r="O585" s="273"/>
    </row>
    <row r="586" spans="1:15" ht="15.6" x14ac:dyDescent="0.3">
      <c r="A586" s="15">
        <v>20</v>
      </c>
      <c r="B586" s="208">
        <f t="shared" si="266"/>
        <v>11.442751591538642</v>
      </c>
      <c r="C586" s="205">
        <f t="shared" si="266"/>
        <v>6.3450673282097618</v>
      </c>
      <c r="D586" s="205">
        <f t="shared" si="266"/>
        <v>4.6094583240288154</v>
      </c>
      <c r="E586" s="205">
        <f t="shared" si="266"/>
        <v>3.8827728291365702</v>
      </c>
      <c r="F586" s="205">
        <f t="shared" si="266"/>
        <v>2.4445908033596608</v>
      </c>
      <c r="G586" s="212">
        <f t="shared" si="266"/>
        <v>2.5136378693240422</v>
      </c>
      <c r="H586" s="215">
        <f t="shared" si="266"/>
        <v>2.853184194841861</v>
      </c>
      <c r="I586" s="273"/>
      <c r="J586" s="273"/>
      <c r="K586" s="273"/>
      <c r="L586" s="273"/>
      <c r="M586" s="273"/>
      <c r="N586" s="273"/>
      <c r="O586" s="273"/>
    </row>
    <row r="587" spans="1:15" ht="15.6" x14ac:dyDescent="0.3">
      <c r="A587" s="124">
        <v>25</v>
      </c>
      <c r="B587" s="208">
        <f t="shared" si="266"/>
        <v>11.671297811598651</v>
      </c>
      <c r="C587" s="205">
        <f t="shared" si="266"/>
        <v>6.9254726867350094</v>
      </c>
      <c r="D587" s="205">
        <f t="shared" si="266"/>
        <v>4.5184367168400286</v>
      </c>
      <c r="E587" s="205">
        <f t="shared" si="266"/>
        <v>3.8097402874315969</v>
      </c>
      <c r="F587" s="205">
        <f t="shared" si="266"/>
        <v>3.1380522261057879</v>
      </c>
      <c r="G587" s="212">
        <f t="shared" si="266"/>
        <v>2.2596547132397591</v>
      </c>
      <c r="H587" s="215">
        <f t="shared" si="266"/>
        <v>2.684301800917547</v>
      </c>
      <c r="I587" s="273"/>
      <c r="J587" s="273"/>
      <c r="K587" s="273"/>
      <c r="L587" s="273"/>
      <c r="M587" s="273"/>
      <c r="N587" s="273"/>
      <c r="O587" s="273"/>
    </row>
    <row r="588" spans="1:15" ht="15.6" x14ac:dyDescent="0.3">
      <c r="A588" s="15">
        <v>30</v>
      </c>
      <c r="B588" s="208">
        <f t="shared" si="266"/>
        <v>13.656436339026488</v>
      </c>
      <c r="C588" s="205">
        <f t="shared" si="266"/>
        <v>6.6302201069864344</v>
      </c>
      <c r="D588" s="205">
        <f t="shared" si="266"/>
        <v>4.7741658191628771</v>
      </c>
      <c r="E588" s="205">
        <f t="shared" si="266"/>
        <v>4.0355069228687555</v>
      </c>
      <c r="F588" s="205">
        <f t="shared" si="266"/>
        <v>2.8659898453616095</v>
      </c>
      <c r="G588" s="212">
        <f t="shared" si="266"/>
        <v>2.1596908511818556</v>
      </c>
      <c r="H588" s="215">
        <f t="shared" si="266"/>
        <v>2.3850513911011824</v>
      </c>
      <c r="I588" s="273"/>
      <c r="J588" s="273"/>
      <c r="K588" s="273"/>
      <c r="L588" s="273"/>
      <c r="M588" s="273"/>
      <c r="N588" s="273"/>
      <c r="O588" s="273"/>
    </row>
    <row r="589" spans="1:15" ht="15.6" x14ac:dyDescent="0.3">
      <c r="A589" s="15">
        <v>35</v>
      </c>
      <c r="B589" s="208">
        <f t="shared" si="266"/>
        <v>21.417063385797871</v>
      </c>
      <c r="C589" s="205">
        <f t="shared" si="266"/>
        <v>6.4143063676257057</v>
      </c>
      <c r="D589" s="205">
        <f t="shared" si="266"/>
        <v>4.7085910989526401</v>
      </c>
      <c r="E589" s="205">
        <f t="shared" si="266"/>
        <v>4.2261964405013464</v>
      </c>
      <c r="F589" s="205">
        <f t="shared" si="266"/>
        <v>2.7757070179411025</v>
      </c>
      <c r="G589" s="212">
        <f t="shared" si="266"/>
        <v>2.0048490384808</v>
      </c>
      <c r="H589" s="215">
        <f t="shared" si="266"/>
        <v>2.1995192955152074</v>
      </c>
      <c r="I589" s="273"/>
      <c r="J589" s="273"/>
      <c r="K589" s="273"/>
      <c r="L589" s="273"/>
      <c r="M589" s="273"/>
      <c r="N589" s="273"/>
      <c r="O589" s="273"/>
    </row>
    <row r="590" spans="1:15" ht="15.6" x14ac:dyDescent="0.3">
      <c r="A590" s="15">
        <v>40</v>
      </c>
      <c r="B590" s="208">
        <f>B566/1000</f>
        <v>62.636767966252805</v>
      </c>
      <c r="C590" s="205">
        <f>C566/1000</f>
        <v>6.2821139544808311</v>
      </c>
      <c r="D590" s="205">
        <f>D566/1000</f>
        <v>4.6430163787423915</v>
      </c>
      <c r="E590" s="205">
        <f>E566/1000</f>
        <v>4.3275636893872251</v>
      </c>
      <c r="F590" s="205" t="s">
        <v>117</v>
      </c>
      <c r="G590" s="212">
        <f>G566/1000</f>
        <v>1.772695196880222</v>
      </c>
      <c r="H590" s="215">
        <f>H566/1000</f>
        <v>1.9270512373094939</v>
      </c>
      <c r="I590" s="273"/>
      <c r="J590" s="273"/>
      <c r="K590" s="273"/>
      <c r="L590" s="273"/>
      <c r="M590" s="273"/>
      <c r="N590" s="273"/>
      <c r="O590" s="273"/>
    </row>
    <row r="591" spans="1:15" ht="16.2" thickBot="1" x14ac:dyDescent="0.35">
      <c r="A591" s="16">
        <v>45</v>
      </c>
      <c r="B591" s="209" t="s">
        <v>117</v>
      </c>
      <c r="C591" s="210">
        <f>C567/1000</f>
        <v>6.1499215413359574</v>
      </c>
      <c r="D591" s="210">
        <f>D567/1000</f>
        <v>4.5774416585321545</v>
      </c>
      <c r="E591" s="210" t="s">
        <v>117</v>
      </c>
      <c r="F591" s="210" t="s">
        <v>117</v>
      </c>
      <c r="G591" s="213">
        <f>G567/1000</f>
        <v>1.7198337551174725</v>
      </c>
      <c r="H591" s="216">
        <f>H567/1000</f>
        <v>1.8757104076251194</v>
      </c>
      <c r="I591" s="273"/>
      <c r="J591" s="273"/>
      <c r="K591" s="273"/>
      <c r="L591" s="273"/>
      <c r="M591" s="273"/>
      <c r="N591" s="273"/>
      <c r="O591" s="273"/>
    </row>
    <row r="592" spans="1:15" ht="15.6" x14ac:dyDescent="0.3">
      <c r="B592" s="273"/>
      <c r="C592" s="273"/>
      <c r="D592" s="273"/>
      <c r="E592" s="273"/>
      <c r="F592" s="273"/>
      <c r="G592" s="273"/>
      <c r="H592" s="273"/>
      <c r="I592" s="273"/>
      <c r="J592" s="273"/>
      <c r="K592" s="273"/>
      <c r="L592" s="273"/>
      <c r="M592" s="273"/>
      <c r="N592" s="273"/>
      <c r="O592" s="273"/>
    </row>
    <row r="593" spans="1:8" ht="18" thickBot="1" x14ac:dyDescent="0.35">
      <c r="A593" s="17" t="s">
        <v>22</v>
      </c>
      <c r="B593" s="20"/>
      <c r="C593" s="20"/>
      <c r="D593" s="20"/>
      <c r="E593" s="20"/>
      <c r="F593" s="20"/>
      <c r="G593" s="20"/>
      <c r="H593" s="20"/>
    </row>
    <row r="594" spans="1:8" ht="60.6" thickBot="1" x14ac:dyDescent="0.35">
      <c r="A594" s="136" t="s">
        <v>106</v>
      </c>
      <c r="B594" s="137" t="s">
        <v>96</v>
      </c>
      <c r="C594" s="138" t="s">
        <v>107</v>
      </c>
      <c r="D594" s="139" t="s">
        <v>98</v>
      </c>
      <c r="E594" s="139" t="s">
        <v>99</v>
      </c>
      <c r="F594" s="139" t="s">
        <v>100</v>
      </c>
      <c r="G594" s="182" t="s">
        <v>101</v>
      </c>
      <c r="H594" s="185" t="s">
        <v>102</v>
      </c>
    </row>
    <row r="595" spans="1:8" ht="15.6" x14ac:dyDescent="0.3">
      <c r="A595" s="14">
        <v>1</v>
      </c>
      <c r="B595" s="69">
        <v>12.878816774999899</v>
      </c>
      <c r="C595" s="71">
        <v>8.9992056666666596</v>
      </c>
      <c r="D595" s="71">
        <v>43.438423849512901</v>
      </c>
      <c r="E595" s="71">
        <v>252.95114632102201</v>
      </c>
      <c r="F595" s="71">
        <v>237.33914651785699</v>
      </c>
      <c r="G595" s="278">
        <v>2823.26327168535</v>
      </c>
      <c r="H595" s="281">
        <v>3378.8700108154098</v>
      </c>
    </row>
    <row r="596" spans="1:8" ht="15.6" x14ac:dyDescent="0.3">
      <c r="A596" s="15">
        <v>2</v>
      </c>
      <c r="B596" s="72">
        <v>10.0075102749999</v>
      </c>
      <c r="C596" s="70">
        <v>6.35133525</v>
      </c>
      <c r="D596" s="70">
        <v>34.935932676443002</v>
      </c>
      <c r="E596" s="70">
        <v>210.49928406078001</v>
      </c>
      <c r="F596" s="70">
        <v>192.86097140674499</v>
      </c>
      <c r="G596" s="279">
        <v>2262.0458121413699</v>
      </c>
      <c r="H596" s="282">
        <v>2716.7008458103401</v>
      </c>
    </row>
    <row r="597" spans="1:8" ht="15.6" x14ac:dyDescent="0.3">
      <c r="A597" s="15">
        <v>3</v>
      </c>
      <c r="B597" s="72">
        <v>8.1711752583333297</v>
      </c>
      <c r="C597" s="70">
        <v>5.2454189999999903</v>
      </c>
      <c r="D597" s="70">
        <v>28.9723973229076</v>
      </c>
      <c r="E597" s="70">
        <v>177.54536632969601</v>
      </c>
      <c r="F597" s="70">
        <v>160.09482892757899</v>
      </c>
      <c r="G597" s="279">
        <v>1886.30419022108</v>
      </c>
      <c r="H597" s="282">
        <v>2266.33337705959</v>
      </c>
    </row>
    <row r="598" spans="1:8" ht="15.6" x14ac:dyDescent="0.3">
      <c r="A598" s="15">
        <v>4</v>
      </c>
      <c r="B598" s="72">
        <v>6.9642484583333299</v>
      </c>
      <c r="C598" s="70">
        <v>4.3532934166666601</v>
      </c>
      <c r="D598" s="70">
        <v>24.0179550916666</v>
      </c>
      <c r="E598" s="70">
        <v>149.625681177346</v>
      </c>
      <c r="F598" s="70">
        <v>134.21195379265799</v>
      </c>
      <c r="G598" s="279">
        <v>1608.1066470001499</v>
      </c>
      <c r="H598" s="282">
        <v>1927.2797789368201</v>
      </c>
    </row>
    <row r="599" spans="1:8" ht="15.6" x14ac:dyDescent="0.3">
      <c r="A599" s="15">
        <v>5</v>
      </c>
      <c r="B599" s="72">
        <v>5.9356679583333296</v>
      </c>
      <c r="C599" s="70">
        <v>3.6371299999999902</v>
      </c>
      <c r="D599" s="70">
        <v>20.333312424999999</v>
      </c>
      <c r="E599" s="70">
        <v>127.088243599253</v>
      </c>
      <c r="F599" s="70">
        <v>115.059027775793</v>
      </c>
      <c r="G599" s="279">
        <v>1390.9683593534601</v>
      </c>
      <c r="H599" s="282">
        <v>1663.0217411118399</v>
      </c>
    </row>
    <row r="600" spans="1:8" ht="15.6" x14ac:dyDescent="0.3">
      <c r="A600" s="15">
        <v>6</v>
      </c>
      <c r="B600" s="72">
        <v>5.0897089583333299</v>
      </c>
      <c r="C600" s="70">
        <v>3.1587191666666601</v>
      </c>
      <c r="D600" s="70">
        <v>17.2879757583333</v>
      </c>
      <c r="E600" s="70">
        <v>108.498510338636</v>
      </c>
      <c r="F600" s="70">
        <v>98.907770878968194</v>
      </c>
      <c r="G600" s="279">
        <v>1218.37951154133</v>
      </c>
      <c r="H600" s="282">
        <v>1451.32219664227</v>
      </c>
    </row>
    <row r="601" spans="1:8" ht="15.6" x14ac:dyDescent="0.3">
      <c r="A601" s="15">
        <v>7</v>
      </c>
      <c r="B601" s="72">
        <v>4.3856672916666604</v>
      </c>
      <c r="C601" s="70">
        <v>2.7948108333333299</v>
      </c>
      <c r="D601" s="70">
        <v>14.5350850916666</v>
      </c>
      <c r="E601" s="70">
        <v>93.470276368927898</v>
      </c>
      <c r="F601" s="70">
        <v>85.952616910714198</v>
      </c>
      <c r="G601" s="279">
        <v>1074.53788028956</v>
      </c>
      <c r="H601" s="282">
        <v>1275.67633678587</v>
      </c>
    </row>
    <row r="602" spans="1:8" ht="15.6" x14ac:dyDescent="0.3">
      <c r="A602" s="15">
        <v>8</v>
      </c>
      <c r="B602" s="72">
        <v>3.7969849999999901</v>
      </c>
      <c r="C602" s="70">
        <v>2.4354475</v>
      </c>
      <c r="D602" s="70">
        <v>12.309845091666601</v>
      </c>
      <c r="E602" s="70">
        <v>80.906660439046405</v>
      </c>
      <c r="F602" s="70">
        <v>74.938702136904695</v>
      </c>
      <c r="G602" s="279">
        <v>951.62389410233004</v>
      </c>
      <c r="H602" s="282">
        <v>1126.0115342699401</v>
      </c>
    </row>
    <row r="603" spans="1:8" ht="15.6" x14ac:dyDescent="0.3">
      <c r="A603" s="15">
        <v>9</v>
      </c>
      <c r="B603" s="72">
        <v>3.31775166666666</v>
      </c>
      <c r="C603" s="70">
        <v>2.0910191666666602</v>
      </c>
      <c r="D603" s="70">
        <v>10.418840925</v>
      </c>
      <c r="E603" s="70">
        <v>70.519228484922493</v>
      </c>
      <c r="F603" s="70">
        <v>65.935201303571404</v>
      </c>
      <c r="G603" s="279">
        <v>846.50684083966996</v>
      </c>
      <c r="H603" s="282">
        <v>998.78888238649699</v>
      </c>
    </row>
    <row r="604" spans="1:8" ht="15.6" x14ac:dyDescent="0.3">
      <c r="A604" s="15">
        <v>10</v>
      </c>
      <c r="B604" s="72">
        <v>2.8990033333333298</v>
      </c>
      <c r="C604" s="70">
        <v>1.8042208333333301</v>
      </c>
      <c r="D604" s="70">
        <v>8.5558309249999898</v>
      </c>
      <c r="E604" s="70">
        <v>62.107631348601501</v>
      </c>
      <c r="F604" s="70">
        <v>57.5499312797619</v>
      </c>
      <c r="G604" s="279">
        <v>758.93944716890803</v>
      </c>
      <c r="H604" s="282">
        <v>891.85606488893802</v>
      </c>
    </row>
    <row r="605" spans="1:8" ht="15.6" x14ac:dyDescent="0.3">
      <c r="A605" s="15">
        <v>11</v>
      </c>
      <c r="B605" s="72">
        <v>2.4998174999999998</v>
      </c>
      <c r="C605" s="70">
        <v>1.56467916666666</v>
      </c>
      <c r="D605" s="70">
        <v>6.9849809249999897</v>
      </c>
      <c r="E605" s="70">
        <v>54.586073353568501</v>
      </c>
      <c r="F605" s="70">
        <v>49.967652827380903</v>
      </c>
      <c r="G605" s="279">
        <v>679.99190999264101</v>
      </c>
      <c r="H605" s="282">
        <v>795.595113765257</v>
      </c>
    </row>
    <row r="606" spans="1:8" ht="15.6" x14ac:dyDescent="0.3">
      <c r="A606" s="15">
        <v>12</v>
      </c>
      <c r="B606" s="72">
        <v>2.1602616666666599</v>
      </c>
      <c r="C606" s="70">
        <v>1.3747274999999901</v>
      </c>
      <c r="D606" s="70">
        <v>5.9358892583333303</v>
      </c>
      <c r="E606" s="70">
        <v>48.227847290570097</v>
      </c>
      <c r="F606" s="70">
        <v>42.8959571130952</v>
      </c>
      <c r="G606" s="279">
        <v>607.86523912197094</v>
      </c>
      <c r="H606" s="282">
        <v>708.45992195063695</v>
      </c>
    </row>
    <row r="607" spans="1:8" ht="15.6" x14ac:dyDescent="0.3">
      <c r="A607" s="15">
        <v>13</v>
      </c>
      <c r="B607" s="72">
        <v>1.85167999999999</v>
      </c>
      <c r="C607" s="70">
        <v>1.21256916666666</v>
      </c>
      <c r="D607" s="70">
        <v>5.0534392583333299</v>
      </c>
      <c r="E607" s="70">
        <v>42.480460424541398</v>
      </c>
      <c r="F607" s="70">
        <v>36.251966220238003</v>
      </c>
      <c r="G607" s="279">
        <v>540.09889031999103</v>
      </c>
      <c r="H607" s="282">
        <v>626.94900538977095</v>
      </c>
    </row>
    <row r="608" spans="1:8" ht="15.6" x14ac:dyDescent="0.3">
      <c r="A608" s="15">
        <v>14</v>
      </c>
      <c r="B608" s="72">
        <v>1.58402666666666</v>
      </c>
      <c r="C608" s="70">
        <v>1.0797025</v>
      </c>
      <c r="D608" s="70">
        <v>4.7545958333333296</v>
      </c>
      <c r="E608" s="70">
        <v>37.638378712719302</v>
      </c>
      <c r="F608" s="70">
        <v>30.061632708333299</v>
      </c>
      <c r="G608" s="279">
        <v>476.28128569061403</v>
      </c>
      <c r="H608" s="282">
        <v>551.39962211166699</v>
      </c>
    </row>
    <row r="609" spans="1:8" ht="15.6" x14ac:dyDescent="0.3">
      <c r="A609" s="15">
        <v>15</v>
      </c>
      <c r="B609" s="72">
        <v>1.3449933333333299</v>
      </c>
      <c r="C609" s="70">
        <v>0.99375833333333297</v>
      </c>
      <c r="D609" s="70">
        <v>4.4796958333333299</v>
      </c>
      <c r="E609" s="70">
        <v>33.112202771730402</v>
      </c>
      <c r="F609" s="70">
        <v>24.3278179464285</v>
      </c>
      <c r="G609" s="279">
        <v>419.87630349647901</v>
      </c>
      <c r="H609" s="282">
        <v>484.13477171463802</v>
      </c>
    </row>
    <row r="610" spans="1:8" ht="15.6" x14ac:dyDescent="0.3">
      <c r="A610" s="15">
        <v>20</v>
      </c>
      <c r="B610" s="72">
        <v>0.58434166666666598</v>
      </c>
      <c r="C610" s="70">
        <v>0.74704999999999999</v>
      </c>
      <c r="D610" s="70">
        <v>3.2599874999999998</v>
      </c>
      <c r="E610" s="70">
        <v>15.941308323365201</v>
      </c>
      <c r="F610" s="70">
        <v>8.2617559523809501</v>
      </c>
      <c r="G610" s="279">
        <v>210.02412106921301</v>
      </c>
      <c r="H610" s="282">
        <v>238.818564511625</v>
      </c>
    </row>
    <row r="611" spans="1:8" ht="15.6" x14ac:dyDescent="0.3">
      <c r="A611" s="124">
        <v>25</v>
      </c>
      <c r="B611" s="148">
        <v>0.27637499999999998</v>
      </c>
      <c r="C611" s="149">
        <v>0.609375</v>
      </c>
      <c r="D611" s="149">
        <v>2.4132374999999899</v>
      </c>
      <c r="E611" s="149">
        <v>6.52898376794258</v>
      </c>
      <c r="F611" s="149">
        <v>2.6867344444444399</v>
      </c>
      <c r="G611" s="280">
        <v>123.031834728327</v>
      </c>
      <c r="H611" s="283">
        <v>135.54654044071401</v>
      </c>
    </row>
    <row r="612" spans="1:8" ht="15.6" x14ac:dyDescent="0.3">
      <c r="A612" s="9">
        <v>30</v>
      </c>
      <c r="B612" s="122">
        <v>0.118433333333333</v>
      </c>
      <c r="C612" s="41">
        <v>0.48749999999999899</v>
      </c>
      <c r="D612" s="41">
        <v>1.69349999999999</v>
      </c>
      <c r="E612" s="41">
        <v>2.46240031897926</v>
      </c>
      <c r="F612" s="41">
        <v>1.29381777777777</v>
      </c>
      <c r="G612" s="144">
        <v>90.033976974969406</v>
      </c>
      <c r="H612" s="48">
        <v>96.089628405059798</v>
      </c>
    </row>
    <row r="613" spans="1:8" ht="15.6" x14ac:dyDescent="0.3">
      <c r="A613" s="9">
        <v>35</v>
      </c>
      <c r="B613" s="122">
        <v>2.86416666666666E-2</v>
      </c>
      <c r="C613" s="41">
        <v>0.36562499999999998</v>
      </c>
      <c r="D613" s="41">
        <v>1.2701249999999999</v>
      </c>
      <c r="E613" s="41">
        <v>1.3270545454545399</v>
      </c>
      <c r="F613" s="41">
        <v>0.30365111111111198</v>
      </c>
      <c r="G613" s="144">
        <v>60.119517939560403</v>
      </c>
      <c r="H613" s="48">
        <v>63.414615262792701</v>
      </c>
    </row>
    <row r="614" spans="1:8" ht="15.6" x14ac:dyDescent="0.3">
      <c r="A614" s="9">
        <v>40</v>
      </c>
      <c r="B614" s="122">
        <v>2.2166666666666602E-3</v>
      </c>
      <c r="C614" s="41">
        <v>0.24374999999999999</v>
      </c>
      <c r="D614" s="41">
        <v>0.846749999999999</v>
      </c>
      <c r="E614" s="41">
        <v>0.3866</v>
      </c>
      <c r="F614" s="41">
        <v>0</v>
      </c>
      <c r="G614" s="144">
        <v>34.968371297313702</v>
      </c>
      <c r="H614" s="48">
        <v>36.4476879639804</v>
      </c>
    </row>
    <row r="615" spans="1:8" ht="16.2" thickBot="1" x14ac:dyDescent="0.35">
      <c r="A615" s="10">
        <v>45</v>
      </c>
      <c r="B615" s="123">
        <v>0</v>
      </c>
      <c r="C615" s="55">
        <v>0.121874999999999</v>
      </c>
      <c r="D615" s="55">
        <v>0.423374999999999</v>
      </c>
      <c r="E615" s="55">
        <v>0</v>
      </c>
      <c r="F615" s="55">
        <v>0</v>
      </c>
      <c r="G615" s="145">
        <v>13.619283812576301</v>
      </c>
      <c r="H615" s="57">
        <v>14.1645338125763</v>
      </c>
    </row>
    <row r="617" spans="1:8" ht="18" thickBot="1" x14ac:dyDescent="0.35">
      <c r="A617" s="17" t="s">
        <v>23</v>
      </c>
      <c r="B617" s="20"/>
      <c r="C617" s="20"/>
      <c r="D617" s="20"/>
      <c r="E617" s="20"/>
      <c r="F617" s="20"/>
      <c r="G617" s="20"/>
      <c r="H617" s="20"/>
    </row>
    <row r="618" spans="1:8" ht="60.6" thickBot="1" x14ac:dyDescent="0.35">
      <c r="A618" s="136" t="s">
        <v>106</v>
      </c>
      <c r="B618" s="137" t="s">
        <v>96</v>
      </c>
      <c r="C618" s="138" t="s">
        <v>107</v>
      </c>
      <c r="D618" s="139" t="s">
        <v>98</v>
      </c>
      <c r="E618" s="139" t="s">
        <v>99</v>
      </c>
      <c r="F618" s="139" t="s">
        <v>100</v>
      </c>
      <c r="G618" s="182" t="s">
        <v>101</v>
      </c>
      <c r="H618" s="185" t="s">
        <v>102</v>
      </c>
    </row>
    <row r="619" spans="1:8" ht="15.6" x14ac:dyDescent="0.3">
      <c r="A619" s="14">
        <v>1</v>
      </c>
      <c r="B619" s="73">
        <v>0</v>
      </c>
      <c r="C619" s="74">
        <v>0</v>
      </c>
      <c r="D619" s="74">
        <v>0</v>
      </c>
      <c r="E619" s="74">
        <v>0</v>
      </c>
      <c r="F619" s="74">
        <v>0</v>
      </c>
      <c r="G619" s="83">
        <v>507093.24633853999</v>
      </c>
      <c r="H619" s="84">
        <v>507093.24633853999</v>
      </c>
    </row>
    <row r="620" spans="1:8" ht="15.6" x14ac:dyDescent="0.3">
      <c r="A620" s="15">
        <v>2</v>
      </c>
      <c r="B620" s="77">
        <v>8793.6529999999893</v>
      </c>
      <c r="C620" s="78">
        <v>0</v>
      </c>
      <c r="D620" s="78">
        <v>5374.84222622587</v>
      </c>
      <c r="E620" s="78">
        <v>138417.665695084</v>
      </c>
      <c r="F620" s="78">
        <v>127579.179511505</v>
      </c>
      <c r="G620" s="85">
        <v>973078.98478747206</v>
      </c>
      <c r="H620" s="86">
        <v>1253244.3252202801</v>
      </c>
    </row>
    <row r="621" spans="1:8" ht="15.6" x14ac:dyDescent="0.3">
      <c r="A621" s="15">
        <v>3</v>
      </c>
      <c r="B621" s="77">
        <v>0</v>
      </c>
      <c r="C621" s="78">
        <v>0</v>
      </c>
      <c r="D621" s="78">
        <v>24183.085587924499</v>
      </c>
      <c r="E621" s="78">
        <v>238502.94005467201</v>
      </c>
      <c r="F621" s="78">
        <v>142514.84767465599</v>
      </c>
      <c r="G621" s="85">
        <v>1142502.74384229</v>
      </c>
      <c r="H621" s="86">
        <v>1547703.6171595401</v>
      </c>
    </row>
    <row r="622" spans="1:8" ht="15.6" x14ac:dyDescent="0.3">
      <c r="A622" s="15">
        <v>4</v>
      </c>
      <c r="B622" s="77">
        <v>0</v>
      </c>
      <c r="C622" s="78">
        <v>2413.4429896299498</v>
      </c>
      <c r="D622" s="78">
        <v>26749.623590670799</v>
      </c>
      <c r="E622" s="78">
        <v>211346.443986397</v>
      </c>
      <c r="F622" s="78">
        <v>115823.45152381199</v>
      </c>
      <c r="G622" s="85">
        <v>904301.75103447796</v>
      </c>
      <c r="H622" s="86">
        <v>1260634.71312498</v>
      </c>
    </row>
    <row r="623" spans="1:8" ht="15.6" x14ac:dyDescent="0.3">
      <c r="A623" s="15">
        <v>5</v>
      </c>
      <c r="B623" s="77">
        <v>0</v>
      </c>
      <c r="C623" s="78">
        <v>5173.1405819459596</v>
      </c>
      <c r="D623" s="78">
        <v>7119.2612393877498</v>
      </c>
      <c r="E623" s="78">
        <v>188047.06040351899</v>
      </c>
      <c r="F623" s="78">
        <v>87217.865699459595</v>
      </c>
      <c r="G623" s="85">
        <v>812836.84804853296</v>
      </c>
      <c r="H623" s="86">
        <v>1100394.1759728401</v>
      </c>
    </row>
    <row r="624" spans="1:8" ht="15.6" x14ac:dyDescent="0.3">
      <c r="A624" s="15">
        <v>6</v>
      </c>
      <c r="B624" s="77">
        <v>0</v>
      </c>
      <c r="C624" s="78">
        <v>0</v>
      </c>
      <c r="D624" s="78">
        <v>8446.1112561984592</v>
      </c>
      <c r="E624" s="78">
        <v>166405.590170407</v>
      </c>
      <c r="F624" s="78">
        <v>63431.462704191297</v>
      </c>
      <c r="G624" s="85">
        <v>490548.10321597703</v>
      </c>
      <c r="H624" s="86">
        <v>728831.267346774</v>
      </c>
    </row>
    <row r="625" spans="1:8" ht="15.6" x14ac:dyDescent="0.3">
      <c r="A625" s="15">
        <v>7</v>
      </c>
      <c r="B625" s="77">
        <v>0</v>
      </c>
      <c r="C625" s="78">
        <v>0</v>
      </c>
      <c r="D625" s="78">
        <v>16726.608958822999</v>
      </c>
      <c r="E625" s="78">
        <v>145819.570930719</v>
      </c>
      <c r="F625" s="78">
        <v>64565.717319146199</v>
      </c>
      <c r="G625" s="85">
        <v>298873.69713023002</v>
      </c>
      <c r="H625" s="86">
        <v>525985.59433891904</v>
      </c>
    </row>
    <row r="626" spans="1:8" ht="15.6" x14ac:dyDescent="0.3">
      <c r="A626" s="15">
        <v>8</v>
      </c>
      <c r="B626" s="77">
        <v>0</v>
      </c>
      <c r="C626" s="78">
        <v>0</v>
      </c>
      <c r="D626" s="78">
        <v>0</v>
      </c>
      <c r="E626" s="78">
        <v>155647.22940508899</v>
      </c>
      <c r="F626" s="78">
        <v>58931.046685580899</v>
      </c>
      <c r="G626" s="85">
        <v>321663.72449827299</v>
      </c>
      <c r="H626" s="86">
        <v>536242.00058894395</v>
      </c>
    </row>
    <row r="627" spans="1:8" ht="15.6" x14ac:dyDescent="0.3">
      <c r="A627" s="15">
        <v>9</v>
      </c>
      <c r="B627" s="77">
        <v>0</v>
      </c>
      <c r="C627" s="78">
        <v>0</v>
      </c>
      <c r="D627" s="78">
        <v>27102.336073369501</v>
      </c>
      <c r="E627" s="78">
        <v>96909.382822669504</v>
      </c>
      <c r="F627" s="78">
        <v>18454.4474213371</v>
      </c>
      <c r="G627" s="85">
        <v>328072.60100507899</v>
      </c>
      <c r="H627" s="86">
        <v>470538.76732245501</v>
      </c>
    </row>
    <row r="628" spans="1:8" ht="15.6" x14ac:dyDescent="0.3">
      <c r="A628" s="15">
        <v>10</v>
      </c>
      <c r="B628" s="77">
        <v>4162.6102941176396</v>
      </c>
      <c r="C628" s="78">
        <v>0</v>
      </c>
      <c r="D628" s="78">
        <v>10370.1028952205</v>
      </c>
      <c r="E628" s="78">
        <v>18791.129875360199</v>
      </c>
      <c r="F628" s="78">
        <v>19038.9866071428</v>
      </c>
      <c r="G628" s="85">
        <v>91322.167501673001</v>
      </c>
      <c r="H628" s="86">
        <v>143684.99717351401</v>
      </c>
    </row>
    <row r="629" spans="1:8" ht="15.6" x14ac:dyDescent="0.3">
      <c r="A629" s="15">
        <v>11</v>
      </c>
      <c r="B629" s="77">
        <v>0</v>
      </c>
      <c r="C629" s="78">
        <v>0</v>
      </c>
      <c r="D629" s="78">
        <v>0</v>
      </c>
      <c r="E629" s="78">
        <v>15642.414216338901</v>
      </c>
      <c r="F629" s="78">
        <v>14423.4747023809</v>
      </c>
      <c r="G629" s="85">
        <v>178888.82450635399</v>
      </c>
      <c r="H629" s="86">
        <v>208954.71342507401</v>
      </c>
    </row>
    <row r="630" spans="1:8" ht="15.6" x14ac:dyDescent="0.3">
      <c r="A630" s="15">
        <v>12</v>
      </c>
      <c r="B630" s="77">
        <v>0</v>
      </c>
      <c r="C630" s="78">
        <v>0</v>
      </c>
      <c r="D630" s="78">
        <v>0</v>
      </c>
      <c r="E630" s="78">
        <v>24237.940947431001</v>
      </c>
      <c r="F630" s="78">
        <v>7303.69611724894</v>
      </c>
      <c r="G630" s="85">
        <v>65358.534889022201</v>
      </c>
      <c r="H630" s="86">
        <v>96900.171953702098</v>
      </c>
    </row>
    <row r="631" spans="1:8" ht="15.6" x14ac:dyDescent="0.3">
      <c r="A631" s="15">
        <v>13</v>
      </c>
      <c r="B631" s="77">
        <v>0</v>
      </c>
      <c r="C631" s="78">
        <v>0</v>
      </c>
      <c r="D631" s="78">
        <v>4160.7135288970403</v>
      </c>
      <c r="E631" s="78">
        <v>0</v>
      </c>
      <c r="F631" s="78">
        <v>10786.010385826699</v>
      </c>
      <c r="G631" s="85">
        <v>116825.026978497</v>
      </c>
      <c r="H631" s="86">
        <v>131771.750893221</v>
      </c>
    </row>
    <row r="632" spans="1:8" ht="15.6" x14ac:dyDescent="0.3">
      <c r="A632" s="15">
        <v>14</v>
      </c>
      <c r="B632" s="77">
        <v>0</v>
      </c>
      <c r="C632" s="78">
        <v>4097.82494117647</v>
      </c>
      <c r="D632" s="78">
        <v>0</v>
      </c>
      <c r="E632" s="78">
        <v>0</v>
      </c>
      <c r="F632" s="78">
        <v>0</v>
      </c>
      <c r="G632" s="85">
        <v>124524.741759878</v>
      </c>
      <c r="H632" s="86">
        <v>128622.56670105401</v>
      </c>
    </row>
    <row r="633" spans="1:8" ht="15.6" x14ac:dyDescent="0.3">
      <c r="A633" s="15">
        <v>15</v>
      </c>
      <c r="B633" s="77">
        <v>0</v>
      </c>
      <c r="C633" s="78">
        <v>0</v>
      </c>
      <c r="D633" s="78">
        <v>0</v>
      </c>
      <c r="E633" s="78">
        <v>18570.287499999999</v>
      </c>
      <c r="F633" s="78">
        <v>8828.2144217537498</v>
      </c>
      <c r="G633" s="85">
        <v>97750.949707475796</v>
      </c>
      <c r="H633" s="86">
        <v>125149.45162922901</v>
      </c>
    </row>
    <row r="634" spans="1:8" ht="15.6" x14ac:dyDescent="0.3">
      <c r="A634" s="15">
        <v>20</v>
      </c>
      <c r="B634" s="77">
        <v>0</v>
      </c>
      <c r="C634" s="78">
        <v>0</v>
      </c>
      <c r="D634" s="78">
        <v>0</v>
      </c>
      <c r="E634" s="78">
        <v>0</v>
      </c>
      <c r="F634" s="78">
        <v>0</v>
      </c>
      <c r="G634" s="85">
        <v>0</v>
      </c>
      <c r="H634" s="86">
        <v>0</v>
      </c>
    </row>
    <row r="635" spans="1:8" ht="15.6" x14ac:dyDescent="0.3">
      <c r="A635" s="124">
        <v>25</v>
      </c>
      <c r="B635" s="130">
        <v>0</v>
      </c>
      <c r="C635" s="131">
        <v>0</v>
      </c>
      <c r="D635" s="131">
        <v>0</v>
      </c>
      <c r="E635" s="131">
        <v>0</v>
      </c>
      <c r="F635" s="131">
        <v>0</v>
      </c>
      <c r="G635" s="134">
        <v>0</v>
      </c>
      <c r="H635" s="135">
        <v>0</v>
      </c>
    </row>
    <row r="636" spans="1:8" ht="15.6" x14ac:dyDescent="0.3">
      <c r="A636" s="9">
        <v>30</v>
      </c>
      <c r="B636" s="387">
        <v>0</v>
      </c>
      <c r="C636" s="388">
        <v>0</v>
      </c>
      <c r="D636" s="388">
        <v>0</v>
      </c>
      <c r="E636" s="388">
        <v>0</v>
      </c>
      <c r="F636" s="388">
        <v>0</v>
      </c>
      <c r="G636" s="389">
        <v>0</v>
      </c>
      <c r="H636" s="390">
        <v>0</v>
      </c>
    </row>
    <row r="637" spans="1:8" ht="15.6" x14ac:dyDescent="0.3">
      <c r="A637" s="9">
        <v>35</v>
      </c>
      <c r="B637" s="387">
        <v>0</v>
      </c>
      <c r="C637" s="388">
        <v>0</v>
      </c>
      <c r="D637" s="388">
        <v>0</v>
      </c>
      <c r="E637" s="388">
        <v>0</v>
      </c>
      <c r="F637" s="388">
        <v>0</v>
      </c>
      <c r="G637" s="389">
        <v>0</v>
      </c>
      <c r="H637" s="390">
        <v>0</v>
      </c>
    </row>
    <row r="638" spans="1:8" ht="15.6" x14ac:dyDescent="0.3">
      <c r="A638" s="9">
        <v>40</v>
      </c>
      <c r="B638" s="387">
        <v>0</v>
      </c>
      <c r="C638" s="388">
        <v>0</v>
      </c>
      <c r="D638" s="388">
        <v>0</v>
      </c>
      <c r="E638" s="388">
        <v>0</v>
      </c>
      <c r="F638" s="388">
        <v>0</v>
      </c>
      <c r="G638" s="389">
        <v>0</v>
      </c>
      <c r="H638" s="390">
        <v>0</v>
      </c>
    </row>
    <row r="639" spans="1:8" ht="16.2" thickBot="1" x14ac:dyDescent="0.35">
      <c r="A639" s="10">
        <v>45</v>
      </c>
      <c r="B639" s="391">
        <v>0</v>
      </c>
      <c r="C639" s="392">
        <v>0</v>
      </c>
      <c r="D639" s="392">
        <v>0</v>
      </c>
      <c r="E639" s="392">
        <v>0</v>
      </c>
      <c r="F639" s="392">
        <v>0</v>
      </c>
      <c r="G639" s="393">
        <v>0</v>
      </c>
      <c r="H639" s="394">
        <v>0</v>
      </c>
    </row>
    <row r="641" spans="1:8" ht="18" thickBot="1" x14ac:dyDescent="0.35">
      <c r="A641" s="17" t="s">
        <v>24</v>
      </c>
      <c r="B641" s="20"/>
      <c r="C641" s="20"/>
      <c r="D641" s="20"/>
      <c r="E641" s="20"/>
      <c r="F641" s="20"/>
      <c r="G641" s="20"/>
      <c r="H641" s="20"/>
    </row>
    <row r="642" spans="1:8" ht="60.6" thickBot="1" x14ac:dyDescent="0.35">
      <c r="A642" s="193" t="s">
        <v>106</v>
      </c>
      <c r="B642" s="294" t="s">
        <v>96</v>
      </c>
      <c r="C642" s="292" t="s">
        <v>107</v>
      </c>
      <c r="D642" s="292" t="s">
        <v>98</v>
      </c>
      <c r="E642" s="292" t="s">
        <v>99</v>
      </c>
      <c r="F642" s="292" t="s">
        <v>100</v>
      </c>
      <c r="G642" s="299" t="s">
        <v>101</v>
      </c>
      <c r="H642" s="302" t="s">
        <v>102</v>
      </c>
    </row>
    <row r="643" spans="1:8" ht="15.6" x14ac:dyDescent="0.3">
      <c r="A643" s="106">
        <v>1</v>
      </c>
      <c r="B643" s="306">
        <v>213863.50411197401</v>
      </c>
      <c r="C643" s="305">
        <v>366635.39340752998</v>
      </c>
      <c r="D643" s="305">
        <v>1122881.6262973801</v>
      </c>
      <c r="E643" s="305">
        <v>10922287.3375597</v>
      </c>
      <c r="F643" s="305">
        <v>11318664.7664911</v>
      </c>
      <c r="G643" s="309">
        <v>98157293.584710196</v>
      </c>
      <c r="H643" s="310">
        <v>122101626.212578</v>
      </c>
    </row>
    <row r="644" spans="1:8" ht="15.6" x14ac:dyDescent="0.3">
      <c r="A644" s="9">
        <v>2</v>
      </c>
      <c r="B644" s="307">
        <v>66719.171642955407</v>
      </c>
      <c r="C644" s="78">
        <v>31551.612199625899</v>
      </c>
      <c r="D644" s="78">
        <v>481180.72746403702</v>
      </c>
      <c r="E644" s="78">
        <v>6325957.98707374</v>
      </c>
      <c r="F644" s="78">
        <v>6383157.4642417599</v>
      </c>
      <c r="G644" s="85">
        <v>51488658.380579799</v>
      </c>
      <c r="H644" s="86">
        <v>64777225.343201898</v>
      </c>
    </row>
    <row r="645" spans="1:8" ht="15.6" x14ac:dyDescent="0.3">
      <c r="A645" s="9">
        <v>3</v>
      </c>
      <c r="B645" s="307">
        <v>7599.2508537083604</v>
      </c>
      <c r="C645" s="78">
        <v>25924.272978691301</v>
      </c>
      <c r="D645" s="78">
        <v>369160.68836069299</v>
      </c>
      <c r="E645" s="78">
        <v>4989203.3438709201</v>
      </c>
      <c r="F645" s="78">
        <v>4535117.54231981</v>
      </c>
      <c r="G645" s="85">
        <v>34390099.091868401</v>
      </c>
      <c r="H645" s="86">
        <v>44317104.1902522</v>
      </c>
    </row>
    <row r="646" spans="1:8" ht="15.6" x14ac:dyDescent="0.3">
      <c r="A646" s="9">
        <v>4</v>
      </c>
      <c r="B646" s="307">
        <v>6894.6786305303003</v>
      </c>
      <c r="C646" s="78">
        <v>25536.612122387</v>
      </c>
      <c r="D646" s="78">
        <v>288016.56599709601</v>
      </c>
      <c r="E646" s="78">
        <v>3879461.4236848</v>
      </c>
      <c r="F646" s="78">
        <v>3215557.6013734899</v>
      </c>
      <c r="G646" s="85">
        <v>24096888.184689</v>
      </c>
      <c r="H646" s="86">
        <v>31512355.0664973</v>
      </c>
    </row>
    <row r="647" spans="1:8" ht="15.6" x14ac:dyDescent="0.3">
      <c r="A647" s="9">
        <v>5</v>
      </c>
      <c r="B647" s="307">
        <v>6190.1064073524003</v>
      </c>
      <c r="C647" s="78">
        <v>25436.010437654</v>
      </c>
      <c r="D647" s="78">
        <v>188064.78962439101</v>
      </c>
      <c r="E647" s="78">
        <v>3078447.9480705401</v>
      </c>
      <c r="F647" s="78">
        <v>2547358.40184107</v>
      </c>
      <c r="G647" s="85">
        <v>17267763.952051599</v>
      </c>
      <c r="H647" s="86">
        <v>23113261.2084326</v>
      </c>
    </row>
    <row r="648" spans="1:8" ht="15.6" x14ac:dyDescent="0.3">
      <c r="A648" s="9">
        <v>6</v>
      </c>
      <c r="B648" s="307">
        <v>5485.5341841743402</v>
      </c>
      <c r="C648" s="78">
        <v>5985.7804626309999</v>
      </c>
      <c r="D648" s="78">
        <v>168296.44196887399</v>
      </c>
      <c r="E648" s="78">
        <v>2513828.6627334999</v>
      </c>
      <c r="F648" s="78">
        <v>2034066.04548824</v>
      </c>
      <c r="G648" s="85">
        <v>13033341.854048301</v>
      </c>
      <c r="H648" s="86">
        <v>17761004.318885699</v>
      </c>
    </row>
    <row r="649" spans="1:8" ht="15.6" x14ac:dyDescent="0.3">
      <c r="A649" s="9">
        <v>7</v>
      </c>
      <c r="B649" s="307">
        <v>4780.9619609964302</v>
      </c>
      <c r="C649" s="78">
        <v>5489.0570452903703</v>
      </c>
      <c r="D649" s="78">
        <v>166730.986310757</v>
      </c>
      <c r="E649" s="78">
        <v>2038284.6071395399</v>
      </c>
      <c r="F649" s="78">
        <v>1711120.1282784799</v>
      </c>
      <c r="G649" s="85">
        <v>10112004.887249099</v>
      </c>
      <c r="H649" s="86">
        <v>14038410.6279842</v>
      </c>
    </row>
    <row r="650" spans="1:8" ht="15.6" x14ac:dyDescent="0.3">
      <c r="A650" s="9">
        <v>8</v>
      </c>
      <c r="B650" s="307">
        <v>4076.3897378186698</v>
      </c>
      <c r="C650" s="78">
        <v>4992.3336279498799</v>
      </c>
      <c r="D650" s="78">
        <v>93939.099918822598</v>
      </c>
      <c r="E650" s="78">
        <v>1775848.84296334</v>
      </c>
      <c r="F650" s="78">
        <v>1390146.54635299</v>
      </c>
      <c r="G650" s="85">
        <v>8390461.5887970105</v>
      </c>
      <c r="H650" s="86">
        <v>11659464.801397899</v>
      </c>
    </row>
    <row r="651" spans="1:8" ht="15.6" x14ac:dyDescent="0.3">
      <c r="A651" s="9">
        <v>9</v>
      </c>
      <c r="B651" s="307">
        <v>3371.8175146406202</v>
      </c>
      <c r="C651" s="78">
        <v>4495.6102106093904</v>
      </c>
      <c r="D651" s="78">
        <v>162756.64522390001</v>
      </c>
      <c r="E651" s="78">
        <v>1341764.50546107</v>
      </c>
      <c r="F651" s="78">
        <v>1135268.72848157</v>
      </c>
      <c r="G651" s="85">
        <v>6619609.3002166804</v>
      </c>
      <c r="H651" s="86">
        <v>9267266.6071084905</v>
      </c>
    </row>
    <row r="652" spans="1:8" ht="15.6" x14ac:dyDescent="0.3">
      <c r="A652" s="9">
        <v>10</v>
      </c>
      <c r="B652" s="307">
        <v>15251.095588235199</v>
      </c>
      <c r="C652" s="78">
        <v>3998.88679326891</v>
      </c>
      <c r="D652" s="78">
        <v>88745.322889974894</v>
      </c>
      <c r="E652" s="78">
        <v>944820.44836713898</v>
      </c>
      <c r="F652" s="78">
        <v>976053.93727106706</v>
      </c>
      <c r="G652" s="85">
        <v>4683914.1399002597</v>
      </c>
      <c r="H652" s="86">
        <v>6712783.8308099397</v>
      </c>
    </row>
    <row r="653" spans="1:8" ht="15.6" x14ac:dyDescent="0.3">
      <c r="A653" s="9">
        <v>11</v>
      </c>
      <c r="B653" s="307">
        <v>0</v>
      </c>
      <c r="C653" s="78">
        <v>3502.1633759285601</v>
      </c>
      <c r="D653" s="78">
        <v>46406.3738186634</v>
      </c>
      <c r="E653" s="78">
        <v>793124.35069700296</v>
      </c>
      <c r="F653" s="78">
        <v>855602.801895677</v>
      </c>
      <c r="G653" s="85">
        <v>4184654.6445767502</v>
      </c>
      <c r="H653" s="86">
        <v>5883290.3343640203</v>
      </c>
    </row>
    <row r="654" spans="1:8" ht="15.6" x14ac:dyDescent="0.3">
      <c r="A654" s="9">
        <v>12</v>
      </c>
      <c r="B654" s="307">
        <v>0</v>
      </c>
      <c r="C654" s="78">
        <v>3005.4399585880801</v>
      </c>
      <c r="D654" s="78">
        <v>37656.223397348302</v>
      </c>
      <c r="E654" s="78">
        <v>723917.09193288395</v>
      </c>
      <c r="F654" s="78">
        <v>733026.073846146</v>
      </c>
      <c r="G654" s="85">
        <v>3276864.0595825501</v>
      </c>
      <c r="H654" s="86">
        <v>4774468.8887175201</v>
      </c>
    </row>
    <row r="655" spans="1:8" ht="15.6" x14ac:dyDescent="0.3">
      <c r="A655" s="9">
        <v>13</v>
      </c>
      <c r="B655" s="307">
        <v>0</v>
      </c>
      <c r="C655" s="78">
        <v>2508.7165412475902</v>
      </c>
      <c r="D655" s="78">
        <v>43027.822318998202</v>
      </c>
      <c r="E655" s="78">
        <v>550922.26617337903</v>
      </c>
      <c r="F655" s="78">
        <v>654744.17233601201</v>
      </c>
      <c r="G655" s="85">
        <v>2985021.77590593</v>
      </c>
      <c r="H655" s="86">
        <v>4236224.7532755705</v>
      </c>
    </row>
    <row r="656" spans="1:8" ht="15.6" x14ac:dyDescent="0.3">
      <c r="A656" s="9">
        <v>14</v>
      </c>
      <c r="B656" s="307">
        <v>0</v>
      </c>
      <c r="C656" s="78">
        <v>15013.733082352899</v>
      </c>
      <c r="D656" s="78">
        <v>26925.0351986387</v>
      </c>
      <c r="E656" s="78">
        <v>484769.83840327401</v>
      </c>
      <c r="F656" s="78">
        <v>533021.34888428298</v>
      </c>
      <c r="G656" s="85">
        <v>2582458.3121927502</v>
      </c>
      <c r="H656" s="86">
        <v>3642188.2677612999</v>
      </c>
    </row>
    <row r="657" spans="1:8" ht="15.6" x14ac:dyDescent="0.3">
      <c r="A657" s="9">
        <v>15</v>
      </c>
      <c r="B657" s="307">
        <v>0</v>
      </c>
      <c r="C657" s="78">
        <v>0</v>
      </c>
      <c r="D657" s="78">
        <v>26066.394241599799</v>
      </c>
      <c r="E657" s="78">
        <v>502043.47344607598</v>
      </c>
      <c r="F657" s="78">
        <v>460159.06188623898</v>
      </c>
      <c r="G657" s="85">
        <v>2201181.4038795</v>
      </c>
      <c r="H657" s="86">
        <v>3189450.3334534098</v>
      </c>
    </row>
    <row r="658" spans="1:8" ht="15.6" x14ac:dyDescent="0.3">
      <c r="A658" s="9">
        <v>20</v>
      </c>
      <c r="B658" s="307">
        <v>0</v>
      </c>
      <c r="C658" s="78">
        <v>0</v>
      </c>
      <c r="D658" s="78">
        <v>21773.744324719399</v>
      </c>
      <c r="E658" s="78">
        <v>210634.73651726599</v>
      </c>
      <c r="F658" s="78">
        <v>159785.16791837499</v>
      </c>
      <c r="G658" s="85">
        <v>972841.63972014305</v>
      </c>
      <c r="H658" s="86">
        <v>1365035.2884805</v>
      </c>
    </row>
    <row r="659" spans="1:8" ht="15.6" x14ac:dyDescent="0.3">
      <c r="A659" s="9">
        <v>25</v>
      </c>
      <c r="B659" s="307">
        <v>0</v>
      </c>
      <c r="C659" s="78">
        <v>0</v>
      </c>
      <c r="D659" s="78">
        <v>17481.230287119201</v>
      </c>
      <c r="E659" s="78">
        <v>89411.421009459504</v>
      </c>
      <c r="F659" s="78">
        <v>29498.256372663702</v>
      </c>
      <c r="G659" s="85">
        <v>686747.75471884804</v>
      </c>
      <c r="H659" s="86">
        <v>823138.66238809098</v>
      </c>
    </row>
    <row r="660" spans="1:8" ht="15.6" x14ac:dyDescent="0.3">
      <c r="A660" s="9">
        <v>30</v>
      </c>
      <c r="B660" s="387">
        <v>0</v>
      </c>
      <c r="C660" s="388">
        <v>0</v>
      </c>
      <c r="D660" s="388">
        <v>10074.4769792924</v>
      </c>
      <c r="E660" s="388">
        <v>24956.1255483026</v>
      </c>
      <c r="F660" s="388">
        <v>15625.6802062795</v>
      </c>
      <c r="G660" s="389">
        <v>566745.52617760201</v>
      </c>
      <c r="H660" s="390">
        <v>617401.80891147605</v>
      </c>
    </row>
    <row r="661" spans="1:8" ht="15.6" x14ac:dyDescent="0.3">
      <c r="A661" s="9">
        <v>35</v>
      </c>
      <c r="B661" s="387">
        <v>0</v>
      </c>
      <c r="C661" s="388">
        <v>0</v>
      </c>
      <c r="D661" s="388">
        <v>8528.4188985620895</v>
      </c>
      <c r="E661" s="388">
        <v>14375.9531700973</v>
      </c>
      <c r="F661" s="388">
        <v>10645.9473387696</v>
      </c>
      <c r="G661" s="389">
        <v>441651.11195738398</v>
      </c>
      <c r="H661" s="390">
        <v>475201.431364813</v>
      </c>
    </row>
    <row r="662" spans="1:8" ht="15.6" x14ac:dyDescent="0.3">
      <c r="A662" s="9">
        <v>40</v>
      </c>
      <c r="B662" s="387">
        <v>0</v>
      </c>
      <c r="C662" s="388">
        <v>0</v>
      </c>
      <c r="D662" s="388">
        <v>6982.36081783187</v>
      </c>
      <c r="E662" s="388">
        <v>6054.5129508606196</v>
      </c>
      <c r="F662" s="388">
        <v>0</v>
      </c>
      <c r="G662" s="389">
        <v>322047.13341285201</v>
      </c>
      <c r="H662" s="390">
        <v>335084.00718154397</v>
      </c>
    </row>
    <row r="663" spans="1:8" ht="16.2" thickBot="1" x14ac:dyDescent="0.35">
      <c r="A663" s="10">
        <v>45</v>
      </c>
      <c r="B663" s="391">
        <v>0</v>
      </c>
      <c r="C663" s="392">
        <v>0</v>
      </c>
      <c r="D663" s="392">
        <v>5436.3027371015096</v>
      </c>
      <c r="E663" s="392">
        <v>0</v>
      </c>
      <c r="F663" s="392">
        <v>0</v>
      </c>
      <c r="G663" s="393">
        <v>176198.04568337099</v>
      </c>
      <c r="H663" s="394">
        <v>181634.348420472</v>
      </c>
    </row>
    <row r="665" spans="1:8" ht="18" thickBot="1" x14ac:dyDescent="0.35">
      <c r="A665" s="17" t="s">
        <v>25</v>
      </c>
      <c r="B665" s="20"/>
      <c r="C665" s="20"/>
      <c r="D665" s="20"/>
      <c r="E665" s="20"/>
      <c r="F665" s="20"/>
      <c r="G665" s="20"/>
      <c r="H665" s="20"/>
    </row>
    <row r="666" spans="1:8" ht="60.6" thickBot="1" x14ac:dyDescent="0.35">
      <c r="A666" s="136" t="s">
        <v>106</v>
      </c>
      <c r="B666" s="137" t="s">
        <v>96</v>
      </c>
      <c r="C666" s="138" t="s">
        <v>107</v>
      </c>
      <c r="D666" s="139" t="s">
        <v>98</v>
      </c>
      <c r="E666" s="139" t="s">
        <v>99</v>
      </c>
      <c r="F666" s="139" t="s">
        <v>100</v>
      </c>
      <c r="G666" s="140" t="s">
        <v>101</v>
      </c>
      <c r="H666" s="141" t="s">
        <v>102</v>
      </c>
    </row>
    <row r="667" spans="1:8" ht="15.6" x14ac:dyDescent="0.3">
      <c r="A667" s="14">
        <v>1</v>
      </c>
      <c r="B667" s="73">
        <v>612314.12536476995</v>
      </c>
      <c r="C667" s="74">
        <v>1049838.07623181</v>
      </c>
      <c r="D667" s="74">
        <v>3212452.2697388902</v>
      </c>
      <c r="E667" s="74">
        <v>31257800.048831299</v>
      </c>
      <c r="F667" s="74">
        <v>32415877.131485801</v>
      </c>
      <c r="G667" s="83">
        <v>272331010.883654</v>
      </c>
      <c r="H667" s="84">
        <v>340879292.53530699</v>
      </c>
    </row>
    <row r="668" spans="1:8" ht="15.6" x14ac:dyDescent="0.3">
      <c r="A668" s="15">
        <v>2</v>
      </c>
      <c r="B668" s="77">
        <v>312978.58325482201</v>
      </c>
      <c r="C668" s="78">
        <v>90113.841612826407</v>
      </c>
      <c r="D668" s="78">
        <v>1463599.75687999</v>
      </c>
      <c r="E668" s="78">
        <v>19903140.013943799</v>
      </c>
      <c r="F668" s="78">
        <v>20095933.8528882</v>
      </c>
      <c r="G668" s="85">
        <v>152781240.67256701</v>
      </c>
      <c r="H668" s="86">
        <v>194647006.721147</v>
      </c>
    </row>
    <row r="669" spans="1:8" ht="15.6" x14ac:dyDescent="0.3">
      <c r="A669" s="15">
        <v>3</v>
      </c>
      <c r="B669" s="77">
        <v>21701.595535931501</v>
      </c>
      <c r="C669" s="78">
        <v>73993.925813406502</v>
      </c>
      <c r="D669" s="78">
        <v>1205518.1460422699</v>
      </c>
      <c r="E669" s="78">
        <v>15544937.5092161</v>
      </c>
      <c r="F669" s="78">
        <v>13726023.0697795</v>
      </c>
      <c r="G669" s="85">
        <v>99768107.545118093</v>
      </c>
      <c r="H669" s="86">
        <v>130340281.79150499</v>
      </c>
    </row>
    <row r="670" spans="1:8" ht="15.6" x14ac:dyDescent="0.3">
      <c r="A670" s="15">
        <v>4</v>
      </c>
      <c r="B670" s="77">
        <v>19683.297994885899</v>
      </c>
      <c r="C670" s="78">
        <v>77779.253223501495</v>
      </c>
      <c r="D670" s="78">
        <v>891226.25110530294</v>
      </c>
      <c r="E670" s="78">
        <v>11568759.6810626</v>
      </c>
      <c r="F670" s="78">
        <v>9432983.0249674991</v>
      </c>
      <c r="G670" s="85">
        <v>67322334.205734104</v>
      </c>
      <c r="H670" s="86">
        <v>89312765.714087993</v>
      </c>
    </row>
    <row r="671" spans="1:8" ht="15.6" x14ac:dyDescent="0.3">
      <c r="A671" s="15">
        <v>5</v>
      </c>
      <c r="B671" s="77">
        <v>17665.000453840901</v>
      </c>
      <c r="C671" s="78">
        <v>72785.351485631196</v>
      </c>
      <c r="D671" s="78">
        <v>533133.90253018995</v>
      </c>
      <c r="E671" s="78">
        <v>8783931.0132156201</v>
      </c>
      <c r="F671" s="78">
        <v>7248352.2040144801</v>
      </c>
      <c r="G671" s="85">
        <v>46522708.8675953</v>
      </c>
      <c r="H671" s="86">
        <v>63178576.339295097</v>
      </c>
    </row>
    <row r="672" spans="1:8" ht="15.6" x14ac:dyDescent="0.3">
      <c r="A672" s="15">
        <v>6</v>
      </c>
      <c r="B672" s="77">
        <v>15646.702912795899</v>
      </c>
      <c r="C672" s="78">
        <v>17079.6941669386</v>
      </c>
      <c r="D672" s="78">
        <v>471229.26345765003</v>
      </c>
      <c r="E672" s="78">
        <v>6904855.6139935898</v>
      </c>
      <c r="F672" s="78">
        <v>5730292.2369375499</v>
      </c>
      <c r="G672" s="85">
        <v>35970175.0246455</v>
      </c>
      <c r="H672" s="86">
        <v>49109278.536114</v>
      </c>
    </row>
    <row r="673" spans="1:8" ht="15.6" x14ac:dyDescent="0.3">
      <c r="A673" s="15">
        <v>7</v>
      </c>
      <c r="B673" s="77">
        <v>13628.4053717509</v>
      </c>
      <c r="C673" s="78">
        <v>15656.7944005012</v>
      </c>
      <c r="D673" s="78">
        <v>426820.01053404203</v>
      </c>
      <c r="E673" s="78">
        <v>5393167.6562366104</v>
      </c>
      <c r="F673" s="78">
        <v>4704170.1023447597</v>
      </c>
      <c r="G673" s="85">
        <v>28069437.3598748</v>
      </c>
      <c r="H673" s="86">
        <v>38622880.328762501</v>
      </c>
    </row>
    <row r="674" spans="1:8" ht="15.6" x14ac:dyDescent="0.3">
      <c r="A674" s="15">
        <v>8</v>
      </c>
      <c r="B674" s="77">
        <v>11610.1078307064</v>
      </c>
      <c r="C674" s="78">
        <v>14233.8946340644</v>
      </c>
      <c r="D674" s="78">
        <v>268474.50698246801</v>
      </c>
      <c r="E674" s="78">
        <v>4493455.8284187401</v>
      </c>
      <c r="F674" s="78">
        <v>3754769.5374654401</v>
      </c>
      <c r="G674" s="85">
        <v>22772714.2735723</v>
      </c>
      <c r="H674" s="86">
        <v>31315258.148903798</v>
      </c>
    </row>
    <row r="675" spans="1:8" ht="15.6" x14ac:dyDescent="0.3">
      <c r="A675" s="15">
        <v>9</v>
      </c>
      <c r="B675" s="77">
        <v>9591.8102896608598</v>
      </c>
      <c r="C675" s="78">
        <v>12810.9948676275</v>
      </c>
      <c r="D675" s="78">
        <v>339463.17493954097</v>
      </c>
      <c r="E675" s="78">
        <v>3416330.4049290102</v>
      </c>
      <c r="F675" s="78">
        <v>3174006.7708223299</v>
      </c>
      <c r="G675" s="85">
        <v>17508350.009829901</v>
      </c>
      <c r="H675" s="86">
        <v>24460553.165678099</v>
      </c>
    </row>
    <row r="676" spans="1:8" ht="15.6" x14ac:dyDescent="0.3">
      <c r="A676" s="15">
        <v>10</v>
      </c>
      <c r="B676" s="77">
        <v>22379.979758407499</v>
      </c>
      <c r="C676" s="78">
        <v>11388.0951011907</v>
      </c>
      <c r="D676" s="78">
        <v>200108.45901802101</v>
      </c>
      <c r="E676" s="78">
        <v>2610799.0236884798</v>
      </c>
      <c r="F676" s="78">
        <v>2692296.9997480302</v>
      </c>
      <c r="G676" s="85">
        <v>12933557.6868269</v>
      </c>
      <c r="H676" s="86">
        <v>18470530.244141001</v>
      </c>
    </row>
    <row r="677" spans="1:8" ht="15.6" x14ac:dyDescent="0.3">
      <c r="A677" s="15">
        <v>11</v>
      </c>
      <c r="B677" s="77">
        <v>0</v>
      </c>
      <c r="C677" s="78">
        <v>9965.1953347544004</v>
      </c>
      <c r="D677" s="78">
        <v>132522.89297989299</v>
      </c>
      <c r="E677" s="78">
        <v>2184537.73700186</v>
      </c>
      <c r="F677" s="78">
        <v>2372136.8580390001</v>
      </c>
      <c r="G677" s="85">
        <v>10978489.2941764</v>
      </c>
      <c r="H677" s="86">
        <v>15677651.977531901</v>
      </c>
    </row>
    <row r="678" spans="1:8" ht="15.6" x14ac:dyDescent="0.3">
      <c r="A678" s="15">
        <v>12</v>
      </c>
      <c r="B678" s="77">
        <v>0</v>
      </c>
      <c r="C678" s="78">
        <v>8542.2955683175496</v>
      </c>
      <c r="D678" s="78">
        <v>107592.49809199299</v>
      </c>
      <c r="E678" s="78">
        <v>1928892.52870243</v>
      </c>
      <c r="F678" s="78">
        <v>2056572.9130949599</v>
      </c>
      <c r="G678" s="85">
        <v>8991106.9219213091</v>
      </c>
      <c r="H678" s="86">
        <v>13092707.157379</v>
      </c>
    </row>
    <row r="679" spans="1:8" ht="15.6" x14ac:dyDescent="0.3">
      <c r="A679" s="15">
        <v>13</v>
      </c>
      <c r="B679" s="77">
        <v>0</v>
      </c>
      <c r="C679" s="78">
        <v>7119.3958018806998</v>
      </c>
      <c r="D679" s="78">
        <v>97818.174452264793</v>
      </c>
      <c r="E679" s="78">
        <v>1574871.5296892701</v>
      </c>
      <c r="F679" s="78">
        <v>1807392.96207506</v>
      </c>
      <c r="G679" s="85">
        <v>7814076.2970158104</v>
      </c>
      <c r="H679" s="86">
        <v>11301278.359034199</v>
      </c>
    </row>
    <row r="680" spans="1:8" ht="15.6" x14ac:dyDescent="0.3">
      <c r="A680" s="15">
        <v>14</v>
      </c>
      <c r="B680" s="77">
        <v>0</v>
      </c>
      <c r="C680" s="78">
        <v>16931.706628568299</v>
      </c>
      <c r="D680" s="78">
        <v>76988.311345415394</v>
      </c>
      <c r="E680" s="78">
        <v>1385609.8473110199</v>
      </c>
      <c r="F680" s="78">
        <v>1525131.34199964</v>
      </c>
      <c r="G680" s="85">
        <v>6570682.8018939001</v>
      </c>
      <c r="H680" s="86">
        <v>9575344.0091785602</v>
      </c>
    </row>
    <row r="681" spans="1:8" ht="15.6" x14ac:dyDescent="0.3">
      <c r="A681" s="15">
        <v>15</v>
      </c>
      <c r="B681" s="77">
        <v>0</v>
      </c>
      <c r="C681" s="78">
        <v>0</v>
      </c>
      <c r="D681" s="78">
        <v>74529.705479143697</v>
      </c>
      <c r="E681" s="78">
        <v>1308135.4937977099</v>
      </c>
      <c r="F681" s="78">
        <v>1258389.9622500599</v>
      </c>
      <c r="G681" s="85">
        <v>5638027.6735063298</v>
      </c>
      <c r="H681" s="86">
        <v>8279082.8350332603</v>
      </c>
    </row>
    <row r="682" spans="1:8" ht="15.6" x14ac:dyDescent="0.3">
      <c r="A682" s="15">
        <v>20</v>
      </c>
      <c r="B682" s="77">
        <v>0</v>
      </c>
      <c r="C682" s="78">
        <v>0</v>
      </c>
      <c r="D682" s="78">
        <v>62235.6121916353</v>
      </c>
      <c r="E682" s="78">
        <v>601820.32034353295</v>
      </c>
      <c r="F682" s="78">
        <v>456973.55402321997</v>
      </c>
      <c r="G682" s="85">
        <v>2784904.7881779899</v>
      </c>
      <c r="H682" s="86">
        <v>3905934.2747363802</v>
      </c>
    </row>
    <row r="683" spans="1:8" ht="15.6" x14ac:dyDescent="0.3">
      <c r="A683" s="124">
        <v>25</v>
      </c>
      <c r="B683" s="130">
        <v>0</v>
      </c>
      <c r="C683" s="131">
        <v>0</v>
      </c>
      <c r="D683" s="131">
        <v>49941.258356547798</v>
      </c>
      <c r="E683" s="131">
        <v>255386.85850956099</v>
      </c>
      <c r="F683" s="131">
        <v>84354.084469539404</v>
      </c>
      <c r="G683" s="134">
        <v>1966427.9937511301</v>
      </c>
      <c r="H683" s="135">
        <v>2356110.19508678</v>
      </c>
    </row>
    <row r="684" spans="1:8" ht="15.6" x14ac:dyDescent="0.3">
      <c r="A684" s="9">
        <v>30</v>
      </c>
      <c r="B684" s="387">
        <v>0</v>
      </c>
      <c r="C684" s="388">
        <v>0</v>
      </c>
      <c r="D684" s="388">
        <v>28792.0578596712</v>
      </c>
      <c r="E684" s="388">
        <v>71287.600447700999</v>
      </c>
      <c r="F684" s="388">
        <v>44688.088342205498</v>
      </c>
      <c r="G684" s="389">
        <v>1622732.1880501199</v>
      </c>
      <c r="H684" s="390">
        <v>1767499.9346997</v>
      </c>
    </row>
    <row r="685" spans="1:8" ht="15.6" x14ac:dyDescent="0.3">
      <c r="A685" s="9">
        <v>35</v>
      </c>
      <c r="B685" s="387">
        <v>0</v>
      </c>
      <c r="C685" s="388">
        <v>0</v>
      </c>
      <c r="D685" s="388">
        <v>24363.263876598099</v>
      </c>
      <c r="E685" s="388">
        <v>41046.941938489501</v>
      </c>
      <c r="F685" s="388">
        <v>30429.0755895363</v>
      </c>
      <c r="G685" s="389">
        <v>1264428.9441773701</v>
      </c>
      <c r="H685" s="390">
        <v>1360268.2255819901</v>
      </c>
    </row>
    <row r="686" spans="1:8" ht="15.6" x14ac:dyDescent="0.3">
      <c r="A686" s="9">
        <v>40</v>
      </c>
      <c r="B686" s="387">
        <v>0</v>
      </c>
      <c r="C686" s="388">
        <v>0</v>
      </c>
      <c r="D686" s="388">
        <v>19934.4698935251</v>
      </c>
      <c r="E686" s="388">
        <v>17276.5832968533</v>
      </c>
      <c r="F686" s="388">
        <v>0</v>
      </c>
      <c r="G686" s="389">
        <v>922032.67317027203</v>
      </c>
      <c r="H686" s="390">
        <v>959243.72636065003</v>
      </c>
    </row>
    <row r="687" spans="1:8" ht="16.2" thickBot="1" x14ac:dyDescent="0.35">
      <c r="A687" s="10">
        <v>45</v>
      </c>
      <c r="B687" s="391">
        <v>0</v>
      </c>
      <c r="C687" s="392">
        <v>0</v>
      </c>
      <c r="D687" s="392">
        <v>15505.675910452101</v>
      </c>
      <c r="E687" s="392">
        <v>0</v>
      </c>
      <c r="F687" s="392">
        <v>0</v>
      </c>
      <c r="G687" s="393">
        <v>504311.14644189499</v>
      </c>
      <c r="H687" s="394">
        <v>519816.82235234702</v>
      </c>
    </row>
    <row r="689" spans="1:9" ht="17.399999999999999" x14ac:dyDescent="0.3">
      <c r="A689" s="17" t="s">
        <v>26</v>
      </c>
    </row>
    <row r="690" spans="1:9" ht="85.5" customHeight="1" x14ac:dyDescent="0.3">
      <c r="A690" s="187" t="s">
        <v>106</v>
      </c>
      <c r="B690" s="137" t="s">
        <v>118</v>
      </c>
      <c r="C690" s="362" t="s">
        <v>119</v>
      </c>
      <c r="D690" s="139" t="s">
        <v>120</v>
      </c>
      <c r="E690" s="381" t="s">
        <v>121</v>
      </c>
    </row>
    <row r="691" spans="1:9" ht="15.6" x14ac:dyDescent="0.3">
      <c r="A691" s="366">
        <v>4</v>
      </c>
      <c r="B691" s="371">
        <v>52</v>
      </c>
      <c r="C691" s="372">
        <v>135</v>
      </c>
      <c r="D691" s="373">
        <v>51</v>
      </c>
      <c r="E691" s="374">
        <v>74</v>
      </c>
      <c r="I691" s="89"/>
    </row>
    <row r="692" spans="1:9" ht="15.6" x14ac:dyDescent="0.3">
      <c r="A692" s="366">
        <v>5</v>
      </c>
      <c r="B692" s="375">
        <v>52</v>
      </c>
      <c r="C692" s="370">
        <v>130</v>
      </c>
      <c r="D692" s="369">
        <v>51</v>
      </c>
      <c r="E692" s="376">
        <v>71</v>
      </c>
      <c r="I692" s="89"/>
    </row>
    <row r="693" spans="1:9" ht="15.6" x14ac:dyDescent="0.3">
      <c r="A693" s="367">
        <v>6</v>
      </c>
      <c r="B693" s="375">
        <v>47</v>
      </c>
      <c r="C693" s="370">
        <v>131</v>
      </c>
      <c r="D693" s="369">
        <v>47</v>
      </c>
      <c r="E693" s="376">
        <v>71</v>
      </c>
    </row>
    <row r="694" spans="1:9" ht="15.6" x14ac:dyDescent="0.3">
      <c r="A694" s="367">
        <v>7</v>
      </c>
      <c r="B694" s="375">
        <v>47</v>
      </c>
      <c r="C694" s="370">
        <v>136</v>
      </c>
      <c r="D694" s="369">
        <v>47</v>
      </c>
      <c r="E694" s="376">
        <v>71</v>
      </c>
    </row>
    <row r="695" spans="1:9" ht="15.6" x14ac:dyDescent="0.3">
      <c r="A695" s="367">
        <v>8</v>
      </c>
      <c r="B695" s="375">
        <v>46</v>
      </c>
      <c r="C695" s="370">
        <v>138</v>
      </c>
      <c r="D695" s="369">
        <v>44</v>
      </c>
      <c r="E695" s="376">
        <v>68</v>
      </c>
    </row>
    <row r="696" spans="1:9" ht="15.6" x14ac:dyDescent="0.3">
      <c r="A696" s="367">
        <v>9</v>
      </c>
      <c r="B696" s="375">
        <v>41</v>
      </c>
      <c r="C696" s="370">
        <v>138</v>
      </c>
      <c r="D696" s="369">
        <v>40</v>
      </c>
      <c r="E696" s="376">
        <v>66</v>
      </c>
    </row>
    <row r="697" spans="1:9" ht="15.6" x14ac:dyDescent="0.3">
      <c r="A697" s="368" t="s">
        <v>122</v>
      </c>
      <c r="B697" s="377">
        <v>38</v>
      </c>
      <c r="C697" s="378" t="s">
        <v>123</v>
      </c>
      <c r="D697" s="379">
        <v>37</v>
      </c>
      <c r="E697" s="380" t="s">
        <v>124</v>
      </c>
    </row>
    <row r="699" spans="1:9" ht="17.399999999999999" x14ac:dyDescent="0.3">
      <c r="A699" s="17" t="s">
        <v>125</v>
      </c>
      <c r="I699" s="116">
        <v>3174.15</v>
      </c>
    </row>
    <row r="700" spans="1:9" ht="60.6" thickBot="1" x14ac:dyDescent="0.35">
      <c r="A700" s="136" t="s">
        <v>106</v>
      </c>
      <c r="B700" s="137" t="s">
        <v>96</v>
      </c>
      <c r="C700" s="138" t="s">
        <v>107</v>
      </c>
      <c r="D700" s="139" t="s">
        <v>98</v>
      </c>
      <c r="E700" s="139" t="s">
        <v>99</v>
      </c>
      <c r="F700" s="139" t="s">
        <v>100</v>
      </c>
      <c r="G700" s="140" t="s">
        <v>101</v>
      </c>
      <c r="H700" s="141" t="s">
        <v>116</v>
      </c>
    </row>
    <row r="701" spans="1:9" ht="15.6" x14ac:dyDescent="0.3">
      <c r="A701" s="14">
        <v>1</v>
      </c>
      <c r="B701" s="73">
        <f t="shared" ref="B701:H710" si="267">$I$699*B354</f>
        <v>1276008.3</v>
      </c>
      <c r="C701" s="74">
        <f t="shared" si="267"/>
        <v>298370.10000000003</v>
      </c>
      <c r="D701" s="74">
        <f t="shared" si="267"/>
        <v>345982.35000000003</v>
      </c>
      <c r="E701" s="74">
        <f t="shared" si="267"/>
        <v>444381</v>
      </c>
      <c r="F701" s="74">
        <f t="shared" si="267"/>
        <v>171404.1</v>
      </c>
      <c r="G701" s="83">
        <f t="shared" si="267"/>
        <v>422161.95</v>
      </c>
      <c r="H701" s="84">
        <f t="shared" si="267"/>
        <v>2958307.8000000003</v>
      </c>
    </row>
    <row r="702" spans="1:9" ht="15.6" x14ac:dyDescent="0.3">
      <c r="A702" s="15">
        <v>2</v>
      </c>
      <c r="B702" s="77">
        <f t="shared" si="267"/>
        <v>926851.8</v>
      </c>
      <c r="C702" s="78">
        <f t="shared" si="267"/>
        <v>199971.45</v>
      </c>
      <c r="D702" s="78">
        <f t="shared" si="267"/>
        <v>247583.7</v>
      </c>
      <c r="E702" s="78">
        <f t="shared" si="267"/>
        <v>333285.75</v>
      </c>
      <c r="F702" s="78">
        <f t="shared" si="267"/>
        <v>142836.75</v>
      </c>
      <c r="G702" s="85">
        <f t="shared" si="267"/>
        <v>345982.35000000003</v>
      </c>
      <c r="H702" s="86">
        <f t="shared" si="267"/>
        <v>2196511.8000000003</v>
      </c>
    </row>
    <row r="703" spans="1:9" ht="15.6" x14ac:dyDescent="0.3">
      <c r="A703" s="15">
        <v>3</v>
      </c>
      <c r="B703" s="77">
        <f t="shared" si="267"/>
        <v>707835.45000000007</v>
      </c>
      <c r="C703" s="78">
        <f t="shared" si="267"/>
        <v>161881.65</v>
      </c>
      <c r="D703" s="78">
        <f t="shared" si="267"/>
        <v>196797.30000000002</v>
      </c>
      <c r="E703" s="78">
        <f t="shared" si="267"/>
        <v>288847.65000000002</v>
      </c>
      <c r="F703" s="78">
        <f t="shared" si="267"/>
        <v>104746.95</v>
      </c>
      <c r="G703" s="85">
        <f t="shared" si="267"/>
        <v>285673.5</v>
      </c>
      <c r="H703" s="86">
        <f t="shared" si="267"/>
        <v>1745782.5</v>
      </c>
    </row>
    <row r="704" spans="1:9" ht="15.6" x14ac:dyDescent="0.3">
      <c r="A704" s="15">
        <v>4</v>
      </c>
      <c r="B704" s="77">
        <f t="shared" si="267"/>
        <v>587217.75</v>
      </c>
      <c r="C704" s="78">
        <f t="shared" si="267"/>
        <v>120617.7</v>
      </c>
      <c r="D704" s="78">
        <f t="shared" si="267"/>
        <v>142836.75</v>
      </c>
      <c r="E704" s="78">
        <f t="shared" si="267"/>
        <v>250757.85</v>
      </c>
      <c r="F704" s="78">
        <f t="shared" si="267"/>
        <v>85702.05</v>
      </c>
      <c r="G704" s="85">
        <f t="shared" si="267"/>
        <v>250757.85</v>
      </c>
      <c r="H704" s="86">
        <f t="shared" si="267"/>
        <v>1437889.95</v>
      </c>
    </row>
    <row r="705" spans="1:9" ht="15.6" x14ac:dyDescent="0.3">
      <c r="A705" s="15">
        <v>5</v>
      </c>
      <c r="B705" s="77">
        <f t="shared" si="267"/>
        <v>469774.2</v>
      </c>
      <c r="C705" s="78">
        <f t="shared" si="267"/>
        <v>95224.5</v>
      </c>
      <c r="D705" s="78">
        <f t="shared" si="267"/>
        <v>107921.1</v>
      </c>
      <c r="E705" s="78">
        <f t="shared" si="267"/>
        <v>212668.05000000002</v>
      </c>
      <c r="F705" s="78">
        <f t="shared" si="267"/>
        <v>73005.45</v>
      </c>
      <c r="G705" s="85">
        <f t="shared" si="267"/>
        <v>215842.2</v>
      </c>
      <c r="H705" s="86">
        <f t="shared" si="267"/>
        <v>1174435.5</v>
      </c>
    </row>
    <row r="706" spans="1:9" ht="15.6" x14ac:dyDescent="0.3">
      <c r="A706" s="15">
        <v>6</v>
      </c>
      <c r="B706" s="77">
        <f t="shared" si="267"/>
        <v>403117.05</v>
      </c>
      <c r="C706" s="78">
        <f t="shared" si="267"/>
        <v>66657.150000000009</v>
      </c>
      <c r="D706" s="78">
        <f t="shared" si="267"/>
        <v>98398.650000000009</v>
      </c>
      <c r="E706" s="78">
        <f t="shared" si="267"/>
        <v>177752.4</v>
      </c>
      <c r="F706" s="78">
        <f t="shared" si="267"/>
        <v>63483</v>
      </c>
      <c r="G706" s="85">
        <f t="shared" si="267"/>
        <v>206319.75</v>
      </c>
      <c r="H706" s="86">
        <f t="shared" si="267"/>
        <v>1015728</v>
      </c>
    </row>
    <row r="707" spans="1:9" ht="15.6" x14ac:dyDescent="0.3">
      <c r="A707" s="15">
        <v>7</v>
      </c>
      <c r="B707" s="77">
        <f t="shared" si="267"/>
        <v>333285.75</v>
      </c>
      <c r="C707" s="78">
        <f t="shared" si="267"/>
        <v>63483</v>
      </c>
      <c r="D707" s="78">
        <f t="shared" si="267"/>
        <v>82527.900000000009</v>
      </c>
      <c r="E707" s="78">
        <f t="shared" si="267"/>
        <v>149185.05000000002</v>
      </c>
      <c r="F707" s="78">
        <f t="shared" si="267"/>
        <v>57134.700000000004</v>
      </c>
      <c r="G707" s="85">
        <f t="shared" si="267"/>
        <v>184100.7</v>
      </c>
      <c r="H707" s="86">
        <f t="shared" si="267"/>
        <v>869717.1</v>
      </c>
    </row>
    <row r="708" spans="1:9" ht="15.6" x14ac:dyDescent="0.3">
      <c r="A708" s="15">
        <v>8</v>
      </c>
      <c r="B708" s="77">
        <f t="shared" si="267"/>
        <v>260280.30000000002</v>
      </c>
      <c r="C708" s="78">
        <f t="shared" si="267"/>
        <v>63483</v>
      </c>
      <c r="D708" s="78">
        <f t="shared" si="267"/>
        <v>60308.85</v>
      </c>
      <c r="E708" s="78">
        <f t="shared" si="267"/>
        <v>130140.15000000001</v>
      </c>
      <c r="F708" s="78">
        <f t="shared" si="267"/>
        <v>44438.1</v>
      </c>
      <c r="G708" s="85">
        <f t="shared" si="267"/>
        <v>152359.20000000001</v>
      </c>
      <c r="H708" s="86">
        <f t="shared" si="267"/>
        <v>711009.6</v>
      </c>
    </row>
    <row r="709" spans="1:9" ht="15.6" x14ac:dyDescent="0.3">
      <c r="A709" s="15">
        <v>9</v>
      </c>
      <c r="B709" s="77">
        <f t="shared" si="267"/>
        <v>225364.65</v>
      </c>
      <c r="C709" s="78">
        <f t="shared" si="267"/>
        <v>60308.85</v>
      </c>
      <c r="D709" s="78">
        <f t="shared" si="267"/>
        <v>53960.55</v>
      </c>
      <c r="E709" s="78">
        <f t="shared" si="267"/>
        <v>98398.650000000009</v>
      </c>
      <c r="F709" s="78">
        <f t="shared" si="267"/>
        <v>41263.950000000004</v>
      </c>
      <c r="G709" s="85">
        <f t="shared" si="267"/>
        <v>120617.7</v>
      </c>
      <c r="H709" s="86">
        <f t="shared" si="267"/>
        <v>599914.35</v>
      </c>
    </row>
    <row r="710" spans="1:9" ht="15.6" x14ac:dyDescent="0.3">
      <c r="A710" s="15">
        <v>10</v>
      </c>
      <c r="B710" s="77">
        <f t="shared" si="267"/>
        <v>196797.30000000002</v>
      </c>
      <c r="C710" s="78">
        <f t="shared" si="267"/>
        <v>44438.1</v>
      </c>
      <c r="D710" s="78">
        <f t="shared" si="267"/>
        <v>47612.25</v>
      </c>
      <c r="E710" s="78">
        <f t="shared" si="267"/>
        <v>82527.900000000009</v>
      </c>
      <c r="F710" s="78">
        <f t="shared" si="267"/>
        <v>38089.800000000003</v>
      </c>
      <c r="G710" s="85">
        <f t="shared" si="267"/>
        <v>98398.650000000009</v>
      </c>
      <c r="H710" s="86">
        <f t="shared" si="267"/>
        <v>507864</v>
      </c>
    </row>
    <row r="711" spans="1:9" ht="15.6" x14ac:dyDescent="0.3">
      <c r="A711" s="15">
        <v>11</v>
      </c>
      <c r="B711" s="77">
        <f t="shared" ref="B711:H720" si="268">$I$699*B364</f>
        <v>184100.7</v>
      </c>
      <c r="C711" s="78">
        <f t="shared" si="268"/>
        <v>38089.800000000003</v>
      </c>
      <c r="D711" s="78">
        <f t="shared" si="268"/>
        <v>44438.1</v>
      </c>
      <c r="E711" s="78">
        <f t="shared" si="268"/>
        <v>66657.150000000009</v>
      </c>
      <c r="F711" s="78">
        <f t="shared" si="268"/>
        <v>34915.65</v>
      </c>
      <c r="G711" s="85">
        <f t="shared" si="268"/>
        <v>79353.75</v>
      </c>
      <c r="H711" s="86">
        <f t="shared" si="268"/>
        <v>447555.15</v>
      </c>
    </row>
    <row r="712" spans="1:9" ht="15.6" x14ac:dyDescent="0.3">
      <c r="A712" s="15">
        <v>12</v>
      </c>
      <c r="B712" s="77">
        <f t="shared" si="268"/>
        <v>171404.1</v>
      </c>
      <c r="C712" s="78">
        <f t="shared" si="268"/>
        <v>28567.350000000002</v>
      </c>
      <c r="D712" s="78">
        <f t="shared" si="268"/>
        <v>28567.350000000002</v>
      </c>
      <c r="E712" s="78">
        <f t="shared" si="268"/>
        <v>60308.85</v>
      </c>
      <c r="F712" s="78">
        <f t="shared" si="268"/>
        <v>28567.350000000002</v>
      </c>
      <c r="G712" s="85">
        <f t="shared" si="268"/>
        <v>73005.45</v>
      </c>
      <c r="H712" s="86">
        <f t="shared" si="268"/>
        <v>390420.45</v>
      </c>
      <c r="I712" s="107"/>
    </row>
    <row r="713" spans="1:9" ht="15.6" x14ac:dyDescent="0.3">
      <c r="A713" s="15">
        <v>13</v>
      </c>
      <c r="B713" s="77">
        <f t="shared" si="268"/>
        <v>139662.6</v>
      </c>
      <c r="C713" s="78">
        <f t="shared" si="268"/>
        <v>25393.200000000001</v>
      </c>
      <c r="D713" s="78">
        <f t="shared" si="268"/>
        <v>22219.05</v>
      </c>
      <c r="E713" s="78">
        <f t="shared" si="268"/>
        <v>50786.400000000001</v>
      </c>
      <c r="F713" s="78">
        <f t="shared" si="268"/>
        <v>28567.350000000002</v>
      </c>
      <c r="G713" s="85">
        <f t="shared" si="268"/>
        <v>69831.3</v>
      </c>
      <c r="H713" s="86">
        <f t="shared" si="268"/>
        <v>336459.9</v>
      </c>
    </row>
    <row r="714" spans="1:9" ht="15.6" x14ac:dyDescent="0.3">
      <c r="A714" s="15">
        <v>14</v>
      </c>
      <c r="B714" s="77">
        <f t="shared" si="268"/>
        <v>123791.85</v>
      </c>
      <c r="C714" s="78">
        <f t="shared" si="268"/>
        <v>19044.900000000001</v>
      </c>
      <c r="D714" s="78">
        <f t="shared" si="268"/>
        <v>15870.75</v>
      </c>
      <c r="E714" s="78">
        <f t="shared" si="268"/>
        <v>47612.25</v>
      </c>
      <c r="F714" s="78">
        <f t="shared" si="268"/>
        <v>28567.350000000002</v>
      </c>
      <c r="G714" s="85">
        <f t="shared" si="268"/>
        <v>66657.150000000009</v>
      </c>
      <c r="H714" s="86">
        <f t="shared" si="268"/>
        <v>301544.25</v>
      </c>
    </row>
    <row r="715" spans="1:9" ht="15.6" x14ac:dyDescent="0.3">
      <c r="A715" s="15">
        <v>15</v>
      </c>
      <c r="B715" s="77">
        <f t="shared" si="268"/>
        <v>104746.95</v>
      </c>
      <c r="C715" s="78">
        <f t="shared" si="268"/>
        <v>15870.75</v>
      </c>
      <c r="D715" s="78">
        <f t="shared" si="268"/>
        <v>15870.75</v>
      </c>
      <c r="E715" s="78">
        <f t="shared" si="268"/>
        <v>47612.25</v>
      </c>
      <c r="F715" s="78">
        <f t="shared" si="268"/>
        <v>22219.05</v>
      </c>
      <c r="G715" s="85">
        <f t="shared" si="268"/>
        <v>66657.150000000009</v>
      </c>
      <c r="H715" s="86">
        <f t="shared" si="268"/>
        <v>272976.90000000002</v>
      </c>
    </row>
    <row r="716" spans="1:9" ht="15.6" x14ac:dyDescent="0.3">
      <c r="A716" s="15">
        <v>20</v>
      </c>
      <c r="B716" s="77">
        <f t="shared" si="268"/>
        <v>53960.55</v>
      </c>
      <c r="C716" s="78">
        <f t="shared" si="268"/>
        <v>9522.4500000000007</v>
      </c>
      <c r="D716" s="78">
        <f t="shared" si="268"/>
        <v>3174.15</v>
      </c>
      <c r="E716" s="78">
        <f t="shared" si="268"/>
        <v>31741.5</v>
      </c>
      <c r="F716" s="78">
        <f t="shared" si="268"/>
        <v>12696.6</v>
      </c>
      <c r="G716" s="85">
        <f t="shared" si="268"/>
        <v>41263.950000000004</v>
      </c>
      <c r="H716" s="86">
        <f t="shared" si="268"/>
        <v>152359.20000000001</v>
      </c>
    </row>
    <row r="717" spans="1:9" ht="15.6" x14ac:dyDescent="0.3">
      <c r="A717" s="124">
        <v>25</v>
      </c>
      <c r="B717" s="130">
        <f t="shared" si="268"/>
        <v>31741.5</v>
      </c>
      <c r="C717" s="131">
        <f t="shared" si="268"/>
        <v>6348.3</v>
      </c>
      <c r="D717" s="131">
        <f t="shared" si="268"/>
        <v>3174.15</v>
      </c>
      <c r="E717" s="131">
        <f t="shared" si="268"/>
        <v>22219.05</v>
      </c>
      <c r="F717" s="131">
        <f t="shared" si="268"/>
        <v>6348.3</v>
      </c>
      <c r="G717" s="134">
        <f t="shared" si="268"/>
        <v>25393.200000000001</v>
      </c>
      <c r="H717" s="135">
        <f t="shared" si="268"/>
        <v>95224.5</v>
      </c>
    </row>
    <row r="718" spans="1:9" ht="15.6" x14ac:dyDescent="0.3">
      <c r="A718" s="9">
        <v>30</v>
      </c>
      <c r="B718" s="130">
        <f t="shared" si="268"/>
        <v>15870.75</v>
      </c>
      <c r="C718" s="131">
        <f t="shared" si="268"/>
        <v>6348.3</v>
      </c>
      <c r="D718" s="131">
        <f t="shared" si="268"/>
        <v>3174.15</v>
      </c>
      <c r="E718" s="131">
        <f t="shared" si="268"/>
        <v>12696.6</v>
      </c>
      <c r="F718" s="131">
        <f t="shared" si="268"/>
        <v>3174.15</v>
      </c>
      <c r="G718" s="134">
        <f t="shared" si="268"/>
        <v>25393.200000000001</v>
      </c>
      <c r="H718" s="135">
        <f t="shared" si="268"/>
        <v>66657.150000000009</v>
      </c>
    </row>
    <row r="719" spans="1:9" ht="15.6" x14ac:dyDescent="0.3">
      <c r="A719" s="9">
        <v>35</v>
      </c>
      <c r="B719" s="130">
        <f t="shared" si="268"/>
        <v>9522.4500000000007</v>
      </c>
      <c r="C719" s="131">
        <f t="shared" si="268"/>
        <v>6348.3</v>
      </c>
      <c r="D719" s="131">
        <f t="shared" si="268"/>
        <v>3174.15</v>
      </c>
      <c r="E719" s="131">
        <f t="shared" si="268"/>
        <v>6348.3</v>
      </c>
      <c r="F719" s="131">
        <f t="shared" si="268"/>
        <v>3174.15</v>
      </c>
      <c r="G719" s="134">
        <f t="shared" si="268"/>
        <v>22219.05</v>
      </c>
      <c r="H719" s="135">
        <f t="shared" si="268"/>
        <v>50786.400000000001</v>
      </c>
    </row>
    <row r="720" spans="1:9" ht="15.6" x14ac:dyDescent="0.3">
      <c r="A720" s="9">
        <v>40</v>
      </c>
      <c r="B720" s="130">
        <f t="shared" si="268"/>
        <v>3174.15</v>
      </c>
      <c r="C720" s="131">
        <f t="shared" si="268"/>
        <v>6348.3</v>
      </c>
      <c r="D720" s="131">
        <f t="shared" si="268"/>
        <v>3174.15</v>
      </c>
      <c r="E720" s="131">
        <f t="shared" si="268"/>
        <v>3174.15</v>
      </c>
      <c r="F720" s="131">
        <f t="shared" si="268"/>
        <v>0</v>
      </c>
      <c r="G720" s="134">
        <f t="shared" si="268"/>
        <v>19044.900000000001</v>
      </c>
      <c r="H720" s="135">
        <f t="shared" si="268"/>
        <v>34915.65</v>
      </c>
    </row>
    <row r="721" spans="1:9" ht="16.2" thickBot="1" x14ac:dyDescent="0.35">
      <c r="A721" s="10">
        <v>45</v>
      </c>
      <c r="B721" s="81">
        <f t="shared" ref="B721:H721" si="269">$I$699*B374</f>
        <v>0</v>
      </c>
      <c r="C721" s="82">
        <f t="shared" si="269"/>
        <v>6348.3</v>
      </c>
      <c r="D721" s="82">
        <f t="shared" si="269"/>
        <v>3174.15</v>
      </c>
      <c r="E721" s="82">
        <f t="shared" si="269"/>
        <v>0</v>
      </c>
      <c r="F721" s="82">
        <f t="shared" si="269"/>
        <v>0</v>
      </c>
      <c r="G721" s="87">
        <f t="shared" si="269"/>
        <v>15870.75</v>
      </c>
      <c r="H721" s="88">
        <f t="shared" si="269"/>
        <v>25393.200000000001</v>
      </c>
    </row>
    <row r="723" spans="1:9" ht="18" thickBot="1" x14ac:dyDescent="0.35">
      <c r="A723" s="17" t="s">
        <v>126</v>
      </c>
      <c r="I723" s="116">
        <v>7619.23</v>
      </c>
    </row>
    <row r="724" spans="1:9" ht="60.6" thickBot="1" x14ac:dyDescent="0.35">
      <c r="A724" s="136" t="s">
        <v>106</v>
      </c>
      <c r="B724" s="137" t="s">
        <v>96</v>
      </c>
      <c r="C724" s="138" t="s">
        <v>107</v>
      </c>
      <c r="D724" s="139" t="s">
        <v>98</v>
      </c>
      <c r="E724" s="139" t="s">
        <v>99</v>
      </c>
      <c r="F724" s="139" t="s">
        <v>100</v>
      </c>
      <c r="G724" s="140" t="s">
        <v>101</v>
      </c>
      <c r="H724" s="141" t="s">
        <v>116</v>
      </c>
    </row>
    <row r="725" spans="1:9" ht="15.6" x14ac:dyDescent="0.3">
      <c r="A725" s="14">
        <v>1</v>
      </c>
      <c r="B725" s="73">
        <f t="shared" ref="B725:H734" si="270">$I$723*B354</f>
        <v>3062930.46</v>
      </c>
      <c r="C725" s="74">
        <f t="shared" si="270"/>
        <v>716207.62</v>
      </c>
      <c r="D725" s="74">
        <f t="shared" si="270"/>
        <v>830496.07</v>
      </c>
      <c r="E725" s="74">
        <f t="shared" si="270"/>
        <v>1066692.2</v>
      </c>
      <c r="F725" s="74">
        <f t="shared" si="270"/>
        <v>411438.42</v>
      </c>
      <c r="G725" s="83">
        <f t="shared" si="270"/>
        <v>1013357.59</v>
      </c>
      <c r="H725" s="84">
        <f t="shared" si="270"/>
        <v>7101122.3599999994</v>
      </c>
    </row>
    <row r="726" spans="1:9" ht="15.6" x14ac:dyDescent="0.3">
      <c r="A726" s="15">
        <v>2</v>
      </c>
      <c r="B726" s="77">
        <f t="shared" si="270"/>
        <v>2224815.1599999997</v>
      </c>
      <c r="C726" s="78">
        <f t="shared" si="270"/>
        <v>480011.49</v>
      </c>
      <c r="D726" s="78">
        <f t="shared" si="270"/>
        <v>594299.93999999994</v>
      </c>
      <c r="E726" s="78">
        <f t="shared" si="270"/>
        <v>800019.14999999991</v>
      </c>
      <c r="F726" s="78">
        <f t="shared" si="270"/>
        <v>342865.35</v>
      </c>
      <c r="G726" s="85">
        <f t="shared" si="270"/>
        <v>830496.07</v>
      </c>
      <c r="H726" s="86">
        <f t="shared" si="270"/>
        <v>5272507.16</v>
      </c>
    </row>
    <row r="727" spans="1:9" ht="15.6" x14ac:dyDescent="0.3">
      <c r="A727" s="15">
        <v>3</v>
      </c>
      <c r="B727" s="77">
        <f t="shared" si="270"/>
        <v>1699088.2899999998</v>
      </c>
      <c r="C727" s="78">
        <f t="shared" si="270"/>
        <v>388580.73</v>
      </c>
      <c r="D727" s="78">
        <f t="shared" si="270"/>
        <v>472392.25999999995</v>
      </c>
      <c r="E727" s="78">
        <f t="shared" si="270"/>
        <v>693349.92999999993</v>
      </c>
      <c r="F727" s="78">
        <f t="shared" si="270"/>
        <v>251434.59</v>
      </c>
      <c r="G727" s="85">
        <f t="shared" si="270"/>
        <v>685730.7</v>
      </c>
      <c r="H727" s="86">
        <f t="shared" si="270"/>
        <v>4190576.4999999995</v>
      </c>
    </row>
    <row r="728" spans="1:9" ht="15.6" x14ac:dyDescent="0.3">
      <c r="A728" s="15">
        <v>4</v>
      </c>
      <c r="B728" s="77">
        <f t="shared" si="270"/>
        <v>1409557.5499999998</v>
      </c>
      <c r="C728" s="78">
        <f t="shared" si="270"/>
        <v>289530.74</v>
      </c>
      <c r="D728" s="78">
        <f t="shared" si="270"/>
        <v>342865.35</v>
      </c>
      <c r="E728" s="78">
        <f t="shared" si="270"/>
        <v>601919.16999999993</v>
      </c>
      <c r="F728" s="78">
        <f t="shared" si="270"/>
        <v>205719.21</v>
      </c>
      <c r="G728" s="85">
        <f t="shared" si="270"/>
        <v>601919.16999999993</v>
      </c>
      <c r="H728" s="86">
        <f t="shared" si="270"/>
        <v>3451511.19</v>
      </c>
    </row>
    <row r="729" spans="1:9" ht="15.6" x14ac:dyDescent="0.3">
      <c r="A729" s="15">
        <v>5</v>
      </c>
      <c r="B729" s="77">
        <f t="shared" si="270"/>
        <v>1127646.04</v>
      </c>
      <c r="C729" s="78">
        <f t="shared" si="270"/>
        <v>228576.9</v>
      </c>
      <c r="D729" s="78">
        <f t="shared" si="270"/>
        <v>259053.81999999998</v>
      </c>
      <c r="E729" s="78">
        <f t="shared" si="270"/>
        <v>510488.41</v>
      </c>
      <c r="F729" s="78">
        <f t="shared" si="270"/>
        <v>175242.28999999998</v>
      </c>
      <c r="G729" s="85">
        <f t="shared" si="270"/>
        <v>518107.63999999996</v>
      </c>
      <c r="H729" s="86">
        <f t="shared" si="270"/>
        <v>2819115.0999999996</v>
      </c>
    </row>
    <row r="730" spans="1:9" ht="15.6" x14ac:dyDescent="0.3">
      <c r="A730" s="15">
        <v>6</v>
      </c>
      <c r="B730" s="77">
        <f t="shared" si="270"/>
        <v>967642.21</v>
      </c>
      <c r="C730" s="78">
        <f t="shared" si="270"/>
        <v>160003.82999999999</v>
      </c>
      <c r="D730" s="78">
        <f t="shared" si="270"/>
        <v>236196.12999999998</v>
      </c>
      <c r="E730" s="78">
        <f t="shared" si="270"/>
        <v>426676.88</v>
      </c>
      <c r="F730" s="78">
        <f t="shared" si="270"/>
        <v>152384.59999999998</v>
      </c>
      <c r="G730" s="85">
        <f t="shared" si="270"/>
        <v>495249.94999999995</v>
      </c>
      <c r="H730" s="86">
        <f t="shared" si="270"/>
        <v>2438153.5999999996</v>
      </c>
    </row>
    <row r="731" spans="1:9" ht="15.6" x14ac:dyDescent="0.3">
      <c r="A731" s="15">
        <v>7</v>
      </c>
      <c r="B731" s="77">
        <f t="shared" si="270"/>
        <v>800019.14999999991</v>
      </c>
      <c r="C731" s="78">
        <f t="shared" si="270"/>
        <v>152384.59999999998</v>
      </c>
      <c r="D731" s="78">
        <f t="shared" si="270"/>
        <v>198099.97999999998</v>
      </c>
      <c r="E731" s="78">
        <f t="shared" si="270"/>
        <v>358103.81</v>
      </c>
      <c r="F731" s="78">
        <f t="shared" si="270"/>
        <v>137146.13999999998</v>
      </c>
      <c r="G731" s="85">
        <f t="shared" si="270"/>
        <v>441915.33999999997</v>
      </c>
      <c r="H731" s="86">
        <f t="shared" si="270"/>
        <v>2087669.0199999998</v>
      </c>
    </row>
    <row r="732" spans="1:9" ht="15.6" x14ac:dyDescent="0.3">
      <c r="A732" s="15">
        <v>8</v>
      </c>
      <c r="B732" s="77">
        <f t="shared" si="270"/>
        <v>624776.86</v>
      </c>
      <c r="C732" s="78">
        <f t="shared" si="270"/>
        <v>152384.59999999998</v>
      </c>
      <c r="D732" s="78">
        <f t="shared" si="270"/>
        <v>144765.37</v>
      </c>
      <c r="E732" s="78">
        <f t="shared" si="270"/>
        <v>312388.43</v>
      </c>
      <c r="F732" s="78">
        <f t="shared" si="270"/>
        <v>106669.22</v>
      </c>
      <c r="G732" s="85">
        <f t="shared" si="270"/>
        <v>365723.04</v>
      </c>
      <c r="H732" s="86">
        <f t="shared" si="270"/>
        <v>1706707.52</v>
      </c>
    </row>
    <row r="733" spans="1:9" ht="15.6" x14ac:dyDescent="0.3">
      <c r="A733" s="15">
        <v>9</v>
      </c>
      <c r="B733" s="77">
        <f t="shared" si="270"/>
        <v>540965.32999999996</v>
      </c>
      <c r="C733" s="78">
        <f t="shared" si="270"/>
        <v>144765.37</v>
      </c>
      <c r="D733" s="78">
        <f t="shared" si="270"/>
        <v>129526.90999999999</v>
      </c>
      <c r="E733" s="78">
        <f t="shared" si="270"/>
        <v>236196.12999999998</v>
      </c>
      <c r="F733" s="78">
        <f t="shared" si="270"/>
        <v>99049.989999999991</v>
      </c>
      <c r="G733" s="85">
        <f t="shared" si="270"/>
        <v>289530.74</v>
      </c>
      <c r="H733" s="86">
        <f t="shared" si="270"/>
        <v>1440034.47</v>
      </c>
    </row>
    <row r="734" spans="1:9" ht="15.6" x14ac:dyDescent="0.3">
      <c r="A734" s="15">
        <v>10</v>
      </c>
      <c r="B734" s="77">
        <f t="shared" si="270"/>
        <v>472392.25999999995</v>
      </c>
      <c r="C734" s="78">
        <f t="shared" si="270"/>
        <v>106669.22</v>
      </c>
      <c r="D734" s="78">
        <f t="shared" si="270"/>
        <v>114288.45</v>
      </c>
      <c r="E734" s="78">
        <f t="shared" si="270"/>
        <v>198099.97999999998</v>
      </c>
      <c r="F734" s="78">
        <f t="shared" si="270"/>
        <v>91430.76</v>
      </c>
      <c r="G734" s="85">
        <f t="shared" si="270"/>
        <v>236196.12999999998</v>
      </c>
      <c r="H734" s="86">
        <f t="shared" si="270"/>
        <v>1219076.7999999998</v>
      </c>
    </row>
    <row r="735" spans="1:9" ht="15.6" x14ac:dyDescent="0.3">
      <c r="A735" s="15">
        <v>11</v>
      </c>
      <c r="B735" s="77">
        <f t="shared" ref="B735:H744" si="271">$I$723*B364</f>
        <v>441915.33999999997</v>
      </c>
      <c r="C735" s="78">
        <f t="shared" si="271"/>
        <v>91430.76</v>
      </c>
      <c r="D735" s="78">
        <f t="shared" si="271"/>
        <v>106669.22</v>
      </c>
      <c r="E735" s="78">
        <f t="shared" si="271"/>
        <v>160003.82999999999</v>
      </c>
      <c r="F735" s="78">
        <f t="shared" si="271"/>
        <v>83811.53</v>
      </c>
      <c r="G735" s="85">
        <f t="shared" si="271"/>
        <v>190480.75</v>
      </c>
      <c r="H735" s="86">
        <f t="shared" si="271"/>
        <v>1074311.43</v>
      </c>
    </row>
    <row r="736" spans="1:9" ht="15.6" x14ac:dyDescent="0.3">
      <c r="A736" s="15">
        <v>12</v>
      </c>
      <c r="B736" s="77">
        <f t="shared" si="271"/>
        <v>411438.42</v>
      </c>
      <c r="C736" s="78">
        <f t="shared" si="271"/>
        <v>68573.069999999992</v>
      </c>
      <c r="D736" s="78">
        <f t="shared" si="271"/>
        <v>68573.069999999992</v>
      </c>
      <c r="E736" s="78">
        <f t="shared" si="271"/>
        <v>144765.37</v>
      </c>
      <c r="F736" s="78">
        <f t="shared" si="271"/>
        <v>68573.069999999992</v>
      </c>
      <c r="G736" s="85">
        <f t="shared" si="271"/>
        <v>175242.28999999998</v>
      </c>
      <c r="H736" s="86">
        <f t="shared" si="271"/>
        <v>937165.28999999992</v>
      </c>
      <c r="I736" s="107"/>
    </row>
    <row r="737" spans="1:8" ht="15.6" x14ac:dyDescent="0.3">
      <c r="A737" s="15">
        <v>13</v>
      </c>
      <c r="B737" s="77">
        <f t="shared" si="271"/>
        <v>335246.12</v>
      </c>
      <c r="C737" s="78">
        <f t="shared" si="271"/>
        <v>60953.84</v>
      </c>
      <c r="D737" s="78">
        <f t="shared" si="271"/>
        <v>53334.61</v>
      </c>
      <c r="E737" s="78">
        <f t="shared" si="271"/>
        <v>121907.68</v>
      </c>
      <c r="F737" s="78">
        <f t="shared" si="271"/>
        <v>68573.069999999992</v>
      </c>
      <c r="G737" s="85">
        <f t="shared" si="271"/>
        <v>167623.06</v>
      </c>
      <c r="H737" s="86">
        <f t="shared" si="271"/>
        <v>807638.38</v>
      </c>
    </row>
    <row r="738" spans="1:8" ht="15.6" x14ac:dyDescent="0.3">
      <c r="A738" s="15">
        <v>14</v>
      </c>
      <c r="B738" s="77">
        <f t="shared" si="271"/>
        <v>297149.96999999997</v>
      </c>
      <c r="C738" s="78">
        <f t="shared" si="271"/>
        <v>45715.38</v>
      </c>
      <c r="D738" s="78">
        <f t="shared" si="271"/>
        <v>38096.149999999994</v>
      </c>
      <c r="E738" s="78">
        <f t="shared" si="271"/>
        <v>114288.45</v>
      </c>
      <c r="F738" s="78">
        <f t="shared" si="271"/>
        <v>68573.069999999992</v>
      </c>
      <c r="G738" s="85">
        <f t="shared" si="271"/>
        <v>160003.82999999999</v>
      </c>
      <c r="H738" s="86">
        <f t="shared" si="271"/>
        <v>723826.85</v>
      </c>
    </row>
    <row r="739" spans="1:8" ht="15.6" x14ac:dyDescent="0.3">
      <c r="A739" s="15">
        <v>15</v>
      </c>
      <c r="B739" s="77">
        <f t="shared" si="271"/>
        <v>251434.59</v>
      </c>
      <c r="C739" s="78">
        <f t="shared" si="271"/>
        <v>38096.149999999994</v>
      </c>
      <c r="D739" s="78">
        <f t="shared" si="271"/>
        <v>38096.149999999994</v>
      </c>
      <c r="E739" s="78">
        <f t="shared" si="271"/>
        <v>114288.45</v>
      </c>
      <c r="F739" s="78">
        <f t="shared" si="271"/>
        <v>53334.61</v>
      </c>
      <c r="G739" s="85">
        <f t="shared" si="271"/>
        <v>160003.82999999999</v>
      </c>
      <c r="H739" s="86">
        <f t="shared" si="271"/>
        <v>655253.77999999991</v>
      </c>
    </row>
    <row r="740" spans="1:8" ht="15.6" x14ac:dyDescent="0.3">
      <c r="A740" s="15">
        <v>20</v>
      </c>
      <c r="B740" s="77">
        <f t="shared" si="271"/>
        <v>129526.90999999999</v>
      </c>
      <c r="C740" s="78">
        <f t="shared" si="271"/>
        <v>22857.69</v>
      </c>
      <c r="D740" s="78">
        <f t="shared" si="271"/>
        <v>7619.23</v>
      </c>
      <c r="E740" s="78">
        <f t="shared" si="271"/>
        <v>76192.299999999988</v>
      </c>
      <c r="F740" s="78">
        <f t="shared" si="271"/>
        <v>30476.92</v>
      </c>
      <c r="G740" s="85">
        <f t="shared" si="271"/>
        <v>99049.989999999991</v>
      </c>
      <c r="H740" s="86">
        <f t="shared" si="271"/>
        <v>365723.04</v>
      </c>
    </row>
    <row r="741" spans="1:8" ht="15.6" x14ac:dyDescent="0.3">
      <c r="A741" s="124">
        <v>25</v>
      </c>
      <c r="B741" s="130">
        <f t="shared" si="271"/>
        <v>76192.299999999988</v>
      </c>
      <c r="C741" s="131">
        <f t="shared" si="271"/>
        <v>15238.46</v>
      </c>
      <c r="D741" s="131">
        <f t="shared" si="271"/>
        <v>7619.23</v>
      </c>
      <c r="E741" s="131">
        <f t="shared" si="271"/>
        <v>53334.61</v>
      </c>
      <c r="F741" s="131">
        <f t="shared" si="271"/>
        <v>15238.46</v>
      </c>
      <c r="G741" s="134">
        <f t="shared" si="271"/>
        <v>60953.84</v>
      </c>
      <c r="H741" s="135">
        <f t="shared" si="271"/>
        <v>228576.9</v>
      </c>
    </row>
    <row r="742" spans="1:8" ht="15.6" x14ac:dyDescent="0.3">
      <c r="A742" s="9">
        <v>30</v>
      </c>
      <c r="B742" s="130">
        <f t="shared" si="271"/>
        <v>38096.149999999994</v>
      </c>
      <c r="C742" s="131">
        <f t="shared" si="271"/>
        <v>15238.46</v>
      </c>
      <c r="D742" s="131">
        <f t="shared" si="271"/>
        <v>7619.23</v>
      </c>
      <c r="E742" s="131">
        <f t="shared" si="271"/>
        <v>30476.92</v>
      </c>
      <c r="F742" s="131">
        <f t="shared" si="271"/>
        <v>7619.23</v>
      </c>
      <c r="G742" s="134">
        <f t="shared" si="271"/>
        <v>60953.84</v>
      </c>
      <c r="H742" s="135">
        <f t="shared" si="271"/>
        <v>160003.82999999999</v>
      </c>
    </row>
    <row r="743" spans="1:8" ht="15.6" x14ac:dyDescent="0.3">
      <c r="A743" s="9">
        <v>35</v>
      </c>
      <c r="B743" s="130">
        <f t="shared" si="271"/>
        <v>22857.69</v>
      </c>
      <c r="C743" s="131">
        <f t="shared" si="271"/>
        <v>15238.46</v>
      </c>
      <c r="D743" s="131">
        <f t="shared" si="271"/>
        <v>7619.23</v>
      </c>
      <c r="E743" s="131">
        <f t="shared" si="271"/>
        <v>15238.46</v>
      </c>
      <c r="F743" s="131">
        <f t="shared" si="271"/>
        <v>7619.23</v>
      </c>
      <c r="G743" s="134">
        <f t="shared" si="271"/>
        <v>53334.61</v>
      </c>
      <c r="H743" s="135">
        <f t="shared" si="271"/>
        <v>121907.68</v>
      </c>
    </row>
    <row r="744" spans="1:8" ht="15.6" x14ac:dyDescent="0.3">
      <c r="A744" s="9">
        <v>40</v>
      </c>
      <c r="B744" s="130">
        <f t="shared" si="271"/>
        <v>7619.23</v>
      </c>
      <c r="C744" s="131">
        <f t="shared" si="271"/>
        <v>15238.46</v>
      </c>
      <c r="D744" s="131">
        <f t="shared" si="271"/>
        <v>7619.23</v>
      </c>
      <c r="E744" s="131">
        <f t="shared" si="271"/>
        <v>7619.23</v>
      </c>
      <c r="F744" s="131">
        <f t="shared" si="271"/>
        <v>0</v>
      </c>
      <c r="G744" s="134">
        <f t="shared" si="271"/>
        <v>45715.38</v>
      </c>
      <c r="H744" s="135">
        <f t="shared" si="271"/>
        <v>83811.53</v>
      </c>
    </row>
    <row r="745" spans="1:8" ht="16.2" thickBot="1" x14ac:dyDescent="0.35">
      <c r="A745" s="10">
        <v>45</v>
      </c>
      <c r="B745" s="81">
        <f t="shared" ref="B745:H745" si="272">$I$723*B374</f>
        <v>0</v>
      </c>
      <c r="C745" s="82">
        <f t="shared" si="272"/>
        <v>15238.46</v>
      </c>
      <c r="D745" s="82">
        <f t="shared" si="272"/>
        <v>7619.23</v>
      </c>
      <c r="E745" s="82">
        <f t="shared" si="272"/>
        <v>0</v>
      </c>
      <c r="F745" s="82">
        <f t="shared" si="272"/>
        <v>0</v>
      </c>
      <c r="G745" s="87">
        <f t="shared" si="272"/>
        <v>38096.149999999994</v>
      </c>
      <c r="H745" s="88">
        <f t="shared" si="272"/>
        <v>60953.84</v>
      </c>
    </row>
    <row r="747" spans="1:8" ht="18" thickBot="1" x14ac:dyDescent="0.35">
      <c r="A747" s="384" t="s">
        <v>29</v>
      </c>
    </row>
    <row r="748" spans="1:8" ht="60.6" thickBot="1" x14ac:dyDescent="0.35">
      <c r="A748" s="193" t="s">
        <v>106</v>
      </c>
      <c r="B748" s="294" t="s">
        <v>96</v>
      </c>
      <c r="C748" s="292" t="s">
        <v>107</v>
      </c>
      <c r="D748" s="292" t="s">
        <v>98</v>
      </c>
      <c r="E748" s="292" t="s">
        <v>99</v>
      </c>
      <c r="F748" s="292" t="s">
        <v>100</v>
      </c>
      <c r="G748" s="299" t="s">
        <v>101</v>
      </c>
      <c r="H748" s="302" t="s">
        <v>116</v>
      </c>
    </row>
    <row r="749" spans="1:8" ht="15.6" x14ac:dyDescent="0.3">
      <c r="A749" s="36">
        <v>45</v>
      </c>
      <c r="B749" s="306">
        <f t="shared" ref="B749:H749" si="273">B350+B721+B745</f>
        <v>72234.759999999995</v>
      </c>
      <c r="C749" s="305">
        <f t="shared" si="273"/>
        <v>185732.00963921941</v>
      </c>
      <c r="D749" s="305">
        <f t="shared" si="273"/>
        <v>435209.76531765016</v>
      </c>
      <c r="E749" s="305">
        <f t="shared" si="273"/>
        <v>44006.590000000004</v>
      </c>
      <c r="F749" s="305">
        <f t="shared" si="273"/>
        <v>17062.71</v>
      </c>
      <c r="G749" s="309">
        <f t="shared" si="273"/>
        <v>5547309.6144529525</v>
      </c>
      <c r="H749" s="310">
        <f t="shared" si="273"/>
        <v>6301555.4494098239</v>
      </c>
    </row>
    <row r="750" spans="1:8" ht="15.6" x14ac:dyDescent="0.3">
      <c r="A750" s="35">
        <v>40</v>
      </c>
      <c r="B750" s="307">
        <f t="shared" ref="B750:H750" si="274">B349+B720+B744</f>
        <v>130821.08661533192</v>
      </c>
      <c r="C750" s="78">
        <f t="shared" si="274"/>
        <v>189260.3077663143</v>
      </c>
      <c r="D750" s="78">
        <f t="shared" si="274"/>
        <v>441289.79599766317</v>
      </c>
      <c r="E750" s="78">
        <f t="shared" si="274"/>
        <v>468787.01848430646</v>
      </c>
      <c r="F750" s="78">
        <f t="shared" si="274"/>
        <v>17062.71</v>
      </c>
      <c r="G750" s="85">
        <f t="shared" si="274"/>
        <v>8741374.8987912051</v>
      </c>
      <c r="H750" s="86">
        <f t="shared" si="274"/>
        <v>9988595.8176548295</v>
      </c>
    </row>
    <row r="751" spans="1:8" ht="15.6" x14ac:dyDescent="0.3">
      <c r="A751" s="35">
        <v>35</v>
      </c>
      <c r="B751" s="307">
        <f t="shared" ref="B751:H751" si="275">B348+B719+B743</f>
        <v>250285.37428587722</v>
      </c>
      <c r="C751" s="78">
        <f t="shared" si="275"/>
        <v>192788.6058934092</v>
      </c>
      <c r="D751" s="78">
        <f t="shared" si="275"/>
        <v>447369.82667767722</v>
      </c>
      <c r="E751" s="78">
        <f t="shared" si="275"/>
        <v>892012.25788727321</v>
      </c>
      <c r="F751" s="78">
        <f t="shared" si="275"/>
        <v>612695.7318659653</v>
      </c>
      <c r="G751" s="85">
        <f t="shared" si="275"/>
        <v>11229228.123313611</v>
      </c>
      <c r="H751" s="86">
        <f t="shared" si="275"/>
        <v>13624379.919923816</v>
      </c>
    </row>
    <row r="752" spans="1:8" ht="15.6" x14ac:dyDescent="0.3">
      <c r="A752" s="35">
        <v>30</v>
      </c>
      <c r="B752" s="307">
        <f t="shared" ref="B752:H752" si="276">B347+B718+B742</f>
        <v>424945.70020419697</v>
      </c>
      <c r="C752" s="78">
        <f t="shared" si="276"/>
        <v>198551.47854303411</v>
      </c>
      <c r="D752" s="78">
        <f t="shared" si="276"/>
        <v>453449.85735769023</v>
      </c>
      <c r="E752" s="78">
        <f t="shared" si="276"/>
        <v>1481054.3695187233</v>
      </c>
      <c r="F752" s="78">
        <f t="shared" si="276"/>
        <v>632273.24700220628</v>
      </c>
      <c r="G752" s="85">
        <f t="shared" si="276"/>
        <v>12864397.915625187</v>
      </c>
      <c r="H752" s="86">
        <f t="shared" si="276"/>
        <v>16054672.568251045</v>
      </c>
    </row>
    <row r="753" spans="1:8" ht="15.6" x14ac:dyDescent="0.3">
      <c r="A753" s="191">
        <v>25</v>
      </c>
      <c r="B753" s="307">
        <f t="shared" ref="B753:H753" si="277">B346+B717+B741</f>
        <v>732346.77400830132</v>
      </c>
      <c r="C753" s="78">
        <f t="shared" si="277"/>
        <v>206431.95442938589</v>
      </c>
      <c r="D753" s="78">
        <f t="shared" si="277"/>
        <v>848684.37750656053</v>
      </c>
      <c r="E753" s="78">
        <f t="shared" si="277"/>
        <v>5113381.6075218646</v>
      </c>
      <c r="F753" s="78">
        <f t="shared" si="277"/>
        <v>1163367.8469816444</v>
      </c>
      <c r="G753" s="85">
        <f t="shared" si="277"/>
        <v>13854810.586978335</v>
      </c>
      <c r="H753" s="86">
        <f t="shared" si="277"/>
        <v>21919023.14742608</v>
      </c>
    </row>
    <row r="754" spans="1:8" ht="15.6" x14ac:dyDescent="0.3">
      <c r="A754" s="191">
        <v>20</v>
      </c>
      <c r="B754" s="307">
        <f t="shared" ref="B754:H754" si="278">B345+B716+B740</f>
        <v>1217301.4470088948</v>
      </c>
      <c r="C754" s="78">
        <f t="shared" si="278"/>
        <v>311509.96250235575</v>
      </c>
      <c r="D754" s="78">
        <f t="shared" si="278"/>
        <v>865563.26505583653</v>
      </c>
      <c r="E754" s="78">
        <f t="shared" si="278"/>
        <v>10551499.508488398</v>
      </c>
      <c r="F754" s="78">
        <f t="shared" si="278"/>
        <v>6006936.783907244</v>
      </c>
      <c r="G754" s="85">
        <f t="shared" si="278"/>
        <v>22555215.418759026</v>
      </c>
      <c r="H754" s="86">
        <f t="shared" si="278"/>
        <v>41508026.38572181</v>
      </c>
    </row>
    <row r="755" spans="1:8" ht="15.6" x14ac:dyDescent="0.3">
      <c r="A755" s="191">
        <v>15</v>
      </c>
      <c r="B755" s="307">
        <f t="shared" ref="B755:H755" si="279">B344+B715+B739</f>
        <v>2670029.2538947957</v>
      </c>
      <c r="C755" s="78">
        <f t="shared" si="279"/>
        <v>520600.87498079659</v>
      </c>
      <c r="D755" s="78">
        <f t="shared" si="279"/>
        <v>1464492.0509393101</v>
      </c>
      <c r="E755" s="78">
        <f t="shared" si="279"/>
        <v>19608908.156697884</v>
      </c>
      <c r="F755" s="78">
        <f t="shared" si="279"/>
        <v>13386828.577284465</v>
      </c>
      <c r="G755" s="85">
        <f t="shared" si="279"/>
        <v>49486620.21377112</v>
      </c>
      <c r="H755" s="86">
        <f t="shared" si="279"/>
        <v>87137479.127568439</v>
      </c>
    </row>
    <row r="756" spans="1:8" ht="15.6" x14ac:dyDescent="0.3">
      <c r="A756" s="191">
        <v>14</v>
      </c>
      <c r="B756" s="307">
        <f t="shared" ref="B756:H756" si="280">B343+B714+B738</f>
        <v>3049648.4760014145</v>
      </c>
      <c r="C756" s="78">
        <f t="shared" si="280"/>
        <v>918197.17922616121</v>
      </c>
      <c r="D756" s="78">
        <f t="shared" si="280"/>
        <v>1479136.0024804631</v>
      </c>
      <c r="E756" s="78">
        <f t="shared" si="280"/>
        <v>20105057.051228493</v>
      </c>
      <c r="F756" s="78">
        <f t="shared" si="280"/>
        <v>16378185.219378131</v>
      </c>
      <c r="G756" s="85">
        <f t="shared" si="280"/>
        <v>56573383.15501456</v>
      </c>
      <c r="H756" s="86">
        <f t="shared" si="280"/>
        <v>98503607.083329275</v>
      </c>
    </row>
    <row r="757" spans="1:8" ht="15.6" x14ac:dyDescent="0.3">
      <c r="A757" s="191">
        <v>13</v>
      </c>
      <c r="B757" s="307">
        <f t="shared" ref="B757:H757" si="281">B342+B713+B737</f>
        <v>3373268.4625305063</v>
      </c>
      <c r="C757" s="78">
        <f t="shared" si="281"/>
        <v>1111680.555117802</v>
      </c>
      <c r="D757" s="78">
        <f t="shared" si="281"/>
        <v>1876439.9234233459</v>
      </c>
      <c r="E757" s="78">
        <f t="shared" si="281"/>
        <v>21647629.856853534</v>
      </c>
      <c r="F757" s="78">
        <f t="shared" si="281"/>
        <v>17768696.092852414</v>
      </c>
      <c r="G757" s="85">
        <f t="shared" si="281"/>
        <v>67289976.193686694</v>
      </c>
      <c r="H757" s="86">
        <f t="shared" si="281"/>
        <v>113067691.08446448</v>
      </c>
    </row>
    <row r="758" spans="1:8" ht="15.6" x14ac:dyDescent="0.3">
      <c r="A758" s="191">
        <v>12</v>
      </c>
      <c r="B758" s="307">
        <f t="shared" ref="B758:H758" si="282">B341+B712+B736</f>
        <v>4110174.4916321342</v>
      </c>
      <c r="C758" s="78">
        <f t="shared" si="282"/>
        <v>1268378.4750165781</v>
      </c>
      <c r="D758" s="78">
        <f t="shared" si="282"/>
        <v>2644703.8919991367</v>
      </c>
      <c r="E758" s="78">
        <f t="shared" si="282"/>
        <v>25607289.257090781</v>
      </c>
      <c r="F758" s="78">
        <f t="shared" si="282"/>
        <v>19399915.732775833</v>
      </c>
      <c r="G758" s="85">
        <f t="shared" si="282"/>
        <v>77399861.814347282</v>
      </c>
      <c r="H758" s="86">
        <f t="shared" si="282"/>
        <v>130430323.66286193</v>
      </c>
    </row>
    <row r="759" spans="1:8" ht="15.6" x14ac:dyDescent="0.3">
      <c r="A759" s="191">
        <v>11</v>
      </c>
      <c r="B759" s="307">
        <f t="shared" ref="B759:H759" si="283">B340+B711+B735</f>
        <v>4480910.3211784055</v>
      </c>
      <c r="C759" s="78">
        <f t="shared" si="283"/>
        <v>1526216.7790485963</v>
      </c>
      <c r="D759" s="78">
        <f t="shared" si="283"/>
        <v>3699988.4245302952</v>
      </c>
      <c r="E759" s="78">
        <f t="shared" si="283"/>
        <v>28952108.853799839</v>
      </c>
      <c r="F759" s="78">
        <f t="shared" si="283"/>
        <v>20924031.157310698</v>
      </c>
      <c r="G759" s="85">
        <f t="shared" si="283"/>
        <v>90717499.020335615</v>
      </c>
      <c r="H759" s="86">
        <f t="shared" si="283"/>
        <v>150300754.5562036</v>
      </c>
    </row>
    <row r="760" spans="1:8" ht="15.6" x14ac:dyDescent="0.3">
      <c r="A760" s="191">
        <v>10</v>
      </c>
      <c r="B760" s="307">
        <f t="shared" ref="B760:H760" si="284">B339+B710+B734</f>
        <v>4992547.2984230127</v>
      </c>
      <c r="C760" s="78">
        <f t="shared" si="284"/>
        <v>1791630.3057681569</v>
      </c>
      <c r="D760" s="78">
        <f t="shared" si="284"/>
        <v>4314162.2443076419</v>
      </c>
      <c r="E760" s="78">
        <f t="shared" si="284"/>
        <v>33924078.153630309</v>
      </c>
      <c r="F760" s="78">
        <f t="shared" si="284"/>
        <v>22471941.279010907</v>
      </c>
      <c r="G760" s="85">
        <f t="shared" si="284"/>
        <v>106898610.60836491</v>
      </c>
      <c r="H760" s="86">
        <f t="shared" si="284"/>
        <v>174392969.88950506</v>
      </c>
    </row>
    <row r="761" spans="1:8" ht="15.6" x14ac:dyDescent="0.3">
      <c r="A761" s="191">
        <v>9</v>
      </c>
      <c r="B761" s="307">
        <f t="shared" ref="B761:H761" si="285">B338+B709+B733</f>
        <v>5712597.4527778439</v>
      </c>
      <c r="C761" s="78">
        <f t="shared" si="285"/>
        <v>2408962.3937290185</v>
      </c>
      <c r="D761" s="78">
        <f t="shared" si="285"/>
        <v>5466971.0424261689</v>
      </c>
      <c r="E761" s="78">
        <f t="shared" si="285"/>
        <v>39839472.810905322</v>
      </c>
      <c r="F761" s="78">
        <f t="shared" si="285"/>
        <v>26258673.952637598</v>
      </c>
      <c r="G761" s="85">
        <f t="shared" si="285"/>
        <v>137456619.16124648</v>
      </c>
      <c r="H761" s="86">
        <f t="shared" si="285"/>
        <v>217143296.81372204</v>
      </c>
    </row>
    <row r="762" spans="1:8" ht="15.6" x14ac:dyDescent="0.3">
      <c r="A762" s="191">
        <v>8</v>
      </c>
      <c r="B762" s="307">
        <f t="shared" ref="B762:H762" si="286">B337+B708+B732</f>
        <v>6650087.7215222605</v>
      </c>
      <c r="C762" s="78">
        <f t="shared" si="286"/>
        <v>2634830.89553728</v>
      </c>
      <c r="D762" s="78">
        <f t="shared" si="286"/>
        <v>5896989.1174924579</v>
      </c>
      <c r="E762" s="78">
        <f t="shared" si="286"/>
        <v>50364910.578944929</v>
      </c>
      <c r="F762" s="78">
        <f t="shared" si="286"/>
        <v>28256843.925408542</v>
      </c>
      <c r="G762" s="85">
        <f t="shared" si="286"/>
        <v>174904238.09692779</v>
      </c>
      <c r="H762" s="86">
        <f t="shared" si="286"/>
        <v>268707900.33583266</v>
      </c>
    </row>
    <row r="763" spans="1:8" ht="15.6" x14ac:dyDescent="0.3">
      <c r="A763" s="191">
        <v>7</v>
      </c>
      <c r="B763" s="307">
        <f t="shared" ref="B763:H763" si="287">B336+B707+B731</f>
        <v>8390113.7386509459</v>
      </c>
      <c r="C763" s="78">
        <f t="shared" si="287"/>
        <v>2741216.7645789473</v>
      </c>
      <c r="D763" s="78">
        <f t="shared" si="287"/>
        <v>7807136.7793268189</v>
      </c>
      <c r="E763" s="78">
        <f t="shared" si="287"/>
        <v>60117239.31404309</v>
      </c>
      <c r="F763" s="78">
        <f t="shared" si="287"/>
        <v>35863288.820834272</v>
      </c>
      <c r="G763" s="85">
        <f t="shared" si="287"/>
        <v>204967763.61650831</v>
      </c>
      <c r="H763" s="86">
        <f t="shared" si="287"/>
        <v>319886759.03394198</v>
      </c>
    </row>
    <row r="764" spans="1:8" ht="15.6" x14ac:dyDescent="0.3">
      <c r="A764" s="191">
        <v>6</v>
      </c>
      <c r="B764" s="307">
        <f t="shared" ref="B764:H764" si="288">B335+B706+B730</f>
        <v>9858967.5225443542</v>
      </c>
      <c r="C764" s="78">
        <f t="shared" si="288"/>
        <v>2917412.6916345158</v>
      </c>
      <c r="D764" s="78">
        <f t="shared" si="288"/>
        <v>9573338.9678967819</v>
      </c>
      <c r="E764" s="78">
        <f t="shared" si="288"/>
        <v>74218274.058158457</v>
      </c>
      <c r="F764" s="78">
        <f t="shared" si="288"/>
        <v>42820741.521851964</v>
      </c>
      <c r="G764" s="85">
        <f t="shared" si="288"/>
        <v>251166295.38417366</v>
      </c>
      <c r="H764" s="86">
        <f t="shared" si="288"/>
        <v>390555030.14625984</v>
      </c>
    </row>
    <row r="765" spans="1:8" ht="15.6" x14ac:dyDescent="0.3">
      <c r="A765" s="191">
        <v>5</v>
      </c>
      <c r="B765" s="307">
        <f t="shared" ref="B765:H765" si="289">B334+B705+B729</f>
        <v>11583197.728006843</v>
      </c>
      <c r="C765" s="78">
        <f t="shared" si="289"/>
        <v>4285698.5666080238</v>
      </c>
      <c r="D765" s="78">
        <f t="shared" si="289"/>
        <v>10588636.399324069</v>
      </c>
      <c r="E765" s="78">
        <f t="shared" si="289"/>
        <v>88523257.930360943</v>
      </c>
      <c r="F765" s="78">
        <f t="shared" si="289"/>
        <v>50859739.002724536</v>
      </c>
      <c r="G765" s="85">
        <f t="shared" si="289"/>
        <v>322794150.64857733</v>
      </c>
      <c r="H765" s="86">
        <f t="shared" si="289"/>
        <v>488634680.2756021</v>
      </c>
    </row>
    <row r="766" spans="1:8" ht="15.6" x14ac:dyDescent="0.3">
      <c r="A766" s="191">
        <v>4</v>
      </c>
      <c r="B766" s="307">
        <f t="shared" ref="B766:H766" si="290">B333+B704+B728</f>
        <v>14534831.791716456</v>
      </c>
      <c r="C766" s="78">
        <f t="shared" si="290"/>
        <v>5692450.687448075</v>
      </c>
      <c r="D766" s="78">
        <f t="shared" si="290"/>
        <v>14601006.532905934</v>
      </c>
      <c r="E766" s="78">
        <f t="shared" si="290"/>
        <v>109450231.09006661</v>
      </c>
      <c r="F766" s="78">
        <f t="shared" si="290"/>
        <v>62058409.130275615</v>
      </c>
      <c r="G766" s="85">
        <f t="shared" si="290"/>
        <v>441790390.02819681</v>
      </c>
      <c r="H766" s="86">
        <f t="shared" si="290"/>
        <v>648127319.26060903</v>
      </c>
    </row>
    <row r="767" spans="1:8" ht="15.6" x14ac:dyDescent="0.3">
      <c r="A767" s="191">
        <v>3</v>
      </c>
      <c r="B767" s="307">
        <f t="shared" ref="B767:H767" si="291">B332+B703+B727</f>
        <v>17582216.333790228</v>
      </c>
      <c r="C767" s="78">
        <f t="shared" si="291"/>
        <v>7599154.3140455857</v>
      </c>
      <c r="D767" s="78">
        <f t="shared" si="291"/>
        <v>20780434.274952561</v>
      </c>
      <c r="E767" s="78">
        <f t="shared" si="291"/>
        <v>134213350.27747221</v>
      </c>
      <c r="F767" s="78">
        <f t="shared" si="291"/>
        <v>86047118.444559351</v>
      </c>
      <c r="G767" s="85">
        <f t="shared" si="291"/>
        <v>599808667.63662982</v>
      </c>
      <c r="H767" s="86">
        <f t="shared" si="291"/>
        <v>866030941.28145146</v>
      </c>
    </row>
    <row r="768" spans="1:8" ht="15.6" x14ac:dyDescent="0.3">
      <c r="A768" s="191">
        <v>2</v>
      </c>
      <c r="B768" s="307">
        <f t="shared" ref="B768:H768" si="292">B331+B702+B726</f>
        <v>25076880.894053079</v>
      </c>
      <c r="C768" s="78">
        <f t="shared" si="292"/>
        <v>9861566.4327551369</v>
      </c>
      <c r="D768" s="78">
        <f t="shared" si="292"/>
        <v>28290078.035103451</v>
      </c>
      <c r="E768" s="78">
        <f t="shared" si="292"/>
        <v>164519500.32418352</v>
      </c>
      <c r="F768" s="78">
        <f t="shared" si="292"/>
        <v>114880418.51893526</v>
      </c>
      <c r="G768" s="85">
        <f t="shared" si="292"/>
        <v>836749811.611076</v>
      </c>
      <c r="H768" s="86">
        <f t="shared" si="292"/>
        <v>1179378255.8161058</v>
      </c>
    </row>
    <row r="769" spans="1:8" ht="16.2" thickBot="1" x14ac:dyDescent="0.35">
      <c r="A769" s="192">
        <v>1</v>
      </c>
      <c r="B769" s="308">
        <f t="shared" ref="B769:H769" si="293">B330+B701+B725</f>
        <v>37142077.595934249</v>
      </c>
      <c r="C769" s="82">
        <f t="shared" si="293"/>
        <v>19112667.327936877</v>
      </c>
      <c r="D769" s="82">
        <f t="shared" si="293"/>
        <v>45520002.589673147</v>
      </c>
      <c r="E769" s="82">
        <f t="shared" si="293"/>
        <v>233473010.5008519</v>
      </c>
      <c r="F769" s="82">
        <f t="shared" si="293"/>
        <v>172982646.68460983</v>
      </c>
      <c r="G769" s="87">
        <f t="shared" si="293"/>
        <v>1274927935.5098712</v>
      </c>
      <c r="H769" s="88">
        <f t="shared" si="293"/>
        <v>1783158340.2088776</v>
      </c>
    </row>
    <row r="770" spans="1:8" ht="15.6" x14ac:dyDescent="0.3">
      <c r="A770" s="259"/>
      <c r="B770" s="260"/>
      <c r="C770" s="260"/>
      <c r="D770" s="260"/>
      <c r="E770" s="260"/>
      <c r="F770" s="260"/>
      <c r="G770" s="260"/>
      <c r="H770" s="260"/>
    </row>
    <row r="771" spans="1:8" ht="18" thickBot="1" x14ac:dyDescent="0.35">
      <c r="A771" s="384" t="s">
        <v>30</v>
      </c>
    </row>
    <row r="772" spans="1:8" ht="60.6" thickBot="1" x14ac:dyDescent="0.35">
      <c r="A772" s="193" t="s">
        <v>106</v>
      </c>
      <c r="B772" s="294" t="s">
        <v>96</v>
      </c>
      <c r="C772" s="292" t="s">
        <v>107</v>
      </c>
      <c r="D772" s="292" t="s">
        <v>98</v>
      </c>
      <c r="E772" s="292" t="s">
        <v>99</v>
      </c>
      <c r="F772" s="292" t="s">
        <v>100</v>
      </c>
      <c r="G772" s="299" t="s">
        <v>101</v>
      </c>
      <c r="H772" s="302" t="s">
        <v>116</v>
      </c>
    </row>
    <row r="773" spans="1:8" ht="15.6" x14ac:dyDescent="0.3">
      <c r="A773" s="36">
        <v>45</v>
      </c>
      <c r="B773" s="295">
        <f>B615/70</f>
        <v>0</v>
      </c>
      <c r="C773" s="291">
        <f t="shared" ref="C773:H773" si="294">C615/70</f>
        <v>1.7410714285714143E-3</v>
      </c>
      <c r="D773" s="291">
        <f t="shared" si="294"/>
        <v>6.0482142857142714E-3</v>
      </c>
      <c r="E773" s="291">
        <f t="shared" si="294"/>
        <v>0</v>
      </c>
      <c r="F773" s="291">
        <f t="shared" si="294"/>
        <v>0</v>
      </c>
      <c r="G773" s="300">
        <f t="shared" si="294"/>
        <v>0.19456119732251859</v>
      </c>
      <c r="H773" s="303">
        <f t="shared" si="294"/>
        <v>0.20235048303680428</v>
      </c>
    </row>
    <row r="774" spans="1:8" ht="15.6" x14ac:dyDescent="0.3">
      <c r="A774" s="35">
        <v>40</v>
      </c>
      <c r="B774" s="296">
        <f>B614/70</f>
        <v>3.1666666666666571E-5</v>
      </c>
      <c r="C774" s="70">
        <f t="shared" ref="C774:H774" si="295">C614/70</f>
        <v>3.4821428571428573E-3</v>
      </c>
      <c r="D774" s="70">
        <f t="shared" si="295"/>
        <v>1.2096428571428557E-2</v>
      </c>
      <c r="E774" s="70">
        <f t="shared" si="295"/>
        <v>5.5228571428571427E-3</v>
      </c>
      <c r="F774" s="70">
        <f t="shared" si="295"/>
        <v>0</v>
      </c>
      <c r="G774" s="279">
        <f t="shared" si="295"/>
        <v>0.49954816139019576</v>
      </c>
      <c r="H774" s="282">
        <f t="shared" si="295"/>
        <v>0.52068125662829146</v>
      </c>
    </row>
    <row r="775" spans="1:8" ht="15.6" x14ac:dyDescent="0.3">
      <c r="A775" s="35">
        <v>35</v>
      </c>
      <c r="B775" s="296">
        <f>B613/70</f>
        <v>4.091666666666657E-4</v>
      </c>
      <c r="C775" s="70">
        <f t="shared" ref="C775:H775" si="296">C613/70</f>
        <v>5.223214285714285E-3</v>
      </c>
      <c r="D775" s="70">
        <f t="shared" si="296"/>
        <v>1.8144642857142856E-2</v>
      </c>
      <c r="E775" s="70">
        <f t="shared" si="296"/>
        <v>1.8957922077922001E-2</v>
      </c>
      <c r="F775" s="70">
        <f t="shared" si="296"/>
        <v>4.3378730158730285E-3</v>
      </c>
      <c r="G775" s="279">
        <f t="shared" si="296"/>
        <v>0.85885025627943434</v>
      </c>
      <c r="H775" s="282">
        <f t="shared" si="296"/>
        <v>0.90592307518275283</v>
      </c>
    </row>
    <row r="776" spans="1:8" ht="15.6" x14ac:dyDescent="0.3">
      <c r="A776" s="35">
        <v>30</v>
      </c>
      <c r="B776" s="296">
        <f>B612/70</f>
        <v>1.6919047619047571E-3</v>
      </c>
      <c r="C776" s="70">
        <f t="shared" ref="C776:H776" si="297">C612/70</f>
        <v>6.9642857142856998E-3</v>
      </c>
      <c r="D776" s="70">
        <f t="shared" si="297"/>
        <v>2.4192857142856999E-2</v>
      </c>
      <c r="E776" s="70">
        <f t="shared" si="297"/>
        <v>3.5177147413989432E-2</v>
      </c>
      <c r="F776" s="70">
        <f t="shared" si="297"/>
        <v>1.8483111111110999E-2</v>
      </c>
      <c r="G776" s="279">
        <f t="shared" si="297"/>
        <v>1.2861996710709915</v>
      </c>
      <c r="H776" s="282">
        <f t="shared" si="297"/>
        <v>1.37270897721514</v>
      </c>
    </row>
    <row r="777" spans="1:8" ht="15.6" x14ac:dyDescent="0.3">
      <c r="A777" s="191">
        <v>25</v>
      </c>
      <c r="B777" s="296">
        <f>B611/70</f>
        <v>3.9482142857142858E-3</v>
      </c>
      <c r="C777" s="70">
        <f t="shared" ref="C777:H777" si="298">C611/70</f>
        <v>8.7053571428571432E-3</v>
      </c>
      <c r="D777" s="70">
        <f t="shared" si="298"/>
        <v>3.4474821428571285E-2</v>
      </c>
      <c r="E777" s="70">
        <f t="shared" si="298"/>
        <v>9.3271196684894003E-2</v>
      </c>
      <c r="F777" s="70">
        <f t="shared" si="298"/>
        <v>3.8381920634920567E-2</v>
      </c>
      <c r="G777" s="279">
        <f t="shared" si="298"/>
        <v>1.7575976389760999</v>
      </c>
      <c r="H777" s="282">
        <f t="shared" si="298"/>
        <v>1.9363791491530573</v>
      </c>
    </row>
    <row r="778" spans="1:8" ht="15.6" x14ac:dyDescent="0.3">
      <c r="A778" s="191">
        <v>20</v>
      </c>
      <c r="B778" s="296">
        <f>B610/70</f>
        <v>8.3477380952380852E-3</v>
      </c>
      <c r="C778" s="70">
        <f t="shared" ref="C778:H778" si="299">C610/70</f>
        <v>1.0672142857142857E-2</v>
      </c>
      <c r="D778" s="70">
        <f t="shared" si="299"/>
        <v>4.6571249999999995E-2</v>
      </c>
      <c r="E778" s="70">
        <f t="shared" si="299"/>
        <v>0.2277329760480743</v>
      </c>
      <c r="F778" s="70">
        <f t="shared" si="299"/>
        <v>0.11802508503401357</v>
      </c>
      <c r="G778" s="279">
        <f t="shared" si="299"/>
        <v>3.0003445867030432</v>
      </c>
      <c r="H778" s="282">
        <f t="shared" si="299"/>
        <v>3.4116937787374999</v>
      </c>
    </row>
    <row r="779" spans="1:8" ht="15.6" x14ac:dyDescent="0.3">
      <c r="A779" s="191">
        <v>15</v>
      </c>
      <c r="B779" s="296">
        <f>B609/70</f>
        <v>1.9214190476190426E-2</v>
      </c>
      <c r="C779" s="70">
        <f t="shared" ref="C779:H779" si="300">C609/70</f>
        <v>1.4196547619047614E-2</v>
      </c>
      <c r="D779" s="70">
        <f t="shared" si="300"/>
        <v>6.3995654761904719E-2</v>
      </c>
      <c r="E779" s="70">
        <f t="shared" si="300"/>
        <v>0.47303146816757718</v>
      </c>
      <c r="F779" s="70">
        <f t="shared" si="300"/>
        <v>0.34754025637754998</v>
      </c>
      <c r="G779" s="279">
        <f t="shared" si="300"/>
        <v>5.9982329070925573</v>
      </c>
      <c r="H779" s="282">
        <f t="shared" si="300"/>
        <v>6.9162110244948289</v>
      </c>
    </row>
    <row r="780" spans="1:8" ht="15.6" x14ac:dyDescent="0.3">
      <c r="A780" s="191">
        <v>14</v>
      </c>
      <c r="B780" s="296">
        <f>B608/70</f>
        <v>2.2628952380952288E-2</v>
      </c>
      <c r="C780" s="70">
        <f t="shared" ref="C780:H780" si="301">C608/70</f>
        <v>1.5424321428571428E-2</v>
      </c>
      <c r="D780" s="70">
        <f t="shared" si="301"/>
        <v>6.792279761904757E-2</v>
      </c>
      <c r="E780" s="70">
        <f t="shared" si="301"/>
        <v>0.53769112446741862</v>
      </c>
      <c r="F780" s="70">
        <f t="shared" si="301"/>
        <v>0.42945189583333282</v>
      </c>
      <c r="G780" s="279">
        <f t="shared" si="301"/>
        <v>6.8040183670087719</v>
      </c>
      <c r="H780" s="282">
        <f t="shared" si="301"/>
        <v>7.8771374587381002</v>
      </c>
    </row>
    <row r="781" spans="1:8" ht="15.6" x14ac:dyDescent="0.3">
      <c r="A781" s="191">
        <v>13</v>
      </c>
      <c r="B781" s="296">
        <f>B607/70</f>
        <v>2.6452571428571287E-2</v>
      </c>
      <c r="C781" s="70">
        <f t="shared" ref="C781:H781" si="302">C607/70</f>
        <v>1.7322416666666573E-2</v>
      </c>
      <c r="D781" s="70">
        <f t="shared" si="302"/>
        <v>7.2191989404761861E-2</v>
      </c>
      <c r="E781" s="70">
        <f t="shared" si="302"/>
        <v>0.60686372035059144</v>
      </c>
      <c r="F781" s="70">
        <f t="shared" si="302"/>
        <v>0.51788523171768575</v>
      </c>
      <c r="G781" s="279">
        <f t="shared" si="302"/>
        <v>7.7156984331427294</v>
      </c>
      <c r="H781" s="282">
        <f t="shared" si="302"/>
        <v>8.9564143627110138</v>
      </c>
    </row>
    <row r="782" spans="1:8" ht="15.6" x14ac:dyDescent="0.3">
      <c r="A782" s="191">
        <v>12</v>
      </c>
      <c r="B782" s="296">
        <f>B606/70</f>
        <v>3.0860880952380855E-2</v>
      </c>
      <c r="C782" s="70">
        <f t="shared" ref="C782:H782" si="303">C606/70</f>
        <v>1.9638964285714145E-2</v>
      </c>
      <c r="D782" s="70">
        <f t="shared" si="303"/>
        <v>8.4798417976190435E-2</v>
      </c>
      <c r="E782" s="70">
        <f t="shared" si="303"/>
        <v>0.68896924700814421</v>
      </c>
      <c r="F782" s="70">
        <f t="shared" si="303"/>
        <v>0.61279938732993144</v>
      </c>
      <c r="G782" s="279">
        <f t="shared" si="303"/>
        <v>8.6837891303138708</v>
      </c>
      <c r="H782" s="282">
        <f t="shared" si="303"/>
        <v>10.120856027866242</v>
      </c>
    </row>
    <row r="783" spans="1:8" ht="15.6" x14ac:dyDescent="0.3">
      <c r="A783" s="191">
        <v>11</v>
      </c>
      <c r="B783" s="296">
        <f>B605/70</f>
        <v>3.5711678571428568E-2</v>
      </c>
      <c r="C783" s="70">
        <f t="shared" ref="C783:H783" si="304">C605/70</f>
        <v>2.2352559523809427E-2</v>
      </c>
      <c r="D783" s="70">
        <f t="shared" si="304"/>
        <v>9.9785441785714135E-2</v>
      </c>
      <c r="E783" s="70">
        <f t="shared" si="304"/>
        <v>0.77980104790812144</v>
      </c>
      <c r="F783" s="70">
        <f t="shared" si="304"/>
        <v>0.7138236118197272</v>
      </c>
      <c r="G783" s="279">
        <f t="shared" si="304"/>
        <v>9.714170142752014</v>
      </c>
      <c r="H783" s="282">
        <f t="shared" si="304"/>
        <v>11.365644482360814</v>
      </c>
    </row>
    <row r="784" spans="1:8" ht="15.6" x14ac:dyDescent="0.3">
      <c r="A784" s="191">
        <v>10</v>
      </c>
      <c r="B784" s="296">
        <f>B604/70</f>
        <v>4.1414333333333282E-2</v>
      </c>
      <c r="C784" s="70">
        <f t="shared" ref="C784:H784" si="305">C604/70</f>
        <v>2.5774583333333285E-2</v>
      </c>
      <c r="D784" s="70">
        <f t="shared" si="305"/>
        <v>0.12222615607142842</v>
      </c>
      <c r="E784" s="70">
        <f t="shared" si="305"/>
        <v>0.88725187640859282</v>
      </c>
      <c r="F784" s="70">
        <f t="shared" si="305"/>
        <v>0.82214187542517003</v>
      </c>
      <c r="G784" s="279">
        <f t="shared" si="305"/>
        <v>10.841992102412972</v>
      </c>
      <c r="H784" s="282">
        <f t="shared" si="305"/>
        <v>12.740800926984829</v>
      </c>
    </row>
    <row r="785" spans="1:10" ht="15.6" x14ac:dyDescent="0.3">
      <c r="A785" s="191">
        <v>9</v>
      </c>
      <c r="B785" s="296">
        <f>B603/70</f>
        <v>4.7396452380952282E-2</v>
      </c>
      <c r="C785" s="70">
        <f t="shared" ref="C785:H785" si="306">C603/70</f>
        <v>2.9871702380952287E-2</v>
      </c>
      <c r="D785" s="70">
        <f t="shared" si="306"/>
        <v>0.14884058464285713</v>
      </c>
      <c r="E785" s="70">
        <f t="shared" si="306"/>
        <v>1.007417549784607</v>
      </c>
      <c r="F785" s="70">
        <f t="shared" si="306"/>
        <v>0.94193144719387722</v>
      </c>
      <c r="G785" s="279">
        <f t="shared" si="306"/>
        <v>12.092954869138142</v>
      </c>
      <c r="H785" s="282">
        <f t="shared" si="306"/>
        <v>14.268412605521386</v>
      </c>
    </row>
    <row r="786" spans="1:10" ht="15.6" x14ac:dyDescent="0.3">
      <c r="A786" s="191">
        <v>8</v>
      </c>
      <c r="B786" s="296">
        <f>B602/70</f>
        <v>5.4242642857142719E-2</v>
      </c>
      <c r="C786" s="70">
        <f t="shared" ref="C786:H786" si="307">C602/70</f>
        <v>3.4792107142857145E-2</v>
      </c>
      <c r="D786" s="70">
        <f t="shared" si="307"/>
        <v>0.17585492988095144</v>
      </c>
      <c r="E786" s="70">
        <f t="shared" si="307"/>
        <v>1.1558094348435202</v>
      </c>
      <c r="F786" s="70">
        <f t="shared" si="307"/>
        <v>1.0705528876700672</v>
      </c>
      <c r="G786" s="279">
        <f t="shared" si="307"/>
        <v>13.594627058604715</v>
      </c>
      <c r="H786" s="282">
        <f t="shared" si="307"/>
        <v>16.085879060999144</v>
      </c>
    </row>
    <row r="787" spans="1:10" ht="15.6" x14ac:dyDescent="0.3">
      <c r="A787" s="191">
        <v>7</v>
      </c>
      <c r="B787" s="296">
        <f>B601/70</f>
        <v>6.2652389880952286E-2</v>
      </c>
      <c r="C787" s="70">
        <f t="shared" ref="C787:H787" si="308">C601/70</f>
        <v>3.9925869047619002E-2</v>
      </c>
      <c r="D787" s="70">
        <f t="shared" si="308"/>
        <v>0.20764407273809429</v>
      </c>
      <c r="E787" s="70">
        <f t="shared" si="308"/>
        <v>1.3352896624132558</v>
      </c>
      <c r="F787" s="70">
        <f t="shared" si="308"/>
        <v>1.2278945272959172</v>
      </c>
      <c r="G787" s="279">
        <f t="shared" si="308"/>
        <v>15.350541146993715</v>
      </c>
      <c r="H787" s="282">
        <f t="shared" si="308"/>
        <v>18.223947668369572</v>
      </c>
    </row>
    <row r="788" spans="1:10" ht="15.6" x14ac:dyDescent="0.3">
      <c r="A788" s="191">
        <v>6</v>
      </c>
      <c r="B788" s="296">
        <f>B600/70</f>
        <v>7.2710127976190433E-2</v>
      </c>
      <c r="C788" s="70">
        <f t="shared" ref="C788:H788" si="309">C600/70</f>
        <v>4.5124559523809428E-2</v>
      </c>
      <c r="D788" s="70">
        <f t="shared" si="309"/>
        <v>0.24697108226190428</v>
      </c>
      <c r="E788" s="70">
        <f t="shared" si="309"/>
        <v>1.5499787191233714</v>
      </c>
      <c r="F788" s="70">
        <f t="shared" si="309"/>
        <v>1.4129681554138314</v>
      </c>
      <c r="G788" s="279">
        <f t="shared" si="309"/>
        <v>17.405421593447571</v>
      </c>
      <c r="H788" s="282">
        <f t="shared" si="309"/>
        <v>20.733174237746713</v>
      </c>
    </row>
    <row r="789" spans="1:10" ht="15.6" x14ac:dyDescent="0.3">
      <c r="A789" s="191">
        <v>5</v>
      </c>
      <c r="B789" s="296">
        <f>B599/70</f>
        <v>8.4795256547618991E-2</v>
      </c>
      <c r="C789" s="70">
        <f t="shared" ref="C789:H789" si="310">C599/70</f>
        <v>5.1958999999999859E-2</v>
      </c>
      <c r="D789" s="70">
        <f t="shared" si="310"/>
        <v>0.29047589178571426</v>
      </c>
      <c r="E789" s="70">
        <f t="shared" si="310"/>
        <v>1.8155463371321858</v>
      </c>
      <c r="F789" s="70">
        <f t="shared" si="310"/>
        <v>1.6437003967970429</v>
      </c>
      <c r="G789" s="279">
        <f t="shared" si="310"/>
        <v>19.870976562192286</v>
      </c>
      <c r="H789" s="282">
        <f t="shared" si="310"/>
        <v>23.757453444454857</v>
      </c>
    </row>
    <row r="790" spans="1:10" ht="15.6" x14ac:dyDescent="0.3">
      <c r="A790" s="191">
        <v>4</v>
      </c>
      <c r="B790" s="296">
        <f>B598/70</f>
        <v>9.9489263690476143E-2</v>
      </c>
      <c r="C790" s="70">
        <f t="shared" ref="C790:H790" si="311">C598/70</f>
        <v>6.2189905952380858E-2</v>
      </c>
      <c r="D790" s="70">
        <f t="shared" si="311"/>
        <v>0.34311364416666573</v>
      </c>
      <c r="E790" s="70">
        <f t="shared" si="311"/>
        <v>2.1375097311049429</v>
      </c>
      <c r="F790" s="70">
        <f t="shared" si="311"/>
        <v>1.9173136256093999</v>
      </c>
      <c r="G790" s="279">
        <f t="shared" si="311"/>
        <v>22.972952100002143</v>
      </c>
      <c r="H790" s="282">
        <f t="shared" si="311"/>
        <v>27.532568270526003</v>
      </c>
    </row>
    <row r="791" spans="1:10" ht="15.6" x14ac:dyDescent="0.3">
      <c r="A791" s="191">
        <v>3</v>
      </c>
      <c r="B791" s="296">
        <f>B597/70</f>
        <v>0.11673107511904757</v>
      </c>
      <c r="C791" s="70">
        <f t="shared" ref="C791:H791" si="312">C597/70</f>
        <v>7.4934557142857003E-2</v>
      </c>
      <c r="D791" s="70">
        <f t="shared" si="312"/>
        <v>0.41389139032725142</v>
      </c>
      <c r="E791" s="70">
        <f t="shared" si="312"/>
        <v>2.5363623761385146</v>
      </c>
      <c r="F791" s="70">
        <f t="shared" si="312"/>
        <v>2.2870689846796997</v>
      </c>
      <c r="G791" s="279">
        <f t="shared" si="312"/>
        <v>26.947202717444</v>
      </c>
      <c r="H791" s="282">
        <f t="shared" si="312"/>
        <v>32.376191100851287</v>
      </c>
    </row>
    <row r="792" spans="1:10" ht="15.6" x14ac:dyDescent="0.3">
      <c r="A792" s="191">
        <v>2</v>
      </c>
      <c r="B792" s="296">
        <f>B596/70</f>
        <v>0.14296443249999857</v>
      </c>
      <c r="C792" s="70">
        <f t="shared" ref="C792:H792" si="313">C596/70</f>
        <v>9.0733360714285713E-2</v>
      </c>
      <c r="D792" s="70">
        <f t="shared" si="313"/>
        <v>0.49908475252061429</v>
      </c>
      <c r="E792" s="70">
        <f t="shared" si="313"/>
        <v>3.0071326294397145</v>
      </c>
      <c r="F792" s="70">
        <f t="shared" si="313"/>
        <v>2.7551567343820715</v>
      </c>
      <c r="G792" s="279">
        <f t="shared" si="313"/>
        <v>32.314940173448143</v>
      </c>
      <c r="H792" s="282">
        <f t="shared" si="313"/>
        <v>38.810012083004857</v>
      </c>
    </row>
    <row r="793" spans="1:10" ht="16.2" thickBot="1" x14ac:dyDescent="0.35">
      <c r="A793" s="192">
        <v>1</v>
      </c>
      <c r="B793" s="297">
        <f>B595/70</f>
        <v>0.18398309678571284</v>
      </c>
      <c r="C793" s="298">
        <f t="shared" ref="C793:H793" si="314">C595/70</f>
        <v>0.12856008095238086</v>
      </c>
      <c r="D793" s="298">
        <f t="shared" si="314"/>
        <v>0.62054891213589858</v>
      </c>
      <c r="E793" s="298">
        <f t="shared" si="314"/>
        <v>3.6135878045860288</v>
      </c>
      <c r="F793" s="298">
        <f t="shared" si="314"/>
        <v>3.3905592359693855</v>
      </c>
      <c r="G793" s="301">
        <f t="shared" si="314"/>
        <v>40.332332452647854</v>
      </c>
      <c r="H793" s="304">
        <f t="shared" si="314"/>
        <v>48.269571583077287</v>
      </c>
    </row>
    <row r="794" spans="1:10" ht="15.6" x14ac:dyDescent="0.3">
      <c r="A794" s="259"/>
      <c r="B794" s="260"/>
      <c r="C794" s="260"/>
      <c r="D794" s="260"/>
      <c r="E794" s="260"/>
      <c r="F794" s="260"/>
      <c r="G794" s="260"/>
      <c r="H794" s="260"/>
    </row>
    <row r="795" spans="1:10" ht="18" thickBot="1" x14ac:dyDescent="0.35">
      <c r="A795" s="384" t="s">
        <v>31</v>
      </c>
    </row>
    <row r="796" spans="1:10" ht="60.6" thickBot="1" x14ac:dyDescent="0.35">
      <c r="A796" s="193" t="s">
        <v>106</v>
      </c>
      <c r="B796" s="294" t="s">
        <v>96</v>
      </c>
      <c r="C796" s="292" t="s">
        <v>107</v>
      </c>
      <c r="D796" s="292" t="s">
        <v>98</v>
      </c>
      <c r="E796" s="292" t="s">
        <v>99</v>
      </c>
      <c r="F796" s="292" t="s">
        <v>100</v>
      </c>
      <c r="G796" s="299" t="s">
        <v>101</v>
      </c>
      <c r="H796" s="302" t="s">
        <v>127</v>
      </c>
      <c r="J796" s="46"/>
    </row>
    <row r="797" spans="1:10" ht="15.6" x14ac:dyDescent="0.3">
      <c r="A797" s="106">
        <v>1</v>
      </c>
      <c r="B797" s="306">
        <v>171.60120739999999</v>
      </c>
      <c r="C797" s="305">
        <v>95.375508850000003</v>
      </c>
      <c r="D797" s="305">
        <v>72.805589530000006</v>
      </c>
      <c r="E797" s="305">
        <v>59.793179424999998</v>
      </c>
      <c r="F797" s="305">
        <v>38.145577095</v>
      </c>
      <c r="G797" s="309">
        <v>25.81726506</v>
      </c>
      <c r="H797" s="310">
        <v>91.617414494999906</v>
      </c>
      <c r="I797" s="262"/>
    </row>
    <row r="798" spans="1:10" ht="15.6" x14ac:dyDescent="0.3">
      <c r="A798" s="9">
        <v>2</v>
      </c>
      <c r="B798" s="307">
        <v>160.37227365000001</v>
      </c>
      <c r="C798" s="78">
        <v>79.570176059999994</v>
      </c>
      <c r="D798" s="78">
        <v>60.564386569999897</v>
      </c>
      <c r="E798" s="78">
        <v>53.210910689999999</v>
      </c>
      <c r="F798" s="78">
        <v>29.82173031</v>
      </c>
      <c r="G798" s="85">
        <v>18.99815985</v>
      </c>
      <c r="H798" s="86">
        <v>77.829543834999996</v>
      </c>
      <c r="I798" s="262"/>
    </row>
    <row r="799" spans="1:10" ht="15.6" x14ac:dyDescent="0.3">
      <c r="A799" s="9">
        <v>3</v>
      </c>
      <c r="B799" s="307">
        <v>157.98981929999999</v>
      </c>
      <c r="C799" s="78">
        <v>70.290755959999998</v>
      </c>
      <c r="D799" s="78">
        <v>53.618319249999999</v>
      </c>
      <c r="E799" s="78">
        <v>47.752156190000001</v>
      </c>
      <c r="F799" s="78">
        <v>30.19694337</v>
      </c>
      <c r="G799" s="85">
        <v>15.393966055</v>
      </c>
      <c r="H799" s="86">
        <v>73.977946114999995</v>
      </c>
      <c r="I799" s="262"/>
    </row>
    <row r="800" spans="1:10" ht="15.6" x14ac:dyDescent="0.3">
      <c r="A800" s="9">
        <v>4</v>
      </c>
      <c r="B800" s="307">
        <v>154.11837169999899</v>
      </c>
      <c r="C800" s="78">
        <v>62.979696500000003</v>
      </c>
      <c r="D800" s="78">
        <v>58.683776639999998</v>
      </c>
      <c r="E800" s="78">
        <v>41.682926399999999</v>
      </c>
      <c r="F800" s="78">
        <v>24.41756556</v>
      </c>
      <c r="G800" s="85">
        <v>13.1023724</v>
      </c>
      <c r="H800" s="86">
        <v>69.736056660000003</v>
      </c>
      <c r="I800" s="262"/>
    </row>
    <row r="801" spans="1:9" ht="15.6" x14ac:dyDescent="0.3">
      <c r="A801" s="9">
        <v>5</v>
      </c>
      <c r="B801" s="307">
        <v>148.59071625000001</v>
      </c>
      <c r="C801" s="78">
        <v>66.223329159999906</v>
      </c>
      <c r="D801" s="78">
        <v>55.074752445000001</v>
      </c>
      <c r="E801" s="78">
        <v>40.320874770000003</v>
      </c>
      <c r="F801" s="78">
        <v>22.023836410000001</v>
      </c>
      <c r="G801" s="85">
        <v>10.459891395</v>
      </c>
      <c r="H801" s="86">
        <v>65.659517679999993</v>
      </c>
      <c r="I801" s="262"/>
    </row>
    <row r="802" spans="1:9" ht="15.6" x14ac:dyDescent="0.3">
      <c r="A802" s="9">
        <v>6</v>
      </c>
      <c r="B802" s="307">
        <v>152.44761030000001</v>
      </c>
      <c r="C802" s="78">
        <v>71.903213399999999</v>
      </c>
      <c r="D802" s="78">
        <v>52.818773460000003</v>
      </c>
      <c r="E802" s="78">
        <v>39.654268689999903</v>
      </c>
      <c r="F802" s="78">
        <v>25.231954604999999</v>
      </c>
      <c r="G802" s="85">
        <v>7.0700774759999998</v>
      </c>
      <c r="H802" s="86">
        <v>62.811158140000003</v>
      </c>
      <c r="I802" s="262"/>
    </row>
    <row r="803" spans="1:9" ht="15.6" x14ac:dyDescent="0.3">
      <c r="A803" s="9">
        <v>7</v>
      </c>
      <c r="B803" s="307">
        <v>170.04627139999999</v>
      </c>
      <c r="C803" s="78">
        <v>70.257763514999994</v>
      </c>
      <c r="D803" s="78">
        <v>49.878344994999999</v>
      </c>
      <c r="E803" s="78">
        <v>38.864094059999999</v>
      </c>
      <c r="F803" s="78">
        <v>21.6764087</v>
      </c>
      <c r="G803" s="85">
        <v>5.8462607684999996</v>
      </c>
      <c r="H803" s="86">
        <v>61.196772705000001</v>
      </c>
      <c r="I803" s="262"/>
    </row>
    <row r="804" spans="1:9" ht="15.6" x14ac:dyDescent="0.3">
      <c r="A804" s="9">
        <v>8</v>
      </c>
      <c r="B804" s="307">
        <v>165.50923524999999</v>
      </c>
      <c r="C804" s="78">
        <v>66.063072809999994</v>
      </c>
      <c r="D804" s="78">
        <v>60.532213210000002</v>
      </c>
      <c r="E804" s="78">
        <v>33.602619439999998</v>
      </c>
      <c r="F804" s="78">
        <v>19.500346049999902</v>
      </c>
      <c r="G804" s="85">
        <v>6.2152742644999996</v>
      </c>
      <c r="H804" s="86">
        <v>58.731575825</v>
      </c>
      <c r="I804" s="262"/>
    </row>
    <row r="805" spans="1:9" ht="15.6" x14ac:dyDescent="0.3">
      <c r="A805" s="9">
        <v>9</v>
      </c>
      <c r="B805" s="307">
        <v>167.73699590000001</v>
      </c>
      <c r="C805" s="78">
        <v>63.887813520000002</v>
      </c>
      <c r="D805" s="78">
        <v>63.982195400000002</v>
      </c>
      <c r="E805" s="78">
        <v>35.816787779999999</v>
      </c>
      <c r="F805" s="78">
        <v>19.131277619999999</v>
      </c>
      <c r="G805" s="85">
        <v>6.3352183369999997</v>
      </c>
      <c r="H805" s="86">
        <v>59.4623062</v>
      </c>
      <c r="I805" s="262"/>
    </row>
    <row r="806" spans="1:9" ht="15.6" x14ac:dyDescent="0.3">
      <c r="A806" s="9">
        <v>10</v>
      </c>
      <c r="B806" s="307">
        <v>172.05210185000001</v>
      </c>
      <c r="C806" s="78">
        <v>65.226595340000003</v>
      </c>
      <c r="D806" s="78">
        <v>45.348940280000001</v>
      </c>
      <c r="E806" s="78">
        <v>31.328703255000001</v>
      </c>
      <c r="F806" s="78">
        <v>17.605680424999999</v>
      </c>
      <c r="G806" s="85">
        <v>7.5757071619999996</v>
      </c>
      <c r="H806" s="86">
        <v>58.421517209999998</v>
      </c>
      <c r="I806" s="262"/>
    </row>
    <row r="807" spans="1:9" ht="15.6" x14ac:dyDescent="0.3">
      <c r="A807" s="9">
        <v>11</v>
      </c>
      <c r="B807" s="307">
        <v>171.55928660000001</v>
      </c>
      <c r="C807" s="78">
        <v>63.172487445000002</v>
      </c>
      <c r="D807" s="78">
        <v>42.639683204999997</v>
      </c>
      <c r="E807" s="78">
        <v>36.352207559999997</v>
      </c>
      <c r="F807" s="78">
        <v>21.989120499999999</v>
      </c>
      <c r="G807" s="85">
        <v>10.11463683</v>
      </c>
      <c r="H807" s="86">
        <v>65.085118730000005</v>
      </c>
      <c r="I807" s="262"/>
    </row>
    <row r="808" spans="1:9" ht="15.6" x14ac:dyDescent="0.3">
      <c r="A808" s="9">
        <v>12</v>
      </c>
      <c r="B808" s="307">
        <v>171.47001904999999</v>
      </c>
      <c r="C808" s="78">
        <v>67.681712379999993</v>
      </c>
      <c r="D808" s="78">
        <v>65.35404278</v>
      </c>
      <c r="E808" s="78">
        <v>37.706767589999998</v>
      </c>
      <c r="F808" s="78">
        <v>24.11828371</v>
      </c>
      <c r="G808" s="85">
        <v>9.7910918230000004</v>
      </c>
      <c r="H808" s="86">
        <v>66.177655459999997</v>
      </c>
      <c r="I808" s="262"/>
    </row>
    <row r="809" spans="1:9" ht="15.6" x14ac:dyDescent="0.3">
      <c r="A809" s="9">
        <v>13</v>
      </c>
      <c r="B809" s="307">
        <v>171.47001904999999</v>
      </c>
      <c r="C809" s="78">
        <v>66.879228104999996</v>
      </c>
      <c r="D809" s="78">
        <v>64.482007289999999</v>
      </c>
      <c r="E809" s="78">
        <v>33.042904094999997</v>
      </c>
      <c r="F809" s="78">
        <v>21.295159720000001</v>
      </c>
      <c r="G809" s="85">
        <v>8.58069375799999</v>
      </c>
      <c r="H809" s="86">
        <v>62.340775234999903</v>
      </c>
      <c r="I809" s="262"/>
    </row>
    <row r="810" spans="1:9" ht="15.6" x14ac:dyDescent="0.3">
      <c r="A810" s="9">
        <v>14</v>
      </c>
      <c r="B810" s="307">
        <v>167.73699590000001</v>
      </c>
      <c r="C810" s="78">
        <v>70.77485025</v>
      </c>
      <c r="D810" s="78">
        <v>63.609971799999997</v>
      </c>
      <c r="E810" s="78">
        <v>35.27905604</v>
      </c>
      <c r="F810" s="78">
        <v>20.948178420000001</v>
      </c>
      <c r="G810" s="85">
        <v>6.5256291879999999</v>
      </c>
      <c r="H810" s="86">
        <v>56.772584760000001</v>
      </c>
      <c r="I810" s="262"/>
    </row>
    <row r="811" spans="1:9" ht="15.6" x14ac:dyDescent="0.3">
      <c r="A811" s="9">
        <v>15</v>
      </c>
      <c r="B811" s="307">
        <v>149.3108105</v>
      </c>
      <c r="C811" s="78">
        <v>65.570961870000005</v>
      </c>
      <c r="D811" s="78">
        <v>62.737936310000002</v>
      </c>
      <c r="E811" s="78">
        <v>34.876138330000003</v>
      </c>
      <c r="F811" s="78">
        <v>25.786959490000001</v>
      </c>
      <c r="G811" s="85">
        <v>4.0803016039999997</v>
      </c>
      <c r="H811" s="86">
        <v>55.52530857</v>
      </c>
      <c r="I811" s="262"/>
    </row>
    <row r="812" spans="1:9" ht="15.6" x14ac:dyDescent="0.3">
      <c r="A812" s="9">
        <v>20</v>
      </c>
      <c r="B812" s="307">
        <v>167.73699590000001</v>
      </c>
      <c r="C812" s="78">
        <v>62.05304435</v>
      </c>
      <c r="D812" s="78">
        <v>110.7771934</v>
      </c>
      <c r="E812" s="78">
        <v>28.960905945</v>
      </c>
      <c r="F812" s="78">
        <v>15.769432111499899</v>
      </c>
      <c r="G812" s="85">
        <v>2.8450647729999998</v>
      </c>
      <c r="H812" s="86">
        <v>41.238124304999999</v>
      </c>
      <c r="I812" s="262"/>
    </row>
    <row r="813" spans="1:9" ht="15.6" x14ac:dyDescent="0.3">
      <c r="A813" s="9">
        <v>25</v>
      </c>
      <c r="B813" s="307">
        <v>116.192720149999</v>
      </c>
      <c r="C813" s="78">
        <v>49.751217664999999</v>
      </c>
      <c r="D813" s="78">
        <v>108.51217889999999</v>
      </c>
      <c r="E813" s="78">
        <v>14.74395002</v>
      </c>
      <c r="F813" s="78">
        <v>6.8430882709999903</v>
      </c>
      <c r="G813" s="85">
        <v>2.8566720744999898</v>
      </c>
      <c r="H813" s="86">
        <v>29.12968485</v>
      </c>
      <c r="I813" s="262"/>
    </row>
    <row r="814" spans="1:9" ht="15.6" x14ac:dyDescent="0.3">
      <c r="A814" s="9">
        <v>30</v>
      </c>
      <c r="B814" s="307">
        <v>96.713921249999999</v>
      </c>
      <c r="C814" s="78">
        <v>47.786675174999999</v>
      </c>
      <c r="D814" s="78">
        <v>55.471286550000002</v>
      </c>
      <c r="E814" s="78">
        <v>8.9550476519999993</v>
      </c>
      <c r="F814" s="78">
        <v>7.7421397110000001</v>
      </c>
      <c r="G814" s="85">
        <v>2.7741485925</v>
      </c>
      <c r="H814" s="86">
        <v>10.3970421</v>
      </c>
      <c r="I814" s="262"/>
    </row>
    <row r="815" spans="1:9" ht="15.6" x14ac:dyDescent="0.3">
      <c r="A815" s="9">
        <v>35</v>
      </c>
      <c r="B815" s="307">
        <v>70.672611290000006</v>
      </c>
      <c r="C815" s="78">
        <v>46.398700065</v>
      </c>
      <c r="D815" s="78">
        <v>54.655394080000001</v>
      </c>
      <c r="E815" s="78">
        <v>10.6416477875</v>
      </c>
      <c r="F815" s="78">
        <v>7.4944986069999997</v>
      </c>
      <c r="G815" s="85">
        <v>2.8303088270000001</v>
      </c>
      <c r="H815" s="86">
        <v>10.7002442235</v>
      </c>
      <c r="I815" s="262"/>
    </row>
    <row r="816" spans="1:9" ht="15.6" x14ac:dyDescent="0.3">
      <c r="A816" s="9">
        <v>40</v>
      </c>
      <c r="B816" s="307">
        <v>307.99103680000002</v>
      </c>
      <c r="C816" s="78">
        <v>45.548917279999998</v>
      </c>
      <c r="D816" s="78">
        <v>53.839501609999999</v>
      </c>
      <c r="E816" s="78">
        <v>7.2415582660000002</v>
      </c>
      <c r="F816" s="78" t="s">
        <v>117</v>
      </c>
      <c r="G816" s="85">
        <v>3.7980182884999998</v>
      </c>
      <c r="H816" s="86">
        <v>7.2415582660000002</v>
      </c>
      <c r="I816" s="262"/>
    </row>
    <row r="817" spans="1:9" ht="16.2" thickBot="1" x14ac:dyDescent="0.35">
      <c r="A817" s="10">
        <v>45</v>
      </c>
      <c r="B817" s="308" t="s">
        <v>117</v>
      </c>
      <c r="C817" s="82">
        <v>44.699134494999903</v>
      </c>
      <c r="D817" s="82">
        <v>53.023609139999998</v>
      </c>
      <c r="E817" s="82" t="s">
        <v>117</v>
      </c>
      <c r="F817" s="82" t="s">
        <v>117</v>
      </c>
      <c r="G817" s="87">
        <v>3.6783135699999998</v>
      </c>
      <c r="H817" s="88">
        <v>5.1970250364999897</v>
      </c>
      <c r="I817" s="262"/>
    </row>
    <row r="819" spans="1:9" ht="18" thickBot="1" x14ac:dyDescent="0.35">
      <c r="A819" s="384" t="s">
        <v>32</v>
      </c>
    </row>
    <row r="820" spans="1:9" ht="60.6" thickBot="1" x14ac:dyDescent="0.35">
      <c r="A820" s="193" t="s">
        <v>106</v>
      </c>
      <c r="B820" s="294" t="s">
        <v>96</v>
      </c>
      <c r="C820" s="292" t="s">
        <v>107</v>
      </c>
      <c r="D820" s="292" t="s">
        <v>98</v>
      </c>
      <c r="E820" s="292" t="s">
        <v>99</v>
      </c>
      <c r="F820" s="292" t="s">
        <v>100</v>
      </c>
      <c r="G820" s="299" t="s">
        <v>101</v>
      </c>
      <c r="H820" s="302" t="s">
        <v>127</v>
      </c>
    </row>
    <row r="821" spans="1:9" ht="15.6" x14ac:dyDescent="0.3">
      <c r="A821" s="106">
        <v>1</v>
      </c>
      <c r="B821" s="286">
        <v>1962</v>
      </c>
      <c r="C821" s="285">
        <v>199</v>
      </c>
      <c r="D821" s="305">
        <v>263</v>
      </c>
      <c r="E821" s="285">
        <v>136</v>
      </c>
      <c r="F821" s="305">
        <v>96.077001269999997</v>
      </c>
      <c r="G821" s="309">
        <v>66.52315188</v>
      </c>
      <c r="H821" s="288">
        <v>1962</v>
      </c>
    </row>
    <row r="822" spans="1:9" ht="15.6" x14ac:dyDescent="0.3">
      <c r="A822" s="9">
        <v>2</v>
      </c>
      <c r="B822" s="287">
        <v>1794</v>
      </c>
      <c r="C822" s="284">
        <v>159</v>
      </c>
      <c r="D822" s="78">
        <v>251.1484772</v>
      </c>
      <c r="E822" s="284">
        <v>108</v>
      </c>
      <c r="F822" s="78">
        <v>64.27133413</v>
      </c>
      <c r="G822" s="85">
        <v>59.520403000000002</v>
      </c>
      <c r="H822" s="289">
        <v>1794</v>
      </c>
    </row>
    <row r="823" spans="1:9" ht="15.6" x14ac:dyDescent="0.3">
      <c r="A823" s="9">
        <v>3</v>
      </c>
      <c r="B823" s="287">
        <v>926</v>
      </c>
      <c r="C823" s="284">
        <v>158</v>
      </c>
      <c r="D823" s="78">
        <v>233.3693356</v>
      </c>
      <c r="E823" s="284">
        <v>105</v>
      </c>
      <c r="F823" s="78">
        <v>60.018381999999903</v>
      </c>
      <c r="G823" s="85">
        <v>55.755561409999999</v>
      </c>
      <c r="H823" s="289">
        <v>926</v>
      </c>
    </row>
    <row r="824" spans="1:9" ht="15.6" x14ac:dyDescent="0.3">
      <c r="A824" s="9">
        <v>4</v>
      </c>
      <c r="B824" s="287">
        <v>926</v>
      </c>
      <c r="C824" s="284">
        <v>157</v>
      </c>
      <c r="D824" s="78">
        <v>159.70950719999999</v>
      </c>
      <c r="E824" s="284">
        <v>103</v>
      </c>
      <c r="F824" s="78">
        <v>56.049621209999998</v>
      </c>
      <c r="G824" s="85">
        <v>55.10823929</v>
      </c>
      <c r="H824" s="289">
        <v>926</v>
      </c>
    </row>
    <row r="825" spans="1:9" ht="15.6" x14ac:dyDescent="0.3">
      <c r="A825" s="9">
        <v>5</v>
      </c>
      <c r="B825" s="287">
        <v>537</v>
      </c>
      <c r="C825" s="284">
        <v>156</v>
      </c>
      <c r="D825" s="78">
        <v>125.6447939</v>
      </c>
      <c r="E825" s="284">
        <v>100</v>
      </c>
      <c r="F825" s="78">
        <v>55.139025670000002</v>
      </c>
      <c r="G825" s="85">
        <v>54.801488399999997</v>
      </c>
      <c r="H825" s="289">
        <v>537</v>
      </c>
    </row>
    <row r="826" spans="1:9" ht="15.6" x14ac:dyDescent="0.3">
      <c r="A826" s="9">
        <v>6</v>
      </c>
      <c r="B826" s="287">
        <v>463</v>
      </c>
      <c r="C826" s="78">
        <v>155.44343369999899</v>
      </c>
      <c r="D826" s="78">
        <v>123.010094</v>
      </c>
      <c r="E826" s="284">
        <v>96</v>
      </c>
      <c r="F826" s="78">
        <v>54.228430119999999</v>
      </c>
      <c r="G826" s="85">
        <v>54.494737499999999</v>
      </c>
      <c r="H826" s="289">
        <v>463</v>
      </c>
    </row>
    <row r="827" spans="1:9" ht="15.6" x14ac:dyDescent="0.3">
      <c r="A827" s="9">
        <v>7</v>
      </c>
      <c r="B827" s="287">
        <v>463</v>
      </c>
      <c r="C827" s="78">
        <v>154.46280349999901</v>
      </c>
      <c r="D827" s="78">
        <v>118.8411857</v>
      </c>
      <c r="E827" s="284">
        <v>93</v>
      </c>
      <c r="F827" s="78">
        <v>53.3178415</v>
      </c>
      <c r="G827" s="85">
        <v>54.187986610000003</v>
      </c>
      <c r="H827" s="289">
        <v>463</v>
      </c>
    </row>
    <row r="828" spans="1:9" ht="15.6" x14ac:dyDescent="0.3">
      <c r="A828" s="9">
        <v>8</v>
      </c>
      <c r="B828" s="287">
        <v>463</v>
      </c>
      <c r="C828" s="78">
        <v>153.4821733</v>
      </c>
      <c r="D828" s="78">
        <v>117.9931109</v>
      </c>
      <c r="E828" s="284">
        <v>90</v>
      </c>
      <c r="F828" s="78">
        <v>52.407354519999998</v>
      </c>
      <c r="G828" s="85">
        <v>53.881232969999999</v>
      </c>
      <c r="H828" s="289">
        <v>463</v>
      </c>
    </row>
    <row r="829" spans="1:9" ht="15.6" x14ac:dyDescent="0.3">
      <c r="A829" s="9">
        <v>9</v>
      </c>
      <c r="B829" s="287">
        <v>463</v>
      </c>
      <c r="C829" s="78">
        <v>152.50154309999999</v>
      </c>
      <c r="D829" s="78">
        <v>117.1450361</v>
      </c>
      <c r="E829" s="284">
        <v>77</v>
      </c>
      <c r="F829" s="78">
        <v>51.49691911</v>
      </c>
      <c r="G829" s="85">
        <v>53.574451860000003</v>
      </c>
      <c r="H829" s="289">
        <v>463</v>
      </c>
    </row>
    <row r="830" spans="1:9" ht="15.6" x14ac:dyDescent="0.3">
      <c r="A830" s="9">
        <v>10</v>
      </c>
      <c r="B830" s="287">
        <v>463</v>
      </c>
      <c r="C830" s="78">
        <v>151.52091289999899</v>
      </c>
      <c r="D830" s="78">
        <v>116.2969614</v>
      </c>
      <c r="E830" s="284">
        <v>77</v>
      </c>
      <c r="F830" s="78">
        <v>50.586535040000001</v>
      </c>
      <c r="G830" s="85">
        <v>53.267657409999998</v>
      </c>
      <c r="H830" s="289">
        <v>463</v>
      </c>
    </row>
    <row r="831" spans="1:9" ht="15.6" x14ac:dyDescent="0.3">
      <c r="A831" s="9">
        <v>11</v>
      </c>
      <c r="B831" s="287">
        <v>463</v>
      </c>
      <c r="C831" s="78">
        <v>150.54028269999901</v>
      </c>
      <c r="D831" s="78">
        <v>115.44888659999999</v>
      </c>
      <c r="E831" s="284">
        <v>76</v>
      </c>
      <c r="F831" s="78">
        <v>49.676190669999997</v>
      </c>
      <c r="G831" s="85">
        <v>52.960862970000001</v>
      </c>
      <c r="H831" s="289">
        <v>463</v>
      </c>
    </row>
    <row r="832" spans="1:9" ht="15.6" x14ac:dyDescent="0.3">
      <c r="A832" s="9">
        <v>12</v>
      </c>
      <c r="B832" s="287">
        <v>463</v>
      </c>
      <c r="C832" s="78">
        <v>149.5596525</v>
      </c>
      <c r="D832" s="78">
        <v>114.6008118</v>
      </c>
      <c r="E832" s="78">
        <v>70.053503419999998</v>
      </c>
      <c r="F832" s="78">
        <v>48.934367620000003</v>
      </c>
      <c r="G832" s="85">
        <v>52.654063639999997</v>
      </c>
      <c r="H832" s="289">
        <v>463</v>
      </c>
    </row>
    <row r="833" spans="1:8" ht="15.6" x14ac:dyDescent="0.3">
      <c r="A833" s="9">
        <v>13</v>
      </c>
      <c r="B833" s="287">
        <v>429</v>
      </c>
      <c r="C833" s="78">
        <v>148.57902229999999</v>
      </c>
      <c r="D833" s="78">
        <v>113.9481665</v>
      </c>
      <c r="E833" s="78">
        <v>69.586259159999997</v>
      </c>
      <c r="F833" s="78">
        <v>48.420350599999999</v>
      </c>
      <c r="G833" s="85">
        <v>52.347235840000003</v>
      </c>
      <c r="H833" s="289">
        <v>429</v>
      </c>
    </row>
    <row r="834" spans="1:8" ht="15.6" x14ac:dyDescent="0.3">
      <c r="A834" s="9">
        <v>14</v>
      </c>
      <c r="B834" s="307">
        <v>429.32524999999998</v>
      </c>
      <c r="C834" s="78">
        <v>146.245317</v>
      </c>
      <c r="D834" s="78">
        <v>113.4951794</v>
      </c>
      <c r="E834" s="78">
        <v>66.198464950000002</v>
      </c>
      <c r="F834" s="78">
        <v>47.906333580000002</v>
      </c>
      <c r="G834" s="85">
        <v>52.040405360000001</v>
      </c>
      <c r="H834" s="86">
        <v>429.32524999999998</v>
      </c>
    </row>
    <row r="835" spans="1:8" ht="15.6" x14ac:dyDescent="0.3">
      <c r="A835" s="9">
        <v>15</v>
      </c>
      <c r="B835" s="307">
        <v>429.32524999999998</v>
      </c>
      <c r="C835" s="78">
        <v>74.221283639999996</v>
      </c>
      <c r="D835" s="78">
        <v>113.0421923</v>
      </c>
      <c r="E835" s="78">
        <v>65.736581689999994</v>
      </c>
      <c r="F835" s="78">
        <v>47.392316559999998</v>
      </c>
      <c r="G835" s="85">
        <v>51.733566799999899</v>
      </c>
      <c r="H835" s="86">
        <v>429.32524999999998</v>
      </c>
    </row>
    <row r="836" spans="1:8" ht="15.6" x14ac:dyDescent="0.3">
      <c r="A836" s="9">
        <v>20</v>
      </c>
      <c r="B836" s="307">
        <v>421.383601599999</v>
      </c>
      <c r="C836" s="78">
        <v>69.214643129999999</v>
      </c>
      <c r="D836" s="78">
        <v>110.7771934</v>
      </c>
      <c r="E836" s="78">
        <v>53.375107010000001</v>
      </c>
      <c r="F836" s="78">
        <v>30.61231308</v>
      </c>
      <c r="G836" s="85">
        <v>50.199307859999998</v>
      </c>
      <c r="H836" s="86">
        <v>421.383601599999</v>
      </c>
    </row>
    <row r="837" spans="1:8" ht="15.6" x14ac:dyDescent="0.3">
      <c r="A837" s="9">
        <v>25</v>
      </c>
      <c r="B837" s="307">
        <v>307.99103680000002</v>
      </c>
      <c r="C837" s="78">
        <v>58.535126830000003</v>
      </c>
      <c r="D837" s="78">
        <v>108.51217889999999</v>
      </c>
      <c r="E837" s="78">
        <v>31.594069659999999</v>
      </c>
      <c r="F837" s="78">
        <v>7.9897803639999996</v>
      </c>
      <c r="G837" s="85">
        <v>38.173693810000003</v>
      </c>
      <c r="H837" s="86">
        <v>307.99103680000002</v>
      </c>
    </row>
    <row r="838" spans="1:8" ht="15.6" x14ac:dyDescent="0.3">
      <c r="A838" s="9">
        <v>30</v>
      </c>
      <c r="B838" s="307">
        <v>307.99103680000002</v>
      </c>
      <c r="C838" s="78">
        <v>55.017209309999998</v>
      </c>
      <c r="D838" s="78">
        <v>55.471286550000002</v>
      </c>
      <c r="E838" s="78">
        <v>14.184020009999999</v>
      </c>
      <c r="F838" s="78">
        <v>7.7421397110000001</v>
      </c>
      <c r="G838" s="85">
        <v>33.698657429999997</v>
      </c>
      <c r="H838" s="86">
        <v>307.99103680000002</v>
      </c>
    </row>
    <row r="839" spans="1:8" ht="15.6" x14ac:dyDescent="0.3">
      <c r="A839" s="9">
        <v>35</v>
      </c>
      <c r="B839" s="307">
        <v>307.99103680000002</v>
      </c>
      <c r="C839" s="78">
        <v>52.24125909</v>
      </c>
      <c r="D839" s="78">
        <v>54.655394080000001</v>
      </c>
      <c r="E839" s="78">
        <v>13.90598984</v>
      </c>
      <c r="F839" s="78">
        <v>7.4944986069999997</v>
      </c>
      <c r="G839" s="85">
        <v>25.714632340000001</v>
      </c>
      <c r="H839" s="86">
        <v>307.99103680000002</v>
      </c>
    </row>
    <row r="840" spans="1:8" ht="15.6" x14ac:dyDescent="0.3">
      <c r="A840" s="9">
        <v>40</v>
      </c>
      <c r="B840" s="307">
        <v>307.99103680000002</v>
      </c>
      <c r="C840" s="78">
        <v>50.541693520000003</v>
      </c>
      <c r="D840" s="78">
        <v>53.839501609999999</v>
      </c>
      <c r="E840" s="78">
        <v>7.2415582660000002</v>
      </c>
      <c r="F840" s="78">
        <v>0</v>
      </c>
      <c r="G840" s="85">
        <v>14.62837158</v>
      </c>
      <c r="H840" s="86">
        <v>307.99103680000002</v>
      </c>
    </row>
    <row r="841" spans="1:8" ht="16.2" thickBot="1" x14ac:dyDescent="0.35">
      <c r="A841" s="10">
        <v>45</v>
      </c>
      <c r="B841" s="308">
        <v>0</v>
      </c>
      <c r="C841" s="82">
        <v>48.842127949999998</v>
      </c>
      <c r="D841" s="82">
        <v>53.023609139999998</v>
      </c>
      <c r="E841" s="82">
        <v>0</v>
      </c>
      <c r="F841" s="82">
        <v>0</v>
      </c>
      <c r="G841" s="87">
        <v>5.51994338</v>
      </c>
      <c r="H841" s="88">
        <v>0</v>
      </c>
    </row>
  </sheetData>
  <sheetProtection algorithmName="SHA-512" hashValue="hg2DxWB3mRbmxJPkHvhpp6tn9w9qLuVVYxsjI0MHt8iQqyv26Bjmnsbby2KyOzq+q36EUsAwUhVnvh7bYekWOg==" saltValue="epp7KrIVEZSJu5WN1GXwaw==" spinCount="100000" sheet="1" objects="1" scenarios="1"/>
  <mergeCells count="1">
    <mergeCell ref="B3:C3"/>
  </mergeCells>
  <pageMargins left="0.86624999999999996" right="0.25" top="0.75" bottom="0.75" header="0.3" footer="0.3"/>
  <pageSetup scale="77" orientation="landscape" horizontalDpi="1200" verticalDpi="1200" r:id="rId1"/>
  <headerFooter>
    <oddHeader>&amp;C&amp;"Arial,Regular"&amp;12SWRCB-DDW-21-003
Hexavalent Chromium MCL</oddHeader>
    <oddFooter>&amp;C&amp;"Arial,Regular"&amp;12ISOR Attachment 1: Cost Tables
A. Community Water Systems — Page &amp;P of &amp;N</oddFooter>
  </headerFooter>
  <rowBreaks count="33" manualBreakCount="33">
    <brk id="34" max="8" man="1"/>
    <brk id="59" max="8" man="1"/>
    <brk id="84" max="8" man="1"/>
    <brk id="107" max="8" man="1"/>
    <brk id="133" max="8" man="1"/>
    <brk id="157" max="8" man="1"/>
    <brk id="182" max="8" man="1"/>
    <brk id="205" max="8" man="1"/>
    <brk id="231" max="8" man="1"/>
    <brk id="255" max="8" man="1"/>
    <brk id="279" max="8" man="1"/>
    <brk id="303" max="8" man="1"/>
    <brk id="326" max="8" man="1"/>
    <brk id="350" max="8" man="1"/>
    <brk id="374" max="8" man="1"/>
    <brk id="399" max="8" man="1"/>
    <brk id="423" max="8" man="1"/>
    <brk id="447" max="8" man="1"/>
    <brk id="471" max="8" man="1"/>
    <brk id="495" max="8" man="1"/>
    <brk id="519" max="8" man="1"/>
    <brk id="544" max="8" man="1"/>
    <brk id="568" max="8" man="1"/>
    <brk id="592" max="8" man="1"/>
    <brk id="616" max="8" man="1"/>
    <brk id="639" max="8" man="1"/>
    <brk id="664" max="8" man="1"/>
    <brk id="698" max="8" man="1"/>
    <brk id="722" max="8" man="1"/>
    <brk id="746" max="8" man="1"/>
    <brk id="770" max="8" man="1"/>
    <brk id="794" max="8" man="1"/>
    <brk id="8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DBD7-8C4D-4623-975E-A7D09CBB4664}">
  <dimension ref="A1:O710"/>
  <sheetViews>
    <sheetView zoomScale="70" zoomScaleNormal="70" workbookViewId="0"/>
  </sheetViews>
  <sheetFormatPr defaultColWidth="8.6640625" defaultRowHeight="14.4" x14ac:dyDescent="0.3"/>
  <cols>
    <col min="1" max="1" width="16.33203125" style="2" customWidth="1"/>
    <col min="2" max="2" width="18.44140625" style="2" bestFit="1" customWidth="1"/>
    <col min="3" max="3" width="17.44140625" style="2" customWidth="1"/>
    <col min="4" max="4" width="17.77734375" style="2" customWidth="1"/>
    <col min="5" max="5" width="19" style="2" customWidth="1"/>
    <col min="6" max="6" width="19.6640625" style="2" customWidth="1"/>
    <col min="7" max="7" width="17.77734375" style="2" customWidth="1"/>
    <col min="8" max="8" width="19.5546875" style="2" customWidth="1"/>
    <col min="9" max="9" width="12.33203125" customWidth="1"/>
    <col min="10" max="10" width="12.44140625" customWidth="1"/>
  </cols>
  <sheetData>
    <row r="1" spans="1:14" ht="21" x14ac:dyDescent="0.4">
      <c r="A1" s="7" t="s">
        <v>128</v>
      </c>
    </row>
    <row r="2" spans="1:14" ht="15" thickBot="1" x14ac:dyDescent="0.35">
      <c r="A2" s="2" t="s">
        <v>199</v>
      </c>
    </row>
    <row r="3" spans="1:14" ht="16.2" thickBot="1" x14ac:dyDescent="0.35">
      <c r="A3" s="97" t="s">
        <v>92</v>
      </c>
      <c r="B3" s="416" t="s">
        <v>93</v>
      </c>
      <c r="C3" s="417"/>
    </row>
    <row r="4" spans="1:14" ht="15.6" x14ac:dyDescent="0.3">
      <c r="A4" s="61"/>
      <c r="B4" s="3"/>
      <c r="C4" s="3"/>
      <c r="D4" s="3"/>
      <c r="E4" s="3"/>
      <c r="F4" s="3"/>
      <c r="H4" s="3"/>
      <c r="I4" s="3"/>
    </row>
    <row r="5" spans="1:14" ht="18" thickBot="1" x14ac:dyDescent="0.35">
      <c r="A5" s="17" t="s">
        <v>34</v>
      </c>
      <c r="B5" s="18"/>
      <c r="C5" s="18"/>
      <c r="D5" s="18"/>
      <c r="E5" s="19"/>
      <c r="F5" s="19"/>
      <c r="G5" s="19"/>
      <c r="H5" s="19"/>
    </row>
    <row r="6" spans="1:14" ht="77.25" customHeight="1" thickBot="1" x14ac:dyDescent="0.35">
      <c r="A6" s="186" t="s">
        <v>95</v>
      </c>
      <c r="B6" s="137" t="s">
        <v>193</v>
      </c>
      <c r="C6" s="139" t="s">
        <v>194</v>
      </c>
      <c r="D6" s="139" t="s">
        <v>195</v>
      </c>
      <c r="E6" s="139" t="s">
        <v>196</v>
      </c>
      <c r="F6" s="139" t="s">
        <v>197</v>
      </c>
      <c r="G6" s="140" t="s">
        <v>198</v>
      </c>
      <c r="H6" s="141" t="s">
        <v>102</v>
      </c>
      <c r="I6" s="46"/>
      <c r="J6" s="46"/>
      <c r="K6" s="1"/>
    </row>
    <row r="7" spans="1:14" ht="15.6" x14ac:dyDescent="0.3">
      <c r="A7" s="11" t="s">
        <v>103</v>
      </c>
      <c r="B7" s="27">
        <v>481</v>
      </c>
      <c r="C7" s="21">
        <v>405</v>
      </c>
      <c r="D7" s="21">
        <v>456</v>
      </c>
      <c r="E7" s="21">
        <v>359</v>
      </c>
      <c r="F7" s="21">
        <v>225</v>
      </c>
      <c r="G7" s="29">
        <v>139</v>
      </c>
      <c r="H7" s="58">
        <f>SUM(B7:G7)</f>
        <v>2065</v>
      </c>
      <c r="I7" s="51"/>
      <c r="J7" s="51"/>
    </row>
    <row r="8" spans="1:14" ht="15.6" x14ac:dyDescent="0.3">
      <c r="A8" s="12" t="s">
        <v>104</v>
      </c>
      <c r="B8" s="22">
        <v>22</v>
      </c>
      <c r="C8" s="23">
        <v>42</v>
      </c>
      <c r="D8" s="23">
        <v>21</v>
      </c>
      <c r="E8" s="23">
        <v>8</v>
      </c>
      <c r="F8" s="23">
        <v>5</v>
      </c>
      <c r="G8" s="24">
        <v>9</v>
      </c>
      <c r="H8" s="25">
        <f>SUM(B8:G8)</f>
        <v>107</v>
      </c>
      <c r="I8" s="4"/>
      <c r="J8" s="51"/>
      <c r="L8" s="4"/>
      <c r="M8" s="4"/>
      <c r="N8" s="4"/>
    </row>
    <row r="9" spans="1:14" ht="16.2" thickBot="1" x14ac:dyDescent="0.35">
      <c r="A9" s="13" t="s">
        <v>102</v>
      </c>
      <c r="B9" s="30">
        <f>SUM(B7:B8)</f>
        <v>503</v>
      </c>
      <c r="C9" s="31">
        <f t="shared" ref="C9:H9" si="0">SUM(C7:C8)</f>
        <v>447</v>
      </c>
      <c r="D9" s="31">
        <f t="shared" si="0"/>
        <v>477</v>
      </c>
      <c r="E9" s="31">
        <f t="shared" si="0"/>
        <v>367</v>
      </c>
      <c r="F9" s="31">
        <f t="shared" si="0"/>
        <v>230</v>
      </c>
      <c r="G9" s="32">
        <f t="shared" si="0"/>
        <v>148</v>
      </c>
      <c r="H9" s="60">
        <f t="shared" si="0"/>
        <v>2172</v>
      </c>
    </row>
    <row r="10" spans="1:14" ht="15.6" x14ac:dyDescent="0.3">
      <c r="A10" s="3"/>
      <c r="B10" s="3"/>
      <c r="C10" s="3"/>
      <c r="D10" s="3"/>
      <c r="E10" s="3"/>
      <c r="F10" s="3"/>
      <c r="G10" s="3"/>
      <c r="H10" s="3"/>
      <c r="J10" s="33"/>
    </row>
    <row r="11" spans="1:14" ht="17.399999999999999" x14ac:dyDescent="0.3">
      <c r="A11" s="17" t="s">
        <v>35</v>
      </c>
      <c r="B11" s="18"/>
      <c r="C11" s="18"/>
      <c r="D11" s="18"/>
      <c r="E11" s="18"/>
      <c r="F11" s="18"/>
      <c r="G11" s="18"/>
      <c r="H11" s="18"/>
    </row>
    <row r="12" spans="1:14" ht="16.2" thickBot="1" x14ac:dyDescent="0.35">
      <c r="A12" s="5" t="s">
        <v>105</v>
      </c>
      <c r="B12" s="3"/>
      <c r="C12" s="3"/>
      <c r="D12" s="3"/>
      <c r="E12" s="3"/>
      <c r="F12" s="3"/>
      <c r="G12" s="3"/>
      <c r="H12" s="3"/>
    </row>
    <row r="13" spans="1:14" ht="60.6" thickBot="1" x14ac:dyDescent="0.35">
      <c r="A13" s="136" t="s">
        <v>106</v>
      </c>
      <c r="B13" s="137" t="s">
        <v>193</v>
      </c>
      <c r="C13" s="139" t="s">
        <v>194</v>
      </c>
      <c r="D13" s="139" t="s">
        <v>195</v>
      </c>
      <c r="E13" s="139" t="s">
        <v>196</v>
      </c>
      <c r="F13" s="139" t="s">
        <v>197</v>
      </c>
      <c r="G13" s="140" t="s">
        <v>198</v>
      </c>
      <c r="H13" s="141" t="s">
        <v>102</v>
      </c>
    </row>
    <row r="14" spans="1:14" ht="15" x14ac:dyDescent="0.3">
      <c r="A14" s="34">
        <v>1</v>
      </c>
      <c r="B14" s="52">
        <f t="shared" ref="B14:B30" si="1">$B$7-B63</f>
        <v>315</v>
      </c>
      <c r="C14" s="39">
        <f t="shared" ref="C14:C30" si="2">$C$7-C63</f>
        <v>296</v>
      </c>
      <c r="D14" s="39">
        <f t="shared" ref="D14:D30" si="3">$D$7-D63</f>
        <v>320</v>
      </c>
      <c r="E14" s="39">
        <f t="shared" ref="E14:E30" si="4">$E$7-E63</f>
        <v>247</v>
      </c>
      <c r="F14" s="39">
        <f t="shared" ref="F14:F30" si="5">$F$7-F63</f>
        <v>149</v>
      </c>
      <c r="G14" s="40">
        <f t="shared" ref="G14:G30" si="6">$G$7-G63</f>
        <v>81</v>
      </c>
      <c r="H14" s="47">
        <f t="shared" ref="H14:H30" si="7">$H$7-H63</f>
        <v>1408</v>
      </c>
    </row>
    <row r="15" spans="1:14" ht="15" x14ac:dyDescent="0.3">
      <c r="A15" s="36">
        <v>2</v>
      </c>
      <c r="B15" s="53">
        <f t="shared" si="1"/>
        <v>358</v>
      </c>
      <c r="C15" s="41">
        <f t="shared" si="2"/>
        <v>326</v>
      </c>
      <c r="D15" s="41">
        <f t="shared" si="3"/>
        <v>353</v>
      </c>
      <c r="E15" s="41">
        <f t="shared" si="4"/>
        <v>279</v>
      </c>
      <c r="F15" s="41">
        <f t="shared" si="5"/>
        <v>169</v>
      </c>
      <c r="G15" s="42">
        <f t="shared" si="6"/>
        <v>95</v>
      </c>
      <c r="H15" s="48">
        <f t="shared" si="7"/>
        <v>1580</v>
      </c>
    </row>
    <row r="16" spans="1:14" ht="15" x14ac:dyDescent="0.3">
      <c r="A16" s="35">
        <v>3</v>
      </c>
      <c r="B16" s="53">
        <f t="shared" si="1"/>
        <v>382</v>
      </c>
      <c r="C16" s="41">
        <f t="shared" si="2"/>
        <v>344</v>
      </c>
      <c r="D16" s="41">
        <f t="shared" si="3"/>
        <v>380</v>
      </c>
      <c r="E16" s="41">
        <f t="shared" si="4"/>
        <v>293</v>
      </c>
      <c r="F16" s="41">
        <f t="shared" si="5"/>
        <v>182</v>
      </c>
      <c r="G16" s="42">
        <f t="shared" si="6"/>
        <v>106</v>
      </c>
      <c r="H16" s="48">
        <f t="shared" si="7"/>
        <v>1687</v>
      </c>
    </row>
    <row r="17" spans="1:8" ht="15" x14ac:dyDescent="0.3">
      <c r="A17" s="35">
        <v>4</v>
      </c>
      <c r="B17" s="53">
        <f t="shared" si="1"/>
        <v>400</v>
      </c>
      <c r="C17" s="41">
        <f t="shared" si="2"/>
        <v>360</v>
      </c>
      <c r="D17" s="41">
        <f t="shared" si="3"/>
        <v>398</v>
      </c>
      <c r="E17" s="41">
        <f t="shared" si="4"/>
        <v>304</v>
      </c>
      <c r="F17" s="41">
        <f t="shared" si="5"/>
        <v>194</v>
      </c>
      <c r="G17" s="42">
        <f t="shared" si="6"/>
        <v>114</v>
      </c>
      <c r="H17" s="48">
        <f t="shared" si="7"/>
        <v>1770</v>
      </c>
    </row>
    <row r="18" spans="1:8" ht="15" x14ac:dyDescent="0.3">
      <c r="A18" s="35">
        <v>5</v>
      </c>
      <c r="B18" s="53">
        <f t="shared" si="1"/>
        <v>426</v>
      </c>
      <c r="C18" s="41">
        <f t="shared" si="2"/>
        <v>370</v>
      </c>
      <c r="D18" s="41">
        <f t="shared" si="3"/>
        <v>413</v>
      </c>
      <c r="E18" s="41">
        <f t="shared" si="4"/>
        <v>319</v>
      </c>
      <c r="F18" s="41">
        <f t="shared" si="5"/>
        <v>206</v>
      </c>
      <c r="G18" s="42">
        <f t="shared" si="6"/>
        <v>122</v>
      </c>
      <c r="H18" s="48">
        <f t="shared" si="7"/>
        <v>1856</v>
      </c>
    </row>
    <row r="19" spans="1:8" ht="15.6" x14ac:dyDescent="0.3">
      <c r="A19" s="9">
        <v>6</v>
      </c>
      <c r="B19" s="53">
        <f t="shared" si="1"/>
        <v>439</v>
      </c>
      <c r="C19" s="41">
        <f t="shared" si="2"/>
        <v>377</v>
      </c>
      <c r="D19" s="41">
        <f t="shared" si="3"/>
        <v>421</v>
      </c>
      <c r="E19" s="41">
        <f t="shared" si="4"/>
        <v>329</v>
      </c>
      <c r="F19" s="41">
        <f t="shared" si="5"/>
        <v>210</v>
      </c>
      <c r="G19" s="42">
        <f t="shared" si="6"/>
        <v>125</v>
      </c>
      <c r="H19" s="48">
        <f t="shared" si="7"/>
        <v>1901</v>
      </c>
    </row>
    <row r="20" spans="1:8" ht="15.6" x14ac:dyDescent="0.3">
      <c r="A20" s="9">
        <v>7</v>
      </c>
      <c r="B20" s="53">
        <f t="shared" si="1"/>
        <v>449</v>
      </c>
      <c r="C20" s="41">
        <f t="shared" si="2"/>
        <v>380</v>
      </c>
      <c r="D20" s="41">
        <f t="shared" si="3"/>
        <v>427</v>
      </c>
      <c r="E20" s="41">
        <f t="shared" si="4"/>
        <v>336</v>
      </c>
      <c r="F20" s="41">
        <f t="shared" si="5"/>
        <v>213</v>
      </c>
      <c r="G20" s="42">
        <f t="shared" si="6"/>
        <v>128</v>
      </c>
      <c r="H20" s="48">
        <f t="shared" si="7"/>
        <v>1933</v>
      </c>
    </row>
    <row r="21" spans="1:8" ht="15.6" x14ac:dyDescent="0.3">
      <c r="A21" s="9">
        <v>8</v>
      </c>
      <c r="B21" s="53">
        <f t="shared" si="1"/>
        <v>454</v>
      </c>
      <c r="C21" s="41">
        <f t="shared" si="2"/>
        <v>389</v>
      </c>
      <c r="D21" s="41">
        <f t="shared" si="3"/>
        <v>432</v>
      </c>
      <c r="E21" s="41">
        <f t="shared" si="4"/>
        <v>337</v>
      </c>
      <c r="F21" s="41">
        <f t="shared" si="5"/>
        <v>214</v>
      </c>
      <c r="G21" s="42">
        <f t="shared" si="6"/>
        <v>129</v>
      </c>
      <c r="H21" s="48">
        <f t="shared" si="7"/>
        <v>1955</v>
      </c>
    </row>
    <row r="22" spans="1:8" ht="15.6" x14ac:dyDescent="0.3">
      <c r="A22" s="9">
        <v>9</v>
      </c>
      <c r="B22" s="53">
        <f t="shared" si="1"/>
        <v>463</v>
      </c>
      <c r="C22" s="41">
        <f t="shared" si="2"/>
        <v>393</v>
      </c>
      <c r="D22" s="41">
        <f t="shared" si="3"/>
        <v>438</v>
      </c>
      <c r="E22" s="41">
        <f t="shared" si="4"/>
        <v>338</v>
      </c>
      <c r="F22" s="41">
        <f t="shared" si="5"/>
        <v>214</v>
      </c>
      <c r="G22" s="42">
        <f t="shared" si="6"/>
        <v>131</v>
      </c>
      <c r="H22" s="48">
        <f t="shared" si="7"/>
        <v>1977</v>
      </c>
    </row>
    <row r="23" spans="1:8" ht="15.6" x14ac:dyDescent="0.3">
      <c r="A23" s="9">
        <v>10</v>
      </c>
      <c r="B23" s="53">
        <f t="shared" si="1"/>
        <v>465</v>
      </c>
      <c r="C23" s="41">
        <f t="shared" si="2"/>
        <v>394</v>
      </c>
      <c r="D23" s="41">
        <f t="shared" si="3"/>
        <v>444</v>
      </c>
      <c r="E23" s="41">
        <f t="shared" si="4"/>
        <v>338</v>
      </c>
      <c r="F23" s="41">
        <f t="shared" si="5"/>
        <v>217</v>
      </c>
      <c r="G23" s="42">
        <f t="shared" si="6"/>
        <v>136</v>
      </c>
      <c r="H23" s="48">
        <f t="shared" si="7"/>
        <v>1994</v>
      </c>
    </row>
    <row r="24" spans="1:8" ht="15.6" x14ac:dyDescent="0.3">
      <c r="A24" s="9">
        <v>11</v>
      </c>
      <c r="B24" s="53">
        <f t="shared" si="1"/>
        <v>467</v>
      </c>
      <c r="C24" s="41">
        <f t="shared" si="2"/>
        <v>395</v>
      </c>
      <c r="D24" s="41">
        <f t="shared" si="3"/>
        <v>446</v>
      </c>
      <c r="E24" s="41">
        <f t="shared" si="4"/>
        <v>341</v>
      </c>
      <c r="F24" s="41">
        <f t="shared" si="5"/>
        <v>217</v>
      </c>
      <c r="G24" s="42">
        <f t="shared" si="6"/>
        <v>137</v>
      </c>
      <c r="H24" s="48">
        <f t="shared" si="7"/>
        <v>2003</v>
      </c>
    </row>
    <row r="25" spans="1:8" ht="15.6" x14ac:dyDescent="0.3">
      <c r="A25" s="9">
        <v>12</v>
      </c>
      <c r="B25" s="53">
        <f t="shared" si="1"/>
        <v>469</v>
      </c>
      <c r="C25" s="41">
        <f t="shared" si="2"/>
        <v>396</v>
      </c>
      <c r="D25" s="41">
        <f t="shared" si="3"/>
        <v>446</v>
      </c>
      <c r="E25" s="41">
        <f t="shared" si="4"/>
        <v>343</v>
      </c>
      <c r="F25" s="41">
        <f t="shared" si="5"/>
        <v>217</v>
      </c>
      <c r="G25" s="42">
        <f t="shared" si="6"/>
        <v>137</v>
      </c>
      <c r="H25" s="48">
        <f t="shared" si="7"/>
        <v>2008</v>
      </c>
    </row>
    <row r="26" spans="1:8" ht="15.6" x14ac:dyDescent="0.3">
      <c r="A26" s="9">
        <v>13</v>
      </c>
      <c r="B26" s="53">
        <f t="shared" si="1"/>
        <v>469</v>
      </c>
      <c r="C26" s="41">
        <f t="shared" si="2"/>
        <v>397</v>
      </c>
      <c r="D26" s="41">
        <f t="shared" si="3"/>
        <v>447</v>
      </c>
      <c r="E26" s="41">
        <f t="shared" si="4"/>
        <v>344</v>
      </c>
      <c r="F26" s="41">
        <f t="shared" si="5"/>
        <v>217</v>
      </c>
      <c r="G26" s="42">
        <f t="shared" si="6"/>
        <v>138</v>
      </c>
      <c r="H26" s="48">
        <f t="shared" si="7"/>
        <v>2012</v>
      </c>
    </row>
    <row r="27" spans="1:8" ht="15.6" x14ac:dyDescent="0.3">
      <c r="A27" s="9">
        <v>14</v>
      </c>
      <c r="B27" s="53">
        <f t="shared" si="1"/>
        <v>471</v>
      </c>
      <c r="C27" s="41">
        <f t="shared" si="2"/>
        <v>397</v>
      </c>
      <c r="D27" s="41">
        <f t="shared" si="3"/>
        <v>448</v>
      </c>
      <c r="E27" s="41">
        <f t="shared" si="4"/>
        <v>346</v>
      </c>
      <c r="F27" s="41">
        <f t="shared" si="5"/>
        <v>217</v>
      </c>
      <c r="G27" s="42">
        <f t="shared" si="6"/>
        <v>138</v>
      </c>
      <c r="H27" s="48">
        <f t="shared" si="7"/>
        <v>2017</v>
      </c>
    </row>
    <row r="28" spans="1:8" ht="15.6" x14ac:dyDescent="0.3">
      <c r="A28" s="9">
        <v>15</v>
      </c>
      <c r="B28" s="53">
        <f t="shared" si="1"/>
        <v>473</v>
      </c>
      <c r="C28" s="41">
        <f t="shared" si="2"/>
        <v>397</v>
      </c>
      <c r="D28" s="41">
        <f t="shared" si="3"/>
        <v>449</v>
      </c>
      <c r="E28" s="41">
        <f t="shared" si="4"/>
        <v>349</v>
      </c>
      <c r="F28" s="41">
        <f t="shared" si="5"/>
        <v>218</v>
      </c>
      <c r="G28" s="42">
        <f t="shared" si="6"/>
        <v>138</v>
      </c>
      <c r="H28" s="48">
        <f t="shared" si="7"/>
        <v>2024</v>
      </c>
    </row>
    <row r="29" spans="1:8" ht="15.6" x14ac:dyDescent="0.3">
      <c r="A29" s="9">
        <v>20</v>
      </c>
      <c r="B29" s="53">
        <f t="shared" si="1"/>
        <v>475</v>
      </c>
      <c r="C29" s="41">
        <f t="shared" si="2"/>
        <v>401</v>
      </c>
      <c r="D29" s="41">
        <f t="shared" si="3"/>
        <v>454</v>
      </c>
      <c r="E29" s="41">
        <f t="shared" si="4"/>
        <v>352</v>
      </c>
      <c r="F29" s="41">
        <f t="shared" si="5"/>
        <v>220</v>
      </c>
      <c r="G29" s="42">
        <f t="shared" si="6"/>
        <v>139</v>
      </c>
      <c r="H29" s="48">
        <f t="shared" si="7"/>
        <v>2041</v>
      </c>
    </row>
    <row r="30" spans="1:8" ht="15.6" x14ac:dyDescent="0.3">
      <c r="A30" s="150">
        <v>25</v>
      </c>
      <c r="B30" s="151">
        <f t="shared" si="1"/>
        <v>479</v>
      </c>
      <c r="C30" s="152">
        <f t="shared" si="2"/>
        <v>401</v>
      </c>
      <c r="D30" s="152">
        <f t="shared" si="3"/>
        <v>454</v>
      </c>
      <c r="E30" s="152">
        <f t="shared" si="4"/>
        <v>356</v>
      </c>
      <c r="F30" s="152">
        <f t="shared" si="5"/>
        <v>222</v>
      </c>
      <c r="G30" s="153">
        <f t="shared" si="6"/>
        <v>139</v>
      </c>
      <c r="H30" s="154">
        <f t="shared" si="7"/>
        <v>2051</v>
      </c>
    </row>
    <row r="31" spans="1:8" ht="15.6" x14ac:dyDescent="0.3">
      <c r="A31" s="9">
        <v>30</v>
      </c>
      <c r="B31" s="151">
        <f t="shared" ref="B31:B34" si="8">$B$7-B80</f>
        <v>479</v>
      </c>
      <c r="C31" s="152">
        <f t="shared" ref="C31:C34" si="9">$C$7-C80</f>
        <v>404</v>
      </c>
      <c r="D31" s="152">
        <f t="shared" ref="D31:D34" si="10">$D$7-D80</f>
        <v>454</v>
      </c>
      <c r="E31" s="152">
        <f t="shared" ref="E31:E34" si="11">$E$7-E80</f>
        <v>358</v>
      </c>
      <c r="F31" s="152">
        <f t="shared" ref="F31:F34" si="12">$F$7-F80</f>
        <v>224</v>
      </c>
      <c r="G31" s="153">
        <f t="shared" ref="G31:G34" si="13">$G$7-G80</f>
        <v>139</v>
      </c>
      <c r="H31" s="154">
        <f t="shared" ref="H31:H34" si="14">$H$7-H80</f>
        <v>2058</v>
      </c>
    </row>
    <row r="32" spans="1:8" ht="15.6" x14ac:dyDescent="0.3">
      <c r="A32" s="9">
        <v>35</v>
      </c>
      <c r="B32" s="151">
        <f t="shared" si="8"/>
        <v>481</v>
      </c>
      <c r="C32" s="152">
        <f t="shared" si="9"/>
        <v>404</v>
      </c>
      <c r="D32" s="152">
        <f t="shared" si="10"/>
        <v>454</v>
      </c>
      <c r="E32" s="152">
        <f t="shared" si="11"/>
        <v>358</v>
      </c>
      <c r="F32" s="152">
        <f t="shared" si="12"/>
        <v>225</v>
      </c>
      <c r="G32" s="153">
        <f t="shared" si="13"/>
        <v>139</v>
      </c>
      <c r="H32" s="154">
        <f t="shared" si="14"/>
        <v>2061</v>
      </c>
    </row>
    <row r="33" spans="1:8" ht="15.6" x14ac:dyDescent="0.3">
      <c r="A33" s="9">
        <v>40</v>
      </c>
      <c r="B33" s="151">
        <f t="shared" si="8"/>
        <v>481</v>
      </c>
      <c r="C33" s="152">
        <f t="shared" si="9"/>
        <v>404</v>
      </c>
      <c r="D33" s="152">
        <f t="shared" si="10"/>
        <v>455</v>
      </c>
      <c r="E33" s="152">
        <f t="shared" si="11"/>
        <v>359</v>
      </c>
      <c r="F33" s="152">
        <f t="shared" si="12"/>
        <v>225</v>
      </c>
      <c r="G33" s="153">
        <f t="shared" si="13"/>
        <v>139</v>
      </c>
      <c r="H33" s="154">
        <f t="shared" si="14"/>
        <v>2063</v>
      </c>
    </row>
    <row r="34" spans="1:8" ht="16.2" thickBot="1" x14ac:dyDescent="0.35">
      <c r="A34" s="10">
        <v>45</v>
      </c>
      <c r="B34" s="54">
        <f t="shared" si="8"/>
        <v>481</v>
      </c>
      <c r="C34" s="55">
        <f t="shared" si="9"/>
        <v>405</v>
      </c>
      <c r="D34" s="55">
        <f t="shared" si="10"/>
        <v>456</v>
      </c>
      <c r="E34" s="55">
        <f t="shared" si="11"/>
        <v>359</v>
      </c>
      <c r="F34" s="55">
        <f t="shared" si="12"/>
        <v>225</v>
      </c>
      <c r="G34" s="56">
        <f t="shared" si="13"/>
        <v>139</v>
      </c>
      <c r="H34" s="57">
        <f t="shared" si="14"/>
        <v>2065</v>
      </c>
    </row>
    <row r="35" spans="1:8" ht="15.6" x14ac:dyDescent="0.3">
      <c r="A35" s="4"/>
      <c r="B35" s="3"/>
      <c r="C35" s="3"/>
      <c r="D35" s="3"/>
      <c r="E35" s="3"/>
      <c r="F35" s="3"/>
      <c r="G35" s="3"/>
      <c r="H35" s="3"/>
    </row>
    <row r="36" spans="1:8" ht="16.2" thickBot="1" x14ac:dyDescent="0.35">
      <c r="A36" s="6" t="s">
        <v>108</v>
      </c>
      <c r="B36" s="3"/>
      <c r="C36" s="3"/>
      <c r="D36" s="3"/>
      <c r="E36" s="3"/>
      <c r="F36" s="3"/>
      <c r="G36" s="3"/>
      <c r="H36" s="3"/>
    </row>
    <row r="37" spans="1:8" ht="60.6" thickBot="1" x14ac:dyDescent="0.35">
      <c r="A37" s="136" t="s">
        <v>106</v>
      </c>
      <c r="B37" s="137" t="s">
        <v>193</v>
      </c>
      <c r="C37" s="139" t="s">
        <v>194</v>
      </c>
      <c r="D37" s="139" t="s">
        <v>195</v>
      </c>
      <c r="E37" s="139" t="s">
        <v>196</v>
      </c>
      <c r="F37" s="139" t="s">
        <v>197</v>
      </c>
      <c r="G37" s="140" t="s">
        <v>198</v>
      </c>
      <c r="H37" s="141" t="s">
        <v>102</v>
      </c>
    </row>
    <row r="38" spans="1:8" ht="15.6" x14ac:dyDescent="0.3">
      <c r="A38" s="8">
        <v>1</v>
      </c>
      <c r="B38" s="49">
        <f t="shared" ref="B38:B54" si="15">$B$8-B87</f>
        <v>22</v>
      </c>
      <c r="C38" s="21">
        <f t="shared" ref="C38:C54" si="16">$C$8-C87</f>
        <v>40</v>
      </c>
      <c r="D38" s="21">
        <f t="shared" ref="D38:D54" si="17">$D$8-D87</f>
        <v>20</v>
      </c>
      <c r="E38" s="21">
        <f t="shared" ref="E38:E54" si="18">$E$8-E87</f>
        <v>8</v>
      </c>
      <c r="F38" s="21">
        <f t="shared" ref="F38:F54" si="19">$F$8-F87</f>
        <v>5</v>
      </c>
      <c r="G38" s="50">
        <f t="shared" ref="G38:G54" si="20">$G$8-G87</f>
        <v>8</v>
      </c>
      <c r="H38" s="8">
        <f t="shared" ref="H38:H54" si="21">$H$8-H87</f>
        <v>103</v>
      </c>
    </row>
    <row r="39" spans="1:8" ht="15.6" x14ac:dyDescent="0.3">
      <c r="A39" s="9">
        <v>2</v>
      </c>
      <c r="B39" s="22">
        <f t="shared" si="15"/>
        <v>22</v>
      </c>
      <c r="C39" s="23">
        <f t="shared" si="16"/>
        <v>40</v>
      </c>
      <c r="D39" s="23">
        <f t="shared" si="17"/>
        <v>21</v>
      </c>
      <c r="E39" s="23">
        <f t="shared" si="18"/>
        <v>8</v>
      </c>
      <c r="F39" s="23">
        <f t="shared" si="19"/>
        <v>5</v>
      </c>
      <c r="G39" s="24">
        <f t="shared" si="20"/>
        <v>8</v>
      </c>
      <c r="H39" s="9">
        <f t="shared" si="21"/>
        <v>104</v>
      </c>
    </row>
    <row r="40" spans="1:8" ht="15.6" x14ac:dyDescent="0.3">
      <c r="A40" s="9">
        <v>3</v>
      </c>
      <c r="B40" s="22">
        <f t="shared" si="15"/>
        <v>22</v>
      </c>
      <c r="C40" s="23">
        <f t="shared" si="16"/>
        <v>40</v>
      </c>
      <c r="D40" s="23">
        <f t="shared" si="17"/>
        <v>21</v>
      </c>
      <c r="E40" s="23">
        <f t="shared" si="18"/>
        <v>8</v>
      </c>
      <c r="F40" s="23">
        <f t="shared" si="19"/>
        <v>5</v>
      </c>
      <c r="G40" s="24">
        <f t="shared" si="20"/>
        <v>9</v>
      </c>
      <c r="H40" s="9">
        <f t="shared" si="21"/>
        <v>105</v>
      </c>
    </row>
    <row r="41" spans="1:8" ht="15.6" x14ac:dyDescent="0.3">
      <c r="A41" s="9">
        <v>4</v>
      </c>
      <c r="B41" s="22">
        <f t="shared" si="15"/>
        <v>22</v>
      </c>
      <c r="C41" s="23">
        <f t="shared" si="16"/>
        <v>40</v>
      </c>
      <c r="D41" s="23">
        <f t="shared" si="17"/>
        <v>21</v>
      </c>
      <c r="E41" s="23">
        <f t="shared" si="18"/>
        <v>8</v>
      </c>
      <c r="F41" s="23">
        <f t="shared" si="19"/>
        <v>5</v>
      </c>
      <c r="G41" s="24">
        <f t="shared" si="20"/>
        <v>9</v>
      </c>
      <c r="H41" s="9">
        <f t="shared" si="21"/>
        <v>105</v>
      </c>
    </row>
    <row r="42" spans="1:8" ht="15.6" x14ac:dyDescent="0.3">
      <c r="A42" s="9">
        <v>5</v>
      </c>
      <c r="B42" s="22">
        <f t="shared" si="15"/>
        <v>22</v>
      </c>
      <c r="C42" s="23">
        <f t="shared" si="16"/>
        <v>40</v>
      </c>
      <c r="D42" s="23">
        <f t="shared" si="17"/>
        <v>21</v>
      </c>
      <c r="E42" s="23">
        <f t="shared" si="18"/>
        <v>8</v>
      </c>
      <c r="F42" s="23">
        <f t="shared" si="19"/>
        <v>5</v>
      </c>
      <c r="G42" s="24">
        <f t="shared" si="20"/>
        <v>9</v>
      </c>
      <c r="H42" s="9">
        <f t="shared" si="21"/>
        <v>105</v>
      </c>
    </row>
    <row r="43" spans="1:8" ht="15.6" x14ac:dyDescent="0.3">
      <c r="A43" s="9">
        <v>6</v>
      </c>
      <c r="B43" s="22">
        <f t="shared" si="15"/>
        <v>22</v>
      </c>
      <c r="C43" s="23">
        <f t="shared" si="16"/>
        <v>40</v>
      </c>
      <c r="D43" s="23">
        <f t="shared" si="17"/>
        <v>21</v>
      </c>
      <c r="E43" s="23">
        <f t="shared" si="18"/>
        <v>8</v>
      </c>
      <c r="F43" s="23">
        <f t="shared" si="19"/>
        <v>5</v>
      </c>
      <c r="G43" s="24">
        <f t="shared" si="20"/>
        <v>9</v>
      </c>
      <c r="H43" s="9">
        <f t="shared" si="21"/>
        <v>105</v>
      </c>
    </row>
    <row r="44" spans="1:8" ht="15.6" x14ac:dyDescent="0.3">
      <c r="A44" s="9">
        <v>7</v>
      </c>
      <c r="B44" s="22">
        <f t="shared" si="15"/>
        <v>22</v>
      </c>
      <c r="C44" s="23">
        <f t="shared" si="16"/>
        <v>41</v>
      </c>
      <c r="D44" s="23">
        <f t="shared" si="17"/>
        <v>21</v>
      </c>
      <c r="E44" s="23">
        <f t="shared" si="18"/>
        <v>8</v>
      </c>
      <c r="F44" s="23">
        <f t="shared" si="19"/>
        <v>5</v>
      </c>
      <c r="G44" s="24">
        <f t="shared" si="20"/>
        <v>9</v>
      </c>
      <c r="H44" s="9">
        <f t="shared" si="21"/>
        <v>106</v>
      </c>
    </row>
    <row r="45" spans="1:8" ht="15.6" x14ac:dyDescent="0.3">
      <c r="A45" s="9">
        <v>8</v>
      </c>
      <c r="B45" s="22">
        <f t="shared" si="15"/>
        <v>22</v>
      </c>
      <c r="C45" s="23">
        <f t="shared" si="16"/>
        <v>41</v>
      </c>
      <c r="D45" s="23">
        <f t="shared" si="17"/>
        <v>21</v>
      </c>
      <c r="E45" s="23">
        <f t="shared" si="18"/>
        <v>8</v>
      </c>
      <c r="F45" s="23">
        <f t="shared" si="19"/>
        <v>5</v>
      </c>
      <c r="G45" s="24">
        <f t="shared" si="20"/>
        <v>9</v>
      </c>
      <c r="H45" s="9">
        <f t="shared" si="21"/>
        <v>106</v>
      </c>
    </row>
    <row r="46" spans="1:8" ht="15.6" x14ac:dyDescent="0.3">
      <c r="A46" s="9">
        <v>9</v>
      </c>
      <c r="B46" s="22">
        <f t="shared" si="15"/>
        <v>22</v>
      </c>
      <c r="C46" s="23">
        <f t="shared" si="16"/>
        <v>41</v>
      </c>
      <c r="D46" s="23">
        <f t="shared" si="17"/>
        <v>21</v>
      </c>
      <c r="E46" s="23">
        <f t="shared" si="18"/>
        <v>8</v>
      </c>
      <c r="F46" s="23">
        <f t="shared" si="19"/>
        <v>5</v>
      </c>
      <c r="G46" s="24">
        <f t="shared" si="20"/>
        <v>9</v>
      </c>
      <c r="H46" s="9">
        <f t="shared" si="21"/>
        <v>106</v>
      </c>
    </row>
    <row r="47" spans="1:8" ht="15.6" x14ac:dyDescent="0.3">
      <c r="A47" s="9">
        <v>10</v>
      </c>
      <c r="B47" s="22">
        <f t="shared" si="15"/>
        <v>22</v>
      </c>
      <c r="C47" s="23">
        <f t="shared" si="16"/>
        <v>41</v>
      </c>
      <c r="D47" s="23">
        <f t="shared" si="17"/>
        <v>21</v>
      </c>
      <c r="E47" s="23">
        <f t="shared" si="18"/>
        <v>8</v>
      </c>
      <c r="F47" s="23">
        <f t="shared" si="19"/>
        <v>5</v>
      </c>
      <c r="G47" s="24">
        <f t="shared" si="20"/>
        <v>9</v>
      </c>
      <c r="H47" s="9">
        <f t="shared" si="21"/>
        <v>106</v>
      </c>
    </row>
    <row r="48" spans="1:8" ht="15.6" x14ac:dyDescent="0.3">
      <c r="A48" s="9">
        <v>11</v>
      </c>
      <c r="B48" s="22">
        <f t="shared" si="15"/>
        <v>22</v>
      </c>
      <c r="C48" s="23">
        <f t="shared" si="16"/>
        <v>41</v>
      </c>
      <c r="D48" s="23">
        <f t="shared" si="17"/>
        <v>21</v>
      </c>
      <c r="E48" s="23">
        <f t="shared" si="18"/>
        <v>8</v>
      </c>
      <c r="F48" s="23">
        <f t="shared" si="19"/>
        <v>5</v>
      </c>
      <c r="G48" s="24">
        <f t="shared" si="20"/>
        <v>9</v>
      </c>
      <c r="H48" s="9">
        <f t="shared" si="21"/>
        <v>106</v>
      </c>
    </row>
    <row r="49" spans="1:15" ht="15.6" x14ac:dyDescent="0.3">
      <c r="A49" s="9">
        <v>12</v>
      </c>
      <c r="B49" s="22">
        <f t="shared" si="15"/>
        <v>22</v>
      </c>
      <c r="C49" s="23">
        <f t="shared" si="16"/>
        <v>41</v>
      </c>
      <c r="D49" s="23">
        <f t="shared" si="17"/>
        <v>21</v>
      </c>
      <c r="E49" s="23">
        <f t="shared" si="18"/>
        <v>8</v>
      </c>
      <c r="F49" s="23">
        <f t="shared" si="19"/>
        <v>5</v>
      </c>
      <c r="G49" s="24">
        <f t="shared" si="20"/>
        <v>9</v>
      </c>
      <c r="H49" s="9">
        <f t="shared" si="21"/>
        <v>106</v>
      </c>
    </row>
    <row r="50" spans="1:15" ht="15.6" x14ac:dyDescent="0.3">
      <c r="A50" s="9">
        <v>13</v>
      </c>
      <c r="B50" s="22">
        <f t="shared" si="15"/>
        <v>22</v>
      </c>
      <c r="C50" s="23">
        <f t="shared" si="16"/>
        <v>41</v>
      </c>
      <c r="D50" s="23">
        <f t="shared" si="17"/>
        <v>21</v>
      </c>
      <c r="E50" s="23">
        <f t="shared" si="18"/>
        <v>8</v>
      </c>
      <c r="F50" s="23">
        <f t="shared" si="19"/>
        <v>5</v>
      </c>
      <c r="G50" s="24">
        <f t="shared" si="20"/>
        <v>9</v>
      </c>
      <c r="H50" s="9">
        <f t="shared" si="21"/>
        <v>106</v>
      </c>
    </row>
    <row r="51" spans="1:15" ht="15.6" x14ac:dyDescent="0.3">
      <c r="A51" s="9">
        <v>14</v>
      </c>
      <c r="B51" s="22">
        <f t="shared" si="15"/>
        <v>22</v>
      </c>
      <c r="C51" s="23">
        <f t="shared" si="16"/>
        <v>41</v>
      </c>
      <c r="D51" s="23">
        <f t="shared" si="17"/>
        <v>21</v>
      </c>
      <c r="E51" s="23">
        <f t="shared" si="18"/>
        <v>8</v>
      </c>
      <c r="F51" s="23">
        <f t="shared" si="19"/>
        <v>5</v>
      </c>
      <c r="G51" s="24">
        <f t="shared" si="20"/>
        <v>9</v>
      </c>
      <c r="H51" s="9">
        <f t="shared" si="21"/>
        <v>106</v>
      </c>
    </row>
    <row r="52" spans="1:15" ht="15.6" x14ac:dyDescent="0.3">
      <c r="A52" s="9">
        <v>15</v>
      </c>
      <c r="B52" s="22">
        <f t="shared" si="15"/>
        <v>22</v>
      </c>
      <c r="C52" s="23">
        <f t="shared" si="16"/>
        <v>41</v>
      </c>
      <c r="D52" s="23">
        <f t="shared" si="17"/>
        <v>21</v>
      </c>
      <c r="E52" s="23">
        <f t="shared" si="18"/>
        <v>8</v>
      </c>
      <c r="F52" s="23">
        <f t="shared" si="19"/>
        <v>5</v>
      </c>
      <c r="G52" s="24">
        <f t="shared" si="20"/>
        <v>9</v>
      </c>
      <c r="H52" s="9">
        <f t="shared" si="21"/>
        <v>106</v>
      </c>
    </row>
    <row r="53" spans="1:15" ht="15.6" x14ac:dyDescent="0.3">
      <c r="A53" s="9">
        <v>20</v>
      </c>
      <c r="B53" s="22">
        <f t="shared" si="15"/>
        <v>22</v>
      </c>
      <c r="C53" s="23">
        <f t="shared" si="16"/>
        <v>42</v>
      </c>
      <c r="D53" s="23">
        <f t="shared" si="17"/>
        <v>21</v>
      </c>
      <c r="E53" s="23">
        <f t="shared" si="18"/>
        <v>8</v>
      </c>
      <c r="F53" s="23">
        <f t="shared" si="19"/>
        <v>5</v>
      </c>
      <c r="G53" s="24">
        <f t="shared" si="20"/>
        <v>9</v>
      </c>
      <c r="H53" s="9">
        <f t="shared" si="21"/>
        <v>107</v>
      </c>
    </row>
    <row r="54" spans="1:15" ht="15.6" x14ac:dyDescent="0.3">
      <c r="A54" s="150">
        <v>25</v>
      </c>
      <c r="B54" s="127">
        <f t="shared" si="15"/>
        <v>22</v>
      </c>
      <c r="C54" s="128">
        <f t="shared" si="16"/>
        <v>42</v>
      </c>
      <c r="D54" s="128">
        <f t="shared" si="17"/>
        <v>21</v>
      </c>
      <c r="E54" s="128">
        <f t="shared" si="18"/>
        <v>8</v>
      </c>
      <c r="F54" s="128">
        <f t="shared" si="19"/>
        <v>5</v>
      </c>
      <c r="G54" s="129">
        <f t="shared" si="20"/>
        <v>9</v>
      </c>
      <c r="H54" s="150">
        <f t="shared" si="21"/>
        <v>107</v>
      </c>
    </row>
    <row r="55" spans="1:15" ht="15.6" x14ac:dyDescent="0.3">
      <c r="A55" s="9">
        <v>30</v>
      </c>
      <c r="B55" s="127">
        <f t="shared" ref="B55:B58" si="22">$B$8-B104</f>
        <v>22</v>
      </c>
      <c r="C55" s="128">
        <f t="shared" ref="C55:C58" si="23">$C$8-C104</f>
        <v>42</v>
      </c>
      <c r="D55" s="128">
        <f t="shared" ref="D55:D58" si="24">$D$8-D104</f>
        <v>21</v>
      </c>
      <c r="E55" s="128">
        <f t="shared" ref="E55:E57" si="25">$E$8-E104</f>
        <v>8</v>
      </c>
      <c r="F55" s="128">
        <f t="shared" ref="F55:F58" si="26">$F$8-F104</f>
        <v>5</v>
      </c>
      <c r="G55" s="129">
        <f t="shared" ref="G55:G58" si="27">$G$8-G104</f>
        <v>9</v>
      </c>
      <c r="H55" s="150">
        <f t="shared" ref="H55:H58" si="28">$H$8-H104</f>
        <v>107</v>
      </c>
    </row>
    <row r="56" spans="1:15" ht="15.6" x14ac:dyDescent="0.3">
      <c r="A56" s="9">
        <v>35</v>
      </c>
      <c r="B56" s="127">
        <f t="shared" si="22"/>
        <v>22</v>
      </c>
      <c r="C56" s="128">
        <f t="shared" si="23"/>
        <v>42</v>
      </c>
      <c r="D56" s="128">
        <f t="shared" si="24"/>
        <v>21</v>
      </c>
      <c r="E56" s="128">
        <f t="shared" si="25"/>
        <v>8</v>
      </c>
      <c r="F56" s="128">
        <f t="shared" si="26"/>
        <v>5</v>
      </c>
      <c r="G56" s="129">
        <f t="shared" si="27"/>
        <v>9</v>
      </c>
      <c r="H56" s="150">
        <f t="shared" si="28"/>
        <v>107</v>
      </c>
    </row>
    <row r="57" spans="1:15" ht="15.6" x14ac:dyDescent="0.3">
      <c r="A57" s="9">
        <v>40</v>
      </c>
      <c r="B57" s="127">
        <f t="shared" si="22"/>
        <v>22</v>
      </c>
      <c r="C57" s="128">
        <f t="shared" si="23"/>
        <v>42</v>
      </c>
      <c r="D57" s="128">
        <f t="shared" si="24"/>
        <v>21</v>
      </c>
      <c r="E57" s="128">
        <f t="shared" si="25"/>
        <v>8</v>
      </c>
      <c r="F57" s="128">
        <f t="shared" si="26"/>
        <v>5</v>
      </c>
      <c r="G57" s="129">
        <f t="shared" si="27"/>
        <v>9</v>
      </c>
      <c r="H57" s="150">
        <f t="shared" si="28"/>
        <v>107</v>
      </c>
    </row>
    <row r="58" spans="1:15" ht="16.2" thickBot="1" x14ac:dyDescent="0.35">
      <c r="A58" s="10">
        <v>45</v>
      </c>
      <c r="B58" s="37">
        <f t="shared" si="22"/>
        <v>22</v>
      </c>
      <c r="C58" s="26">
        <f t="shared" si="23"/>
        <v>42</v>
      </c>
      <c r="D58" s="26">
        <f t="shared" si="24"/>
        <v>21</v>
      </c>
      <c r="E58" s="160">
        <f>$E$8-E107</f>
        <v>8</v>
      </c>
      <c r="F58" s="26">
        <f t="shared" si="26"/>
        <v>5</v>
      </c>
      <c r="G58" s="38">
        <f t="shared" si="27"/>
        <v>9</v>
      </c>
      <c r="H58" s="10">
        <f t="shared" si="28"/>
        <v>107</v>
      </c>
    </row>
    <row r="59" spans="1:15" ht="15.6" x14ac:dyDescent="0.3">
      <c r="A59" s="4"/>
      <c r="B59" s="3"/>
      <c r="C59" s="3"/>
      <c r="D59" s="3"/>
      <c r="E59" s="3"/>
      <c r="F59" s="3"/>
      <c r="G59" s="3"/>
      <c r="H59" s="3"/>
    </row>
    <row r="60" spans="1:15" ht="17.399999999999999" x14ac:dyDescent="0.3">
      <c r="A60" s="17" t="s">
        <v>36</v>
      </c>
      <c r="B60" s="18"/>
      <c r="C60" s="18"/>
      <c r="D60" s="18"/>
      <c r="E60" s="18"/>
      <c r="F60" s="18"/>
      <c r="G60" s="18"/>
      <c r="H60" s="18"/>
    </row>
    <row r="61" spans="1:15" ht="16.2" thickBot="1" x14ac:dyDescent="0.35">
      <c r="A61" s="6" t="s">
        <v>109</v>
      </c>
      <c r="B61" s="3"/>
      <c r="C61" s="3"/>
      <c r="D61" s="3"/>
      <c r="E61" s="3"/>
      <c r="F61" s="3"/>
      <c r="G61" s="3"/>
      <c r="H61" s="3"/>
    </row>
    <row r="62" spans="1:15" ht="60.6" thickBot="1" x14ac:dyDescent="0.35">
      <c r="A62" s="136" t="s">
        <v>106</v>
      </c>
      <c r="B62" s="137" t="s">
        <v>193</v>
      </c>
      <c r="C62" s="139" t="s">
        <v>194</v>
      </c>
      <c r="D62" s="139" t="s">
        <v>195</v>
      </c>
      <c r="E62" s="139" t="s">
        <v>196</v>
      </c>
      <c r="F62" s="139" t="s">
        <v>197</v>
      </c>
      <c r="G62" s="140" t="s">
        <v>198</v>
      </c>
      <c r="H62" s="141" t="s">
        <v>102</v>
      </c>
    </row>
    <row r="63" spans="1:15" ht="15.6" x14ac:dyDescent="0.3">
      <c r="A63" s="14">
        <v>1</v>
      </c>
      <c r="B63" s="27">
        <v>166</v>
      </c>
      <c r="C63" s="28">
        <v>109</v>
      </c>
      <c r="D63" s="28">
        <v>136</v>
      </c>
      <c r="E63" s="28">
        <v>112</v>
      </c>
      <c r="F63" s="28">
        <v>76</v>
      </c>
      <c r="G63" s="29">
        <v>58</v>
      </c>
      <c r="H63" s="58">
        <v>657</v>
      </c>
      <c r="I63" s="33"/>
      <c r="J63" s="33"/>
      <c r="K63" s="33"/>
      <c r="L63" s="33"/>
      <c r="M63" s="33"/>
      <c r="N63" s="33"/>
      <c r="O63" s="33"/>
    </row>
    <row r="64" spans="1:15" ht="15.6" x14ac:dyDescent="0.3">
      <c r="A64" s="15">
        <v>2</v>
      </c>
      <c r="B64" s="43">
        <v>123</v>
      </c>
      <c r="C64" s="44">
        <v>79</v>
      </c>
      <c r="D64" s="44">
        <v>103</v>
      </c>
      <c r="E64" s="44">
        <v>80</v>
      </c>
      <c r="F64" s="44">
        <v>56</v>
      </c>
      <c r="G64" s="45">
        <v>44</v>
      </c>
      <c r="H64" s="59">
        <v>485</v>
      </c>
    </row>
    <row r="65" spans="1:13" ht="15.6" x14ac:dyDescent="0.3">
      <c r="A65" s="15">
        <v>3</v>
      </c>
      <c r="B65" s="43">
        <v>99</v>
      </c>
      <c r="C65" s="44">
        <v>61</v>
      </c>
      <c r="D65" s="44">
        <v>76</v>
      </c>
      <c r="E65" s="44">
        <v>66</v>
      </c>
      <c r="F65" s="44">
        <v>43</v>
      </c>
      <c r="G65" s="45">
        <v>33</v>
      </c>
      <c r="H65" s="59">
        <v>378</v>
      </c>
    </row>
    <row r="66" spans="1:13" ht="15.6" x14ac:dyDescent="0.3">
      <c r="A66" s="15">
        <v>4</v>
      </c>
      <c r="B66" s="43">
        <v>81</v>
      </c>
      <c r="C66" s="44">
        <v>45</v>
      </c>
      <c r="D66" s="44">
        <v>58</v>
      </c>
      <c r="E66" s="44">
        <v>55</v>
      </c>
      <c r="F66" s="44">
        <v>31</v>
      </c>
      <c r="G66" s="45">
        <v>25</v>
      </c>
      <c r="H66" s="59">
        <v>295</v>
      </c>
    </row>
    <row r="67" spans="1:13" ht="15.6" x14ac:dyDescent="0.3">
      <c r="A67" s="15">
        <v>5</v>
      </c>
      <c r="B67" s="43">
        <v>55</v>
      </c>
      <c r="C67" s="44">
        <v>35</v>
      </c>
      <c r="D67" s="44">
        <v>43</v>
      </c>
      <c r="E67" s="44">
        <v>40</v>
      </c>
      <c r="F67" s="44">
        <v>19</v>
      </c>
      <c r="G67" s="45">
        <v>17</v>
      </c>
      <c r="H67" s="59">
        <v>209</v>
      </c>
    </row>
    <row r="68" spans="1:13" ht="15.6" x14ac:dyDescent="0.3">
      <c r="A68" s="15">
        <v>6</v>
      </c>
      <c r="B68" s="43">
        <v>42</v>
      </c>
      <c r="C68" s="44">
        <v>28</v>
      </c>
      <c r="D68" s="44">
        <v>35</v>
      </c>
      <c r="E68" s="44">
        <v>30</v>
      </c>
      <c r="F68" s="44">
        <v>15</v>
      </c>
      <c r="G68" s="45">
        <v>14</v>
      </c>
      <c r="H68" s="59">
        <v>164</v>
      </c>
    </row>
    <row r="69" spans="1:13" ht="15.6" x14ac:dyDescent="0.3">
      <c r="A69" s="15">
        <v>7</v>
      </c>
      <c r="B69" s="43">
        <v>32</v>
      </c>
      <c r="C69" s="44">
        <v>25</v>
      </c>
      <c r="D69" s="44">
        <v>29</v>
      </c>
      <c r="E69" s="44">
        <v>23</v>
      </c>
      <c r="F69" s="44">
        <v>12</v>
      </c>
      <c r="G69" s="45">
        <v>11</v>
      </c>
      <c r="H69" s="59">
        <v>132</v>
      </c>
      <c r="M69" s="33"/>
    </row>
    <row r="70" spans="1:13" ht="15.6" x14ac:dyDescent="0.3">
      <c r="A70" s="15">
        <v>8</v>
      </c>
      <c r="B70" s="43">
        <v>27</v>
      </c>
      <c r="C70" s="44">
        <v>16</v>
      </c>
      <c r="D70" s="44">
        <v>24</v>
      </c>
      <c r="E70" s="44">
        <v>22</v>
      </c>
      <c r="F70" s="44">
        <v>11</v>
      </c>
      <c r="G70" s="45">
        <v>10</v>
      </c>
      <c r="H70" s="59">
        <v>110</v>
      </c>
    </row>
    <row r="71" spans="1:13" ht="15.6" x14ac:dyDescent="0.3">
      <c r="A71" s="15">
        <v>9</v>
      </c>
      <c r="B71" s="43">
        <v>18</v>
      </c>
      <c r="C71" s="44">
        <v>12</v>
      </c>
      <c r="D71" s="44">
        <v>18</v>
      </c>
      <c r="E71" s="44">
        <v>21</v>
      </c>
      <c r="F71" s="44">
        <v>11</v>
      </c>
      <c r="G71" s="45">
        <v>8</v>
      </c>
      <c r="H71" s="59">
        <v>88</v>
      </c>
    </row>
    <row r="72" spans="1:13" ht="15.6" x14ac:dyDescent="0.3">
      <c r="A72" s="15">
        <v>10</v>
      </c>
      <c r="B72" s="43">
        <v>16</v>
      </c>
      <c r="C72" s="44">
        <v>11</v>
      </c>
      <c r="D72" s="44">
        <v>12</v>
      </c>
      <c r="E72" s="44">
        <v>21</v>
      </c>
      <c r="F72" s="44">
        <v>8</v>
      </c>
      <c r="G72" s="45">
        <v>3</v>
      </c>
      <c r="H72" s="59">
        <v>71</v>
      </c>
    </row>
    <row r="73" spans="1:13" ht="15.6" x14ac:dyDescent="0.3">
      <c r="A73" s="15">
        <v>11</v>
      </c>
      <c r="B73" s="43">
        <v>14</v>
      </c>
      <c r="C73" s="44">
        <v>10</v>
      </c>
      <c r="D73" s="44">
        <v>10</v>
      </c>
      <c r="E73" s="44">
        <v>18</v>
      </c>
      <c r="F73" s="44">
        <v>8</v>
      </c>
      <c r="G73" s="45">
        <v>2</v>
      </c>
      <c r="H73" s="59">
        <v>62</v>
      </c>
    </row>
    <row r="74" spans="1:13" ht="15.6" x14ac:dyDescent="0.3">
      <c r="A74" s="15">
        <v>12</v>
      </c>
      <c r="B74" s="43">
        <v>12</v>
      </c>
      <c r="C74" s="44">
        <v>9</v>
      </c>
      <c r="D74" s="44">
        <v>10</v>
      </c>
      <c r="E74" s="44">
        <v>16</v>
      </c>
      <c r="F74" s="44">
        <v>8</v>
      </c>
      <c r="G74" s="45">
        <v>2</v>
      </c>
      <c r="H74" s="59">
        <v>57</v>
      </c>
    </row>
    <row r="75" spans="1:13" ht="15.6" x14ac:dyDescent="0.3">
      <c r="A75" s="15">
        <v>13</v>
      </c>
      <c r="B75" s="43">
        <v>12</v>
      </c>
      <c r="C75" s="44">
        <v>8</v>
      </c>
      <c r="D75" s="44">
        <v>9</v>
      </c>
      <c r="E75" s="44">
        <v>15</v>
      </c>
      <c r="F75" s="44">
        <v>8</v>
      </c>
      <c r="G75" s="45">
        <v>1</v>
      </c>
      <c r="H75" s="59">
        <v>53</v>
      </c>
    </row>
    <row r="76" spans="1:13" ht="15.6" x14ac:dyDescent="0.3">
      <c r="A76" s="15">
        <v>14</v>
      </c>
      <c r="B76" s="43">
        <v>10</v>
      </c>
      <c r="C76" s="44">
        <v>8</v>
      </c>
      <c r="D76" s="44">
        <v>8</v>
      </c>
      <c r="E76" s="44">
        <v>13</v>
      </c>
      <c r="F76" s="44">
        <v>8</v>
      </c>
      <c r="G76" s="45">
        <v>1</v>
      </c>
      <c r="H76" s="59">
        <v>48</v>
      </c>
    </row>
    <row r="77" spans="1:13" ht="15.6" x14ac:dyDescent="0.3">
      <c r="A77" s="15">
        <v>15</v>
      </c>
      <c r="B77" s="43">
        <v>8</v>
      </c>
      <c r="C77" s="44">
        <v>8</v>
      </c>
      <c r="D77" s="44">
        <v>7</v>
      </c>
      <c r="E77" s="44">
        <v>10</v>
      </c>
      <c r="F77" s="44">
        <v>7</v>
      </c>
      <c r="G77" s="45">
        <v>1</v>
      </c>
      <c r="H77" s="59">
        <v>41</v>
      </c>
    </row>
    <row r="78" spans="1:13" ht="15.6" x14ac:dyDescent="0.3">
      <c r="A78" s="15">
        <v>20</v>
      </c>
      <c r="B78" s="43">
        <v>6</v>
      </c>
      <c r="C78" s="44">
        <v>4</v>
      </c>
      <c r="D78" s="44">
        <v>2</v>
      </c>
      <c r="E78" s="44">
        <v>7</v>
      </c>
      <c r="F78" s="44">
        <v>5</v>
      </c>
      <c r="G78" s="45">
        <v>0</v>
      </c>
      <c r="H78" s="59">
        <v>24</v>
      </c>
    </row>
    <row r="79" spans="1:13" ht="15.6" x14ac:dyDescent="0.3">
      <c r="A79" s="124">
        <v>25</v>
      </c>
      <c r="B79" s="118">
        <v>2</v>
      </c>
      <c r="C79" s="125">
        <v>4</v>
      </c>
      <c r="D79" s="125">
        <v>2</v>
      </c>
      <c r="E79" s="125">
        <v>3</v>
      </c>
      <c r="F79" s="125">
        <v>3</v>
      </c>
      <c r="G79" s="119">
        <v>0</v>
      </c>
      <c r="H79" s="126">
        <v>14</v>
      </c>
    </row>
    <row r="80" spans="1:13" ht="15.6" x14ac:dyDescent="0.3">
      <c r="A80" s="9">
        <v>30</v>
      </c>
      <c r="B80" s="155">
        <v>2</v>
      </c>
      <c r="C80" s="156">
        <v>1</v>
      </c>
      <c r="D80" s="156">
        <v>2</v>
      </c>
      <c r="E80" s="156">
        <v>1</v>
      </c>
      <c r="F80" s="156">
        <v>1</v>
      </c>
      <c r="G80" s="157">
        <v>0</v>
      </c>
      <c r="H80" s="158">
        <v>7</v>
      </c>
    </row>
    <row r="81" spans="1:8" ht="15.6" x14ac:dyDescent="0.3">
      <c r="A81" s="9">
        <v>35</v>
      </c>
      <c r="B81" s="155">
        <v>0</v>
      </c>
      <c r="C81" s="156">
        <v>1</v>
      </c>
      <c r="D81" s="156">
        <v>2</v>
      </c>
      <c r="E81" s="156">
        <v>1</v>
      </c>
      <c r="F81" s="156">
        <v>0</v>
      </c>
      <c r="G81" s="157">
        <v>0</v>
      </c>
      <c r="H81" s="158">
        <v>4</v>
      </c>
    </row>
    <row r="82" spans="1:8" ht="15.6" x14ac:dyDescent="0.3">
      <c r="A82" s="9">
        <v>40</v>
      </c>
      <c r="B82" s="155">
        <v>0</v>
      </c>
      <c r="C82" s="156">
        <v>1</v>
      </c>
      <c r="D82" s="156">
        <v>1</v>
      </c>
      <c r="E82" s="156">
        <v>0</v>
      </c>
      <c r="F82" s="156">
        <v>0</v>
      </c>
      <c r="G82" s="157">
        <v>0</v>
      </c>
      <c r="H82" s="158">
        <v>2</v>
      </c>
    </row>
    <row r="83" spans="1:8" ht="16.2" thickBot="1" x14ac:dyDescent="0.35">
      <c r="A83" s="10">
        <v>45</v>
      </c>
      <c r="B83" s="159">
        <v>0</v>
      </c>
      <c r="C83" s="160">
        <v>0</v>
      </c>
      <c r="D83" s="160">
        <v>0</v>
      </c>
      <c r="E83" s="160">
        <v>0</v>
      </c>
      <c r="F83" s="160">
        <v>0</v>
      </c>
      <c r="G83" s="161">
        <v>0</v>
      </c>
      <c r="H83" s="162">
        <v>0</v>
      </c>
    </row>
    <row r="84" spans="1:8" ht="15.6" x14ac:dyDescent="0.3">
      <c r="A84" s="4"/>
      <c r="B84" s="3"/>
      <c r="C84" s="3"/>
      <c r="D84" s="3"/>
      <c r="E84" s="3"/>
      <c r="F84" s="3"/>
      <c r="G84" s="3"/>
      <c r="H84" s="3"/>
    </row>
    <row r="85" spans="1:8" ht="16.2" thickBot="1" x14ac:dyDescent="0.35">
      <c r="A85" s="6" t="s">
        <v>110</v>
      </c>
      <c r="B85" s="3"/>
      <c r="C85" s="3"/>
      <c r="D85" s="3"/>
      <c r="E85" s="3"/>
      <c r="F85" s="3"/>
      <c r="G85" s="3"/>
      <c r="H85" s="3"/>
    </row>
    <row r="86" spans="1:8" ht="60.6" thickBot="1" x14ac:dyDescent="0.35">
      <c r="A86" s="142" t="s">
        <v>106</v>
      </c>
      <c r="B86" s="137" t="s">
        <v>193</v>
      </c>
      <c r="C86" s="139" t="s">
        <v>194</v>
      </c>
      <c r="D86" s="139" t="s">
        <v>195</v>
      </c>
      <c r="E86" s="139" t="s">
        <v>196</v>
      </c>
      <c r="F86" s="139" t="s">
        <v>197</v>
      </c>
      <c r="G86" s="140" t="s">
        <v>198</v>
      </c>
      <c r="H86" s="141" t="s">
        <v>102</v>
      </c>
    </row>
    <row r="87" spans="1:8" ht="15.6" x14ac:dyDescent="0.3">
      <c r="A87" s="14">
        <v>1</v>
      </c>
      <c r="B87" s="163">
        <v>0</v>
      </c>
      <c r="C87" s="164">
        <v>2</v>
      </c>
      <c r="D87" s="164">
        <v>1</v>
      </c>
      <c r="E87" s="164">
        <v>0</v>
      </c>
      <c r="F87" s="164">
        <v>0</v>
      </c>
      <c r="G87" s="165">
        <v>1</v>
      </c>
      <c r="H87" s="166">
        <v>4</v>
      </c>
    </row>
    <row r="88" spans="1:8" ht="15.6" x14ac:dyDescent="0.3">
      <c r="A88" s="15">
        <v>2</v>
      </c>
      <c r="B88" s="167">
        <v>0</v>
      </c>
      <c r="C88" s="168">
        <v>2</v>
      </c>
      <c r="D88" s="168">
        <v>0</v>
      </c>
      <c r="E88" s="168">
        <v>0</v>
      </c>
      <c r="F88" s="168">
        <v>0</v>
      </c>
      <c r="G88" s="169">
        <v>1</v>
      </c>
      <c r="H88" s="170">
        <v>3</v>
      </c>
    </row>
    <row r="89" spans="1:8" ht="15.6" x14ac:dyDescent="0.3">
      <c r="A89" s="15">
        <v>3</v>
      </c>
      <c r="B89" s="167">
        <v>0</v>
      </c>
      <c r="C89" s="168">
        <v>2</v>
      </c>
      <c r="D89" s="168">
        <v>0</v>
      </c>
      <c r="E89" s="168">
        <v>0</v>
      </c>
      <c r="F89" s="168">
        <v>0</v>
      </c>
      <c r="G89" s="169">
        <v>0</v>
      </c>
      <c r="H89" s="170">
        <v>2</v>
      </c>
    </row>
    <row r="90" spans="1:8" ht="15.6" x14ac:dyDescent="0.3">
      <c r="A90" s="15">
        <v>4</v>
      </c>
      <c r="B90" s="167">
        <v>0</v>
      </c>
      <c r="C90" s="168">
        <v>2</v>
      </c>
      <c r="D90" s="168">
        <v>0</v>
      </c>
      <c r="E90" s="168">
        <v>0</v>
      </c>
      <c r="F90" s="168">
        <v>0</v>
      </c>
      <c r="G90" s="169">
        <v>0</v>
      </c>
      <c r="H90" s="170">
        <v>2</v>
      </c>
    </row>
    <row r="91" spans="1:8" ht="15.6" x14ac:dyDescent="0.3">
      <c r="A91" s="15">
        <v>5</v>
      </c>
      <c r="B91" s="167">
        <v>0</v>
      </c>
      <c r="C91" s="168">
        <v>2</v>
      </c>
      <c r="D91" s="168">
        <v>0</v>
      </c>
      <c r="E91" s="168">
        <v>0</v>
      </c>
      <c r="F91" s="168">
        <v>0</v>
      </c>
      <c r="G91" s="169">
        <v>0</v>
      </c>
      <c r="H91" s="170">
        <v>2</v>
      </c>
    </row>
    <row r="92" spans="1:8" ht="15.6" x14ac:dyDescent="0.3">
      <c r="A92" s="15">
        <v>6</v>
      </c>
      <c r="B92" s="167">
        <v>0</v>
      </c>
      <c r="C92" s="168">
        <v>2</v>
      </c>
      <c r="D92" s="168">
        <v>0</v>
      </c>
      <c r="E92" s="168">
        <v>0</v>
      </c>
      <c r="F92" s="168">
        <v>0</v>
      </c>
      <c r="G92" s="169">
        <v>0</v>
      </c>
      <c r="H92" s="170">
        <v>2</v>
      </c>
    </row>
    <row r="93" spans="1:8" ht="15.6" x14ac:dyDescent="0.3">
      <c r="A93" s="15">
        <v>7</v>
      </c>
      <c r="B93" s="167">
        <v>0</v>
      </c>
      <c r="C93" s="168">
        <v>1</v>
      </c>
      <c r="D93" s="168">
        <v>0</v>
      </c>
      <c r="E93" s="168">
        <v>0</v>
      </c>
      <c r="F93" s="168">
        <v>0</v>
      </c>
      <c r="G93" s="169">
        <v>0</v>
      </c>
      <c r="H93" s="170">
        <v>1</v>
      </c>
    </row>
    <row r="94" spans="1:8" ht="15.6" x14ac:dyDescent="0.3">
      <c r="A94" s="15">
        <v>8</v>
      </c>
      <c r="B94" s="167">
        <v>0</v>
      </c>
      <c r="C94" s="168">
        <v>1</v>
      </c>
      <c r="D94" s="168">
        <v>0</v>
      </c>
      <c r="E94" s="168">
        <v>0</v>
      </c>
      <c r="F94" s="168">
        <v>0</v>
      </c>
      <c r="G94" s="169">
        <v>0</v>
      </c>
      <c r="H94" s="170">
        <v>1</v>
      </c>
    </row>
    <row r="95" spans="1:8" ht="15.6" x14ac:dyDescent="0.3">
      <c r="A95" s="15">
        <v>9</v>
      </c>
      <c r="B95" s="167">
        <v>0</v>
      </c>
      <c r="C95" s="168">
        <v>1</v>
      </c>
      <c r="D95" s="168">
        <v>0</v>
      </c>
      <c r="E95" s="168">
        <v>0</v>
      </c>
      <c r="F95" s="168">
        <v>0</v>
      </c>
      <c r="G95" s="169">
        <v>0</v>
      </c>
      <c r="H95" s="170">
        <v>1</v>
      </c>
    </row>
    <row r="96" spans="1:8" ht="15.6" x14ac:dyDescent="0.3">
      <c r="A96" s="15">
        <v>10</v>
      </c>
      <c r="B96" s="167">
        <v>0</v>
      </c>
      <c r="C96" s="168">
        <v>1</v>
      </c>
      <c r="D96" s="168">
        <v>0</v>
      </c>
      <c r="E96" s="168">
        <v>0</v>
      </c>
      <c r="F96" s="168">
        <v>0</v>
      </c>
      <c r="G96" s="169">
        <v>0</v>
      </c>
      <c r="H96" s="170">
        <v>1</v>
      </c>
    </row>
    <row r="97" spans="1:8" ht="15.6" x14ac:dyDescent="0.3">
      <c r="A97" s="15">
        <v>11</v>
      </c>
      <c r="B97" s="167">
        <v>0</v>
      </c>
      <c r="C97" s="168">
        <v>1</v>
      </c>
      <c r="D97" s="168">
        <v>0</v>
      </c>
      <c r="E97" s="168">
        <v>0</v>
      </c>
      <c r="F97" s="168">
        <v>0</v>
      </c>
      <c r="G97" s="169">
        <v>0</v>
      </c>
      <c r="H97" s="170">
        <v>1</v>
      </c>
    </row>
    <row r="98" spans="1:8" ht="15.6" x14ac:dyDescent="0.3">
      <c r="A98" s="15">
        <v>12</v>
      </c>
      <c r="B98" s="167">
        <v>0</v>
      </c>
      <c r="C98" s="168">
        <v>1</v>
      </c>
      <c r="D98" s="168">
        <v>0</v>
      </c>
      <c r="E98" s="168">
        <v>0</v>
      </c>
      <c r="F98" s="168">
        <v>0</v>
      </c>
      <c r="G98" s="169">
        <v>0</v>
      </c>
      <c r="H98" s="170">
        <v>1</v>
      </c>
    </row>
    <row r="99" spans="1:8" ht="15.6" x14ac:dyDescent="0.3">
      <c r="A99" s="15">
        <v>13</v>
      </c>
      <c r="B99" s="167">
        <v>0</v>
      </c>
      <c r="C99" s="168">
        <v>1</v>
      </c>
      <c r="D99" s="168">
        <v>0</v>
      </c>
      <c r="E99" s="168">
        <v>0</v>
      </c>
      <c r="F99" s="168">
        <v>0</v>
      </c>
      <c r="G99" s="169">
        <v>0</v>
      </c>
      <c r="H99" s="170">
        <v>1</v>
      </c>
    </row>
    <row r="100" spans="1:8" ht="15.6" x14ac:dyDescent="0.3">
      <c r="A100" s="15">
        <v>14</v>
      </c>
      <c r="B100" s="167">
        <v>0</v>
      </c>
      <c r="C100" s="168">
        <v>1</v>
      </c>
      <c r="D100" s="168">
        <v>0</v>
      </c>
      <c r="E100" s="168">
        <v>0</v>
      </c>
      <c r="F100" s="168">
        <v>0</v>
      </c>
      <c r="G100" s="169">
        <v>0</v>
      </c>
      <c r="H100" s="170">
        <v>1</v>
      </c>
    </row>
    <row r="101" spans="1:8" ht="15.6" x14ac:dyDescent="0.3">
      <c r="A101" s="15">
        <v>15</v>
      </c>
      <c r="B101" s="167">
        <v>0</v>
      </c>
      <c r="C101" s="168">
        <v>1</v>
      </c>
      <c r="D101" s="168">
        <v>0</v>
      </c>
      <c r="E101" s="168">
        <v>0</v>
      </c>
      <c r="F101" s="168">
        <v>0</v>
      </c>
      <c r="G101" s="169">
        <v>0</v>
      </c>
      <c r="H101" s="170">
        <v>1</v>
      </c>
    </row>
    <row r="102" spans="1:8" ht="15.6" x14ac:dyDescent="0.3">
      <c r="A102" s="15">
        <v>20</v>
      </c>
      <c r="B102" s="167">
        <v>0</v>
      </c>
      <c r="C102" s="168">
        <v>0</v>
      </c>
      <c r="D102" s="168">
        <v>0</v>
      </c>
      <c r="E102" s="168">
        <v>0</v>
      </c>
      <c r="F102" s="168">
        <v>0</v>
      </c>
      <c r="G102" s="169">
        <v>0</v>
      </c>
      <c r="H102" s="170">
        <v>0</v>
      </c>
    </row>
    <row r="103" spans="1:8" ht="15.6" x14ac:dyDescent="0.3">
      <c r="A103" s="124">
        <v>25</v>
      </c>
      <c r="B103" s="155">
        <v>0</v>
      </c>
      <c r="C103" s="156">
        <v>0</v>
      </c>
      <c r="D103" s="156">
        <v>0</v>
      </c>
      <c r="E103" s="156">
        <v>0</v>
      </c>
      <c r="F103" s="156">
        <v>0</v>
      </c>
      <c r="G103" s="171">
        <v>0</v>
      </c>
      <c r="H103" s="172">
        <v>0</v>
      </c>
    </row>
    <row r="104" spans="1:8" ht="15.6" x14ac:dyDescent="0.3">
      <c r="A104" s="9">
        <v>30</v>
      </c>
      <c r="B104" s="155">
        <v>0</v>
      </c>
      <c r="C104" s="156">
        <v>0</v>
      </c>
      <c r="D104" s="156">
        <v>0</v>
      </c>
      <c r="E104" s="156">
        <v>0</v>
      </c>
      <c r="F104" s="156">
        <v>0</v>
      </c>
      <c r="G104" s="157">
        <v>0</v>
      </c>
      <c r="H104" s="158">
        <v>0</v>
      </c>
    </row>
    <row r="105" spans="1:8" ht="15.6" x14ac:dyDescent="0.3">
      <c r="A105" s="9">
        <v>35</v>
      </c>
      <c r="B105" s="155">
        <v>0</v>
      </c>
      <c r="C105" s="156">
        <v>0</v>
      </c>
      <c r="D105" s="156">
        <v>0</v>
      </c>
      <c r="E105" s="156">
        <v>0</v>
      </c>
      <c r="F105" s="156">
        <v>0</v>
      </c>
      <c r="G105" s="157">
        <v>0</v>
      </c>
      <c r="H105" s="158">
        <v>0</v>
      </c>
    </row>
    <row r="106" spans="1:8" ht="15.6" x14ac:dyDescent="0.3">
      <c r="A106" s="9">
        <v>40</v>
      </c>
      <c r="B106" s="155">
        <v>0</v>
      </c>
      <c r="C106" s="156">
        <v>0</v>
      </c>
      <c r="D106" s="156">
        <v>0</v>
      </c>
      <c r="E106" s="156">
        <v>0</v>
      </c>
      <c r="F106" s="156">
        <v>0</v>
      </c>
      <c r="G106" s="157">
        <v>0</v>
      </c>
      <c r="H106" s="158">
        <v>0</v>
      </c>
    </row>
    <row r="107" spans="1:8" ht="16.2" thickBot="1" x14ac:dyDescent="0.35">
      <c r="A107" s="10">
        <v>45</v>
      </c>
      <c r="B107" s="159">
        <v>0</v>
      </c>
      <c r="C107" s="160">
        <v>0</v>
      </c>
      <c r="D107" s="160">
        <v>0</v>
      </c>
      <c r="E107" s="160">
        <v>0</v>
      </c>
      <c r="F107" s="160">
        <v>0</v>
      </c>
      <c r="G107" s="161">
        <v>0</v>
      </c>
      <c r="H107" s="162">
        <v>0</v>
      </c>
    </row>
    <row r="108" spans="1:8" ht="15.6" x14ac:dyDescent="0.3">
      <c r="A108" s="4"/>
      <c r="B108" s="3"/>
      <c r="C108" s="3"/>
      <c r="D108" s="3"/>
      <c r="E108" s="3"/>
      <c r="F108" s="3"/>
      <c r="G108" s="3"/>
      <c r="H108" s="3"/>
    </row>
    <row r="109" spans="1:8" ht="17.399999999999999" x14ac:dyDescent="0.3">
      <c r="A109" s="17" t="s">
        <v>37</v>
      </c>
      <c r="B109" s="18"/>
      <c r="C109" s="18"/>
      <c r="D109" s="18"/>
      <c r="E109" s="18"/>
      <c r="F109" s="18"/>
      <c r="G109" s="18"/>
      <c r="H109" s="18"/>
    </row>
    <row r="110" spans="1:8" ht="16.2" thickBot="1" x14ac:dyDescent="0.35">
      <c r="A110" s="5" t="s">
        <v>105</v>
      </c>
      <c r="B110" s="3"/>
      <c r="C110" s="3"/>
      <c r="D110" s="3"/>
      <c r="E110" s="3"/>
      <c r="F110" s="3"/>
      <c r="G110" s="3"/>
      <c r="H110" s="3"/>
    </row>
    <row r="111" spans="1:8" ht="60.6" thickBot="1" x14ac:dyDescent="0.35">
      <c r="A111" s="136" t="s">
        <v>106</v>
      </c>
      <c r="B111" s="137" t="s">
        <v>193</v>
      </c>
      <c r="C111" s="139" t="s">
        <v>194</v>
      </c>
      <c r="D111" s="139" t="s">
        <v>195</v>
      </c>
      <c r="E111" s="139" t="s">
        <v>196</v>
      </c>
      <c r="F111" s="139" t="s">
        <v>197</v>
      </c>
      <c r="G111" s="140" t="s">
        <v>198</v>
      </c>
      <c r="H111" s="141" t="s">
        <v>102</v>
      </c>
    </row>
    <row r="112" spans="1:8" ht="15.6" x14ac:dyDescent="0.3">
      <c r="A112" s="14">
        <v>1</v>
      </c>
      <c r="B112" s="73">
        <f t="shared" ref="B112:B128" si="29">B14*1/3*78.63</f>
        <v>8256.15</v>
      </c>
      <c r="C112" s="74">
        <f t="shared" ref="C112:H112" si="30">C14*1/3*78.63</f>
        <v>7758.16</v>
      </c>
      <c r="D112" s="74">
        <f t="shared" si="30"/>
        <v>8387.2000000000007</v>
      </c>
      <c r="E112" s="74">
        <f t="shared" si="30"/>
        <v>6473.869999999999</v>
      </c>
      <c r="F112" s="74">
        <f t="shared" si="30"/>
        <v>3905.2899999999995</v>
      </c>
      <c r="G112" s="75">
        <f t="shared" si="30"/>
        <v>2123.0099999999998</v>
      </c>
      <c r="H112" s="76">
        <f t="shared" si="30"/>
        <v>36903.679999999993</v>
      </c>
    </row>
    <row r="113" spans="1:9" ht="15.6" x14ac:dyDescent="0.3">
      <c r="A113" s="15">
        <v>2</v>
      </c>
      <c r="B113" s="77">
        <f t="shared" si="29"/>
        <v>9383.1799999999985</v>
      </c>
      <c r="C113" s="78">
        <f t="shared" ref="C113:H122" si="31">C15*1/3*78.63</f>
        <v>8544.4599999999991</v>
      </c>
      <c r="D113" s="78">
        <f t="shared" si="31"/>
        <v>9252.1299999999992</v>
      </c>
      <c r="E113" s="78">
        <f t="shared" si="31"/>
        <v>7312.5899999999992</v>
      </c>
      <c r="F113" s="78">
        <f t="shared" si="31"/>
        <v>4429.49</v>
      </c>
      <c r="G113" s="79">
        <f t="shared" si="31"/>
        <v>2489.9499999999998</v>
      </c>
      <c r="H113" s="80">
        <f t="shared" si="31"/>
        <v>41411.799999999996</v>
      </c>
    </row>
    <row r="114" spans="1:9" ht="15.6" x14ac:dyDescent="0.3">
      <c r="A114" s="15">
        <v>3</v>
      </c>
      <c r="B114" s="77">
        <f t="shared" si="29"/>
        <v>10012.219999999999</v>
      </c>
      <c r="C114" s="78">
        <f t="shared" si="31"/>
        <v>9016.24</v>
      </c>
      <c r="D114" s="78">
        <f t="shared" si="31"/>
        <v>9959.7999999999993</v>
      </c>
      <c r="E114" s="78">
        <f t="shared" si="31"/>
        <v>7679.53</v>
      </c>
      <c r="F114" s="78">
        <f t="shared" si="31"/>
        <v>4770.2199999999993</v>
      </c>
      <c r="G114" s="79">
        <f t="shared" si="31"/>
        <v>2778.26</v>
      </c>
      <c r="H114" s="80">
        <f t="shared" si="31"/>
        <v>44216.27</v>
      </c>
    </row>
    <row r="115" spans="1:9" ht="15.6" x14ac:dyDescent="0.3">
      <c r="A115" s="15">
        <v>4</v>
      </c>
      <c r="B115" s="77">
        <f t="shared" si="29"/>
        <v>10484</v>
      </c>
      <c r="C115" s="78">
        <f t="shared" si="31"/>
        <v>9435.5999999999985</v>
      </c>
      <c r="D115" s="78">
        <f t="shared" si="31"/>
        <v>10431.579999999998</v>
      </c>
      <c r="E115" s="78">
        <f t="shared" si="31"/>
        <v>7967.8399999999992</v>
      </c>
      <c r="F115" s="78">
        <f t="shared" si="31"/>
        <v>5084.74</v>
      </c>
      <c r="G115" s="79">
        <f t="shared" si="31"/>
        <v>2987.9399999999996</v>
      </c>
      <c r="H115" s="80">
        <f t="shared" si="31"/>
        <v>46391.7</v>
      </c>
    </row>
    <row r="116" spans="1:9" ht="15.6" x14ac:dyDescent="0.3">
      <c r="A116" s="15">
        <v>5</v>
      </c>
      <c r="B116" s="77">
        <f t="shared" si="29"/>
        <v>11165.46</v>
      </c>
      <c r="C116" s="78">
        <f t="shared" si="31"/>
        <v>9697.6999999999989</v>
      </c>
      <c r="D116" s="78">
        <f t="shared" si="31"/>
        <v>10824.729999999998</v>
      </c>
      <c r="E116" s="78">
        <f t="shared" si="31"/>
        <v>8360.99</v>
      </c>
      <c r="F116" s="78">
        <f t="shared" si="31"/>
        <v>5399.26</v>
      </c>
      <c r="G116" s="79">
        <f t="shared" si="31"/>
        <v>3197.6199999999994</v>
      </c>
      <c r="H116" s="80">
        <f t="shared" si="31"/>
        <v>48645.759999999995</v>
      </c>
    </row>
    <row r="117" spans="1:9" ht="15.6" x14ac:dyDescent="0.3">
      <c r="A117" s="15">
        <v>6</v>
      </c>
      <c r="B117" s="77">
        <f t="shared" si="29"/>
        <v>11506.19</v>
      </c>
      <c r="C117" s="78">
        <f t="shared" si="31"/>
        <v>9881.17</v>
      </c>
      <c r="D117" s="78">
        <f t="shared" si="31"/>
        <v>11034.41</v>
      </c>
      <c r="E117" s="78">
        <f t="shared" si="31"/>
        <v>8623.09</v>
      </c>
      <c r="F117" s="78">
        <f t="shared" si="31"/>
        <v>5504.0999999999995</v>
      </c>
      <c r="G117" s="79">
        <f t="shared" si="31"/>
        <v>3276.2499999999995</v>
      </c>
      <c r="H117" s="80">
        <f t="shared" si="31"/>
        <v>49825.209999999992</v>
      </c>
    </row>
    <row r="118" spans="1:9" ht="15.6" x14ac:dyDescent="0.3">
      <c r="A118" s="15">
        <v>7</v>
      </c>
      <c r="B118" s="77">
        <f t="shared" si="29"/>
        <v>11768.289999999999</v>
      </c>
      <c r="C118" s="78">
        <f t="shared" si="31"/>
        <v>9959.7999999999993</v>
      </c>
      <c r="D118" s="78">
        <f t="shared" si="31"/>
        <v>11191.67</v>
      </c>
      <c r="E118" s="78">
        <f t="shared" si="31"/>
        <v>8806.56</v>
      </c>
      <c r="F118" s="78">
        <f t="shared" si="31"/>
        <v>5582.73</v>
      </c>
      <c r="G118" s="79">
        <f t="shared" si="31"/>
        <v>3354.8799999999997</v>
      </c>
      <c r="H118" s="80">
        <f t="shared" si="31"/>
        <v>50663.93</v>
      </c>
    </row>
    <row r="119" spans="1:9" ht="15.6" x14ac:dyDescent="0.3">
      <c r="A119" s="15">
        <v>8</v>
      </c>
      <c r="B119" s="77">
        <f t="shared" si="29"/>
        <v>11899.34</v>
      </c>
      <c r="C119" s="78">
        <f t="shared" si="31"/>
        <v>10195.689999999999</v>
      </c>
      <c r="D119" s="78">
        <f t="shared" si="31"/>
        <v>11322.72</v>
      </c>
      <c r="E119" s="78">
        <f t="shared" si="31"/>
        <v>8832.7699999999986</v>
      </c>
      <c r="F119" s="78">
        <f t="shared" si="31"/>
        <v>5608.94</v>
      </c>
      <c r="G119" s="79">
        <f t="shared" si="31"/>
        <v>3381.0899999999997</v>
      </c>
      <c r="H119" s="80">
        <f t="shared" si="31"/>
        <v>51240.549999999996</v>
      </c>
    </row>
    <row r="120" spans="1:9" ht="15.6" x14ac:dyDescent="0.3">
      <c r="A120" s="15">
        <v>9</v>
      </c>
      <c r="B120" s="77">
        <f t="shared" si="29"/>
        <v>12135.23</v>
      </c>
      <c r="C120" s="78">
        <f t="shared" si="31"/>
        <v>10300.529999999999</v>
      </c>
      <c r="D120" s="78">
        <f t="shared" si="31"/>
        <v>11479.98</v>
      </c>
      <c r="E120" s="78">
        <f t="shared" si="31"/>
        <v>8858.98</v>
      </c>
      <c r="F120" s="78">
        <f t="shared" si="31"/>
        <v>5608.94</v>
      </c>
      <c r="G120" s="79">
        <f t="shared" si="31"/>
        <v>3433.5099999999998</v>
      </c>
      <c r="H120" s="80">
        <f t="shared" si="31"/>
        <v>51817.17</v>
      </c>
    </row>
    <row r="121" spans="1:9" ht="15.6" x14ac:dyDescent="0.3">
      <c r="A121" s="15">
        <v>10</v>
      </c>
      <c r="B121" s="77">
        <f t="shared" si="29"/>
        <v>12187.65</v>
      </c>
      <c r="C121" s="78">
        <f t="shared" si="31"/>
        <v>10326.74</v>
      </c>
      <c r="D121" s="78">
        <f t="shared" si="31"/>
        <v>11637.24</v>
      </c>
      <c r="E121" s="78">
        <f t="shared" si="31"/>
        <v>8858.98</v>
      </c>
      <c r="F121" s="78">
        <f t="shared" si="31"/>
        <v>5687.57</v>
      </c>
      <c r="G121" s="79">
        <f t="shared" si="31"/>
        <v>3564.56</v>
      </c>
      <c r="H121" s="80">
        <f t="shared" si="31"/>
        <v>52262.739999999991</v>
      </c>
      <c r="I121" s="89"/>
    </row>
    <row r="122" spans="1:9" ht="15.6" x14ac:dyDescent="0.3">
      <c r="A122" s="15">
        <v>11</v>
      </c>
      <c r="B122" s="77">
        <f t="shared" si="29"/>
        <v>12240.069999999998</v>
      </c>
      <c r="C122" s="78">
        <f t="shared" si="31"/>
        <v>10352.949999999999</v>
      </c>
      <c r="D122" s="78">
        <f t="shared" si="31"/>
        <v>11689.659999999998</v>
      </c>
      <c r="E122" s="78">
        <f t="shared" si="31"/>
        <v>8937.61</v>
      </c>
      <c r="F122" s="78">
        <f t="shared" si="31"/>
        <v>5687.57</v>
      </c>
      <c r="G122" s="79">
        <f t="shared" si="31"/>
        <v>3590.7699999999995</v>
      </c>
      <c r="H122" s="80">
        <f t="shared" si="31"/>
        <v>52498.63</v>
      </c>
    </row>
    <row r="123" spans="1:9" ht="15.6" x14ac:dyDescent="0.3">
      <c r="A123" s="15">
        <v>12</v>
      </c>
      <c r="B123" s="77">
        <f t="shared" si="29"/>
        <v>12292.49</v>
      </c>
      <c r="C123" s="78">
        <f t="shared" ref="C123:H128" si="32">C25*1/3*78.63</f>
        <v>10379.16</v>
      </c>
      <c r="D123" s="78">
        <f t="shared" si="32"/>
        <v>11689.659999999998</v>
      </c>
      <c r="E123" s="78">
        <f t="shared" si="32"/>
        <v>8990.0299999999988</v>
      </c>
      <c r="F123" s="78">
        <f t="shared" si="32"/>
        <v>5687.57</v>
      </c>
      <c r="G123" s="79">
        <f t="shared" si="32"/>
        <v>3590.7699999999995</v>
      </c>
      <c r="H123" s="80">
        <f t="shared" si="32"/>
        <v>52629.68</v>
      </c>
    </row>
    <row r="124" spans="1:9" ht="15.6" x14ac:dyDescent="0.3">
      <c r="A124" s="15">
        <v>13</v>
      </c>
      <c r="B124" s="77">
        <f t="shared" si="29"/>
        <v>12292.49</v>
      </c>
      <c r="C124" s="78">
        <f t="shared" si="32"/>
        <v>10405.370000000001</v>
      </c>
      <c r="D124" s="78">
        <f t="shared" si="32"/>
        <v>11715.869999999999</v>
      </c>
      <c r="E124" s="78">
        <f t="shared" si="32"/>
        <v>9016.24</v>
      </c>
      <c r="F124" s="78">
        <f t="shared" si="32"/>
        <v>5687.57</v>
      </c>
      <c r="G124" s="79">
        <f t="shared" si="32"/>
        <v>3616.9799999999996</v>
      </c>
      <c r="H124" s="80">
        <f t="shared" si="32"/>
        <v>52734.52</v>
      </c>
    </row>
    <row r="125" spans="1:9" ht="15.6" x14ac:dyDescent="0.3">
      <c r="A125" s="15">
        <v>14</v>
      </c>
      <c r="B125" s="77">
        <f t="shared" si="29"/>
        <v>12344.91</v>
      </c>
      <c r="C125" s="78">
        <f t="shared" si="32"/>
        <v>10405.370000000001</v>
      </c>
      <c r="D125" s="78">
        <f t="shared" si="32"/>
        <v>11742.08</v>
      </c>
      <c r="E125" s="78">
        <f t="shared" si="32"/>
        <v>9068.66</v>
      </c>
      <c r="F125" s="78">
        <f t="shared" si="32"/>
        <v>5687.57</v>
      </c>
      <c r="G125" s="79">
        <f t="shared" si="32"/>
        <v>3616.9799999999996</v>
      </c>
      <c r="H125" s="80">
        <f t="shared" si="32"/>
        <v>52865.57</v>
      </c>
    </row>
    <row r="126" spans="1:9" ht="15.6" x14ac:dyDescent="0.3">
      <c r="A126" s="15">
        <v>15</v>
      </c>
      <c r="B126" s="77">
        <f t="shared" si="29"/>
        <v>12397.329999999998</v>
      </c>
      <c r="C126" s="78">
        <f t="shared" si="32"/>
        <v>10405.370000000001</v>
      </c>
      <c r="D126" s="78">
        <f t="shared" si="32"/>
        <v>11768.289999999999</v>
      </c>
      <c r="E126" s="78">
        <f t="shared" si="32"/>
        <v>9147.2899999999991</v>
      </c>
      <c r="F126" s="78">
        <f t="shared" si="32"/>
        <v>5713.78</v>
      </c>
      <c r="G126" s="79">
        <f t="shared" si="32"/>
        <v>3616.9799999999996</v>
      </c>
      <c r="H126" s="80">
        <f t="shared" si="32"/>
        <v>53049.039999999994</v>
      </c>
    </row>
    <row r="127" spans="1:9" ht="15.6" x14ac:dyDescent="0.3">
      <c r="A127" s="15">
        <v>20</v>
      </c>
      <c r="B127" s="77">
        <f t="shared" si="29"/>
        <v>12449.75</v>
      </c>
      <c r="C127" s="78">
        <f t="shared" si="32"/>
        <v>10510.21</v>
      </c>
      <c r="D127" s="78">
        <f t="shared" si="32"/>
        <v>11899.34</v>
      </c>
      <c r="E127" s="78">
        <f t="shared" si="32"/>
        <v>9225.9199999999983</v>
      </c>
      <c r="F127" s="78">
        <f t="shared" si="32"/>
        <v>5766.1999999999989</v>
      </c>
      <c r="G127" s="79">
        <f t="shared" si="32"/>
        <v>3643.19</v>
      </c>
      <c r="H127" s="80">
        <f t="shared" si="32"/>
        <v>53494.61</v>
      </c>
    </row>
    <row r="128" spans="1:9" ht="15.6" x14ac:dyDescent="0.3">
      <c r="A128" s="124">
        <v>25</v>
      </c>
      <c r="B128" s="130">
        <f t="shared" si="29"/>
        <v>12554.589999999998</v>
      </c>
      <c r="C128" s="131">
        <f t="shared" si="32"/>
        <v>10510.21</v>
      </c>
      <c r="D128" s="131">
        <f t="shared" si="32"/>
        <v>11899.34</v>
      </c>
      <c r="E128" s="131">
        <f t="shared" si="32"/>
        <v>9330.76</v>
      </c>
      <c r="F128" s="131">
        <f t="shared" si="32"/>
        <v>5818.62</v>
      </c>
      <c r="G128" s="132">
        <f t="shared" si="32"/>
        <v>3643.19</v>
      </c>
      <c r="H128" s="133">
        <f t="shared" si="32"/>
        <v>53756.709999999992</v>
      </c>
      <c r="I128" s="33"/>
    </row>
    <row r="129" spans="1:8" ht="15.6" x14ac:dyDescent="0.3">
      <c r="A129" s="9">
        <v>30</v>
      </c>
      <c r="B129" s="130">
        <f t="shared" ref="B129:H129" si="33">B31*1/3*78.63</f>
        <v>12554.589999999998</v>
      </c>
      <c r="C129" s="131">
        <f t="shared" si="33"/>
        <v>10588.839999999998</v>
      </c>
      <c r="D129" s="131">
        <f t="shared" si="33"/>
        <v>11899.34</v>
      </c>
      <c r="E129" s="131">
        <f t="shared" si="33"/>
        <v>9383.1799999999985</v>
      </c>
      <c r="F129" s="131">
        <f t="shared" si="33"/>
        <v>5871.04</v>
      </c>
      <c r="G129" s="132">
        <f t="shared" si="33"/>
        <v>3643.19</v>
      </c>
      <c r="H129" s="133">
        <f t="shared" si="33"/>
        <v>53940.18</v>
      </c>
    </row>
    <row r="130" spans="1:8" ht="15.6" x14ac:dyDescent="0.3">
      <c r="A130" s="9">
        <v>35</v>
      </c>
      <c r="B130" s="130">
        <f t="shared" ref="B130:H130" si="34">B32*1/3*78.63</f>
        <v>12607.01</v>
      </c>
      <c r="C130" s="131">
        <f t="shared" si="34"/>
        <v>10588.839999999998</v>
      </c>
      <c r="D130" s="131">
        <f t="shared" si="34"/>
        <v>11899.34</v>
      </c>
      <c r="E130" s="131">
        <f t="shared" si="34"/>
        <v>9383.1799999999985</v>
      </c>
      <c r="F130" s="131">
        <f t="shared" si="34"/>
        <v>5897.25</v>
      </c>
      <c r="G130" s="132">
        <f t="shared" si="34"/>
        <v>3643.19</v>
      </c>
      <c r="H130" s="133">
        <f t="shared" si="34"/>
        <v>54018.81</v>
      </c>
    </row>
    <row r="131" spans="1:8" ht="15.6" x14ac:dyDescent="0.3">
      <c r="A131" s="9">
        <v>40</v>
      </c>
      <c r="B131" s="130">
        <f t="shared" ref="B131:H131" si="35">B33*1/3*78.63</f>
        <v>12607.01</v>
      </c>
      <c r="C131" s="131">
        <f t="shared" si="35"/>
        <v>10588.839999999998</v>
      </c>
      <c r="D131" s="131">
        <f t="shared" si="35"/>
        <v>11925.55</v>
      </c>
      <c r="E131" s="131">
        <f t="shared" si="35"/>
        <v>9409.39</v>
      </c>
      <c r="F131" s="131">
        <f t="shared" si="35"/>
        <v>5897.25</v>
      </c>
      <c r="G131" s="132">
        <f t="shared" si="35"/>
        <v>3643.19</v>
      </c>
      <c r="H131" s="133">
        <f t="shared" si="35"/>
        <v>54071.229999999996</v>
      </c>
    </row>
    <row r="132" spans="1:8" ht="16.2" thickBot="1" x14ac:dyDescent="0.35">
      <c r="A132" s="10">
        <v>45</v>
      </c>
      <c r="B132" s="81">
        <f t="shared" ref="B132:H132" si="36">B34*1/3*78.63</f>
        <v>12607.01</v>
      </c>
      <c r="C132" s="82">
        <f t="shared" si="36"/>
        <v>10615.05</v>
      </c>
      <c r="D132" s="82">
        <f t="shared" si="36"/>
        <v>11951.759999999998</v>
      </c>
      <c r="E132" s="82">
        <f t="shared" si="36"/>
        <v>9409.39</v>
      </c>
      <c r="F132" s="82">
        <f t="shared" si="36"/>
        <v>5897.25</v>
      </c>
      <c r="G132" s="217">
        <f t="shared" si="36"/>
        <v>3643.19</v>
      </c>
      <c r="H132" s="218">
        <f t="shared" si="36"/>
        <v>54123.65</v>
      </c>
    </row>
    <row r="133" spans="1:8" ht="15.6" x14ac:dyDescent="0.3">
      <c r="A133" s="4"/>
      <c r="B133" s="3"/>
      <c r="C133" s="3"/>
      <c r="D133" s="3"/>
      <c r="E133" s="3"/>
      <c r="F133" s="3"/>
      <c r="G133" s="3"/>
      <c r="H133" s="3"/>
    </row>
    <row r="134" spans="1:8" ht="16.2" thickBot="1" x14ac:dyDescent="0.35">
      <c r="A134" s="6" t="s">
        <v>111</v>
      </c>
      <c r="B134" s="3"/>
      <c r="C134" s="3"/>
      <c r="D134" s="3"/>
      <c r="E134" s="3"/>
      <c r="F134" s="3"/>
      <c r="G134" s="3"/>
      <c r="H134" s="3"/>
    </row>
    <row r="135" spans="1:8" ht="60.6" thickBot="1" x14ac:dyDescent="0.35">
      <c r="A135" s="142" t="s">
        <v>106</v>
      </c>
      <c r="B135" s="137" t="s">
        <v>193</v>
      </c>
      <c r="C135" s="139" t="s">
        <v>194</v>
      </c>
      <c r="D135" s="139" t="s">
        <v>195</v>
      </c>
      <c r="E135" s="139" t="s">
        <v>196</v>
      </c>
      <c r="F135" s="139" t="s">
        <v>197</v>
      </c>
      <c r="G135" s="140" t="s">
        <v>198</v>
      </c>
      <c r="H135" s="141" t="s">
        <v>102</v>
      </c>
    </row>
    <row r="136" spans="1:8" ht="15.6" x14ac:dyDescent="0.3">
      <c r="A136" s="14">
        <v>1</v>
      </c>
      <c r="B136" s="73">
        <f t="shared" ref="B136:B152" si="37">B38*78.63</f>
        <v>1729.86</v>
      </c>
      <c r="C136" s="74">
        <f t="shared" ref="C136:H136" si="38">C38*78.63</f>
        <v>3145.2</v>
      </c>
      <c r="D136" s="74">
        <f t="shared" si="38"/>
        <v>1572.6</v>
      </c>
      <c r="E136" s="74">
        <f t="shared" si="38"/>
        <v>629.04</v>
      </c>
      <c r="F136" s="74">
        <f t="shared" si="38"/>
        <v>393.15</v>
      </c>
      <c r="G136" s="75">
        <f t="shared" si="38"/>
        <v>629.04</v>
      </c>
      <c r="H136" s="76">
        <f t="shared" si="38"/>
        <v>8098.8899999999994</v>
      </c>
    </row>
    <row r="137" spans="1:8" ht="15.6" x14ac:dyDescent="0.3">
      <c r="A137" s="15">
        <v>2</v>
      </c>
      <c r="B137" s="77">
        <f t="shared" si="37"/>
        <v>1729.86</v>
      </c>
      <c r="C137" s="78">
        <f t="shared" ref="C137:H146" si="39">C39*78.63</f>
        <v>3145.2</v>
      </c>
      <c r="D137" s="78">
        <f t="shared" si="39"/>
        <v>1651.23</v>
      </c>
      <c r="E137" s="78">
        <f t="shared" si="39"/>
        <v>629.04</v>
      </c>
      <c r="F137" s="78">
        <f t="shared" si="39"/>
        <v>393.15</v>
      </c>
      <c r="G137" s="79">
        <f t="shared" si="39"/>
        <v>629.04</v>
      </c>
      <c r="H137" s="80">
        <f t="shared" si="39"/>
        <v>8177.5199999999995</v>
      </c>
    </row>
    <row r="138" spans="1:8" ht="15.6" x14ac:dyDescent="0.3">
      <c r="A138" s="15">
        <v>3</v>
      </c>
      <c r="B138" s="77">
        <f t="shared" si="37"/>
        <v>1729.86</v>
      </c>
      <c r="C138" s="78">
        <f t="shared" si="39"/>
        <v>3145.2</v>
      </c>
      <c r="D138" s="78">
        <f t="shared" si="39"/>
        <v>1651.23</v>
      </c>
      <c r="E138" s="78">
        <f t="shared" si="39"/>
        <v>629.04</v>
      </c>
      <c r="F138" s="78">
        <f t="shared" si="39"/>
        <v>393.15</v>
      </c>
      <c r="G138" s="79">
        <f t="shared" si="39"/>
        <v>707.67</v>
      </c>
      <c r="H138" s="80">
        <f t="shared" si="39"/>
        <v>8256.15</v>
      </c>
    </row>
    <row r="139" spans="1:8" ht="15.6" x14ac:dyDescent="0.3">
      <c r="A139" s="15">
        <v>4</v>
      </c>
      <c r="B139" s="77">
        <f t="shared" si="37"/>
        <v>1729.86</v>
      </c>
      <c r="C139" s="78">
        <f t="shared" si="39"/>
        <v>3145.2</v>
      </c>
      <c r="D139" s="78">
        <f t="shared" si="39"/>
        <v>1651.23</v>
      </c>
      <c r="E139" s="78">
        <f t="shared" si="39"/>
        <v>629.04</v>
      </c>
      <c r="F139" s="78">
        <f t="shared" si="39"/>
        <v>393.15</v>
      </c>
      <c r="G139" s="79">
        <f t="shared" si="39"/>
        <v>707.67</v>
      </c>
      <c r="H139" s="80">
        <f t="shared" si="39"/>
        <v>8256.15</v>
      </c>
    </row>
    <row r="140" spans="1:8" ht="15.6" x14ac:dyDescent="0.3">
      <c r="A140" s="15">
        <v>5</v>
      </c>
      <c r="B140" s="77">
        <f t="shared" si="37"/>
        <v>1729.86</v>
      </c>
      <c r="C140" s="78">
        <f t="shared" si="39"/>
        <v>3145.2</v>
      </c>
      <c r="D140" s="78">
        <f t="shared" si="39"/>
        <v>1651.23</v>
      </c>
      <c r="E140" s="78">
        <f t="shared" si="39"/>
        <v>629.04</v>
      </c>
      <c r="F140" s="78">
        <f t="shared" si="39"/>
        <v>393.15</v>
      </c>
      <c r="G140" s="79">
        <f t="shared" si="39"/>
        <v>707.67</v>
      </c>
      <c r="H140" s="80">
        <f t="shared" si="39"/>
        <v>8256.15</v>
      </c>
    </row>
    <row r="141" spans="1:8" ht="15.6" x14ac:dyDescent="0.3">
      <c r="A141" s="15">
        <v>6</v>
      </c>
      <c r="B141" s="77">
        <f t="shared" si="37"/>
        <v>1729.86</v>
      </c>
      <c r="C141" s="78">
        <f t="shared" si="39"/>
        <v>3145.2</v>
      </c>
      <c r="D141" s="78">
        <f t="shared" si="39"/>
        <v>1651.23</v>
      </c>
      <c r="E141" s="78">
        <f t="shared" si="39"/>
        <v>629.04</v>
      </c>
      <c r="F141" s="78">
        <f t="shared" si="39"/>
        <v>393.15</v>
      </c>
      <c r="G141" s="79">
        <f t="shared" si="39"/>
        <v>707.67</v>
      </c>
      <c r="H141" s="80">
        <f t="shared" si="39"/>
        <v>8256.15</v>
      </c>
    </row>
    <row r="142" spans="1:8" ht="15.6" x14ac:dyDescent="0.3">
      <c r="A142" s="15">
        <v>7</v>
      </c>
      <c r="B142" s="77">
        <f t="shared" si="37"/>
        <v>1729.86</v>
      </c>
      <c r="C142" s="78">
        <f t="shared" si="39"/>
        <v>3223.83</v>
      </c>
      <c r="D142" s="78">
        <f t="shared" si="39"/>
        <v>1651.23</v>
      </c>
      <c r="E142" s="78">
        <f t="shared" si="39"/>
        <v>629.04</v>
      </c>
      <c r="F142" s="78">
        <f t="shared" si="39"/>
        <v>393.15</v>
      </c>
      <c r="G142" s="79">
        <f t="shared" si="39"/>
        <v>707.67</v>
      </c>
      <c r="H142" s="80">
        <f t="shared" si="39"/>
        <v>8334.7799999999988</v>
      </c>
    </row>
    <row r="143" spans="1:8" ht="15.6" x14ac:dyDescent="0.3">
      <c r="A143" s="15">
        <v>8</v>
      </c>
      <c r="B143" s="77">
        <f t="shared" si="37"/>
        <v>1729.86</v>
      </c>
      <c r="C143" s="78">
        <f t="shared" si="39"/>
        <v>3223.83</v>
      </c>
      <c r="D143" s="78">
        <f t="shared" si="39"/>
        <v>1651.23</v>
      </c>
      <c r="E143" s="78">
        <f t="shared" si="39"/>
        <v>629.04</v>
      </c>
      <c r="F143" s="78">
        <f t="shared" si="39"/>
        <v>393.15</v>
      </c>
      <c r="G143" s="79">
        <f t="shared" si="39"/>
        <v>707.67</v>
      </c>
      <c r="H143" s="80">
        <f t="shared" si="39"/>
        <v>8334.7799999999988</v>
      </c>
    </row>
    <row r="144" spans="1:8" ht="15.6" x14ac:dyDescent="0.3">
      <c r="A144" s="15">
        <v>9</v>
      </c>
      <c r="B144" s="77">
        <f t="shared" si="37"/>
        <v>1729.86</v>
      </c>
      <c r="C144" s="78">
        <f t="shared" si="39"/>
        <v>3223.83</v>
      </c>
      <c r="D144" s="78">
        <f t="shared" si="39"/>
        <v>1651.23</v>
      </c>
      <c r="E144" s="78">
        <f t="shared" si="39"/>
        <v>629.04</v>
      </c>
      <c r="F144" s="78">
        <f t="shared" si="39"/>
        <v>393.15</v>
      </c>
      <c r="G144" s="79">
        <f t="shared" si="39"/>
        <v>707.67</v>
      </c>
      <c r="H144" s="80">
        <f t="shared" si="39"/>
        <v>8334.7799999999988</v>
      </c>
    </row>
    <row r="145" spans="1:9" ht="15.6" x14ac:dyDescent="0.3">
      <c r="A145" s="15">
        <v>10</v>
      </c>
      <c r="B145" s="77">
        <f t="shared" si="37"/>
        <v>1729.86</v>
      </c>
      <c r="C145" s="78">
        <f t="shared" si="39"/>
        <v>3223.83</v>
      </c>
      <c r="D145" s="78">
        <f t="shared" si="39"/>
        <v>1651.23</v>
      </c>
      <c r="E145" s="78">
        <f t="shared" si="39"/>
        <v>629.04</v>
      </c>
      <c r="F145" s="78">
        <f t="shared" si="39"/>
        <v>393.15</v>
      </c>
      <c r="G145" s="79">
        <f t="shared" si="39"/>
        <v>707.67</v>
      </c>
      <c r="H145" s="80">
        <f t="shared" si="39"/>
        <v>8334.7799999999988</v>
      </c>
      <c r="I145" s="89"/>
    </row>
    <row r="146" spans="1:9" ht="15.6" x14ac:dyDescent="0.3">
      <c r="A146" s="15">
        <v>11</v>
      </c>
      <c r="B146" s="77">
        <f t="shared" si="37"/>
        <v>1729.86</v>
      </c>
      <c r="C146" s="78">
        <f t="shared" si="39"/>
        <v>3223.83</v>
      </c>
      <c r="D146" s="78">
        <f t="shared" si="39"/>
        <v>1651.23</v>
      </c>
      <c r="E146" s="78">
        <f t="shared" si="39"/>
        <v>629.04</v>
      </c>
      <c r="F146" s="78">
        <f t="shared" si="39"/>
        <v>393.15</v>
      </c>
      <c r="G146" s="79">
        <f t="shared" si="39"/>
        <v>707.67</v>
      </c>
      <c r="H146" s="80">
        <f t="shared" si="39"/>
        <v>8334.7799999999988</v>
      </c>
    </row>
    <row r="147" spans="1:9" ht="15.6" x14ac:dyDescent="0.3">
      <c r="A147" s="15">
        <v>12</v>
      </c>
      <c r="B147" s="77">
        <f t="shared" si="37"/>
        <v>1729.86</v>
      </c>
      <c r="C147" s="78">
        <f t="shared" ref="C147:H152" si="40">C49*78.63</f>
        <v>3223.83</v>
      </c>
      <c r="D147" s="78">
        <f t="shared" si="40"/>
        <v>1651.23</v>
      </c>
      <c r="E147" s="78">
        <f t="shared" si="40"/>
        <v>629.04</v>
      </c>
      <c r="F147" s="78">
        <f t="shared" si="40"/>
        <v>393.15</v>
      </c>
      <c r="G147" s="79">
        <f t="shared" si="40"/>
        <v>707.67</v>
      </c>
      <c r="H147" s="80">
        <f t="shared" si="40"/>
        <v>8334.7799999999988</v>
      </c>
    </row>
    <row r="148" spans="1:9" ht="15.6" x14ac:dyDescent="0.3">
      <c r="A148" s="15">
        <v>13</v>
      </c>
      <c r="B148" s="77">
        <f t="shared" si="37"/>
        <v>1729.86</v>
      </c>
      <c r="C148" s="78">
        <f t="shared" si="40"/>
        <v>3223.83</v>
      </c>
      <c r="D148" s="78">
        <f t="shared" si="40"/>
        <v>1651.23</v>
      </c>
      <c r="E148" s="78">
        <f t="shared" si="40"/>
        <v>629.04</v>
      </c>
      <c r="F148" s="78">
        <f t="shared" si="40"/>
        <v>393.15</v>
      </c>
      <c r="G148" s="79">
        <f t="shared" si="40"/>
        <v>707.67</v>
      </c>
      <c r="H148" s="80">
        <f t="shared" si="40"/>
        <v>8334.7799999999988</v>
      </c>
    </row>
    <row r="149" spans="1:9" ht="15.6" x14ac:dyDescent="0.3">
      <c r="A149" s="15">
        <v>14</v>
      </c>
      <c r="B149" s="77">
        <f t="shared" si="37"/>
        <v>1729.86</v>
      </c>
      <c r="C149" s="78">
        <f t="shared" si="40"/>
        <v>3223.83</v>
      </c>
      <c r="D149" s="78">
        <f t="shared" si="40"/>
        <v>1651.23</v>
      </c>
      <c r="E149" s="78">
        <f t="shared" si="40"/>
        <v>629.04</v>
      </c>
      <c r="F149" s="78">
        <f t="shared" si="40"/>
        <v>393.15</v>
      </c>
      <c r="G149" s="79">
        <f t="shared" si="40"/>
        <v>707.67</v>
      </c>
      <c r="H149" s="80">
        <f t="shared" si="40"/>
        <v>8334.7799999999988</v>
      </c>
    </row>
    <row r="150" spans="1:9" ht="15.6" x14ac:dyDescent="0.3">
      <c r="A150" s="15">
        <v>15</v>
      </c>
      <c r="B150" s="77">
        <f t="shared" si="37"/>
        <v>1729.86</v>
      </c>
      <c r="C150" s="78">
        <f t="shared" si="40"/>
        <v>3223.83</v>
      </c>
      <c r="D150" s="78">
        <f t="shared" si="40"/>
        <v>1651.23</v>
      </c>
      <c r="E150" s="78">
        <f t="shared" si="40"/>
        <v>629.04</v>
      </c>
      <c r="F150" s="78">
        <f t="shared" si="40"/>
        <v>393.15</v>
      </c>
      <c r="G150" s="79">
        <f t="shared" si="40"/>
        <v>707.67</v>
      </c>
      <c r="H150" s="80">
        <f t="shared" si="40"/>
        <v>8334.7799999999988</v>
      </c>
    </row>
    <row r="151" spans="1:9" ht="15.6" x14ac:dyDescent="0.3">
      <c r="A151" s="15">
        <v>20</v>
      </c>
      <c r="B151" s="77">
        <f t="shared" si="37"/>
        <v>1729.86</v>
      </c>
      <c r="C151" s="78">
        <f t="shared" si="40"/>
        <v>3302.46</v>
      </c>
      <c r="D151" s="78">
        <f t="shared" si="40"/>
        <v>1651.23</v>
      </c>
      <c r="E151" s="78">
        <f t="shared" si="40"/>
        <v>629.04</v>
      </c>
      <c r="F151" s="78">
        <f t="shared" si="40"/>
        <v>393.15</v>
      </c>
      <c r="G151" s="79">
        <f t="shared" si="40"/>
        <v>707.67</v>
      </c>
      <c r="H151" s="80">
        <f t="shared" si="40"/>
        <v>8413.41</v>
      </c>
    </row>
    <row r="152" spans="1:9" ht="15.6" x14ac:dyDescent="0.3">
      <c r="A152" s="124">
        <v>25</v>
      </c>
      <c r="B152" s="130">
        <f t="shared" si="37"/>
        <v>1729.86</v>
      </c>
      <c r="C152" s="131">
        <f t="shared" si="40"/>
        <v>3302.46</v>
      </c>
      <c r="D152" s="131">
        <f t="shared" si="40"/>
        <v>1651.23</v>
      </c>
      <c r="E152" s="131">
        <f t="shared" si="40"/>
        <v>629.04</v>
      </c>
      <c r="F152" s="131">
        <f t="shared" si="40"/>
        <v>393.15</v>
      </c>
      <c r="G152" s="132">
        <f t="shared" si="40"/>
        <v>707.67</v>
      </c>
      <c r="H152" s="133">
        <f t="shared" si="40"/>
        <v>8413.41</v>
      </c>
    </row>
    <row r="153" spans="1:9" ht="15.6" x14ac:dyDescent="0.3">
      <c r="A153" s="9">
        <v>30</v>
      </c>
      <c r="B153" s="130">
        <f t="shared" ref="B153:H153" si="41">B55*78.63</f>
        <v>1729.86</v>
      </c>
      <c r="C153" s="131">
        <f t="shared" si="41"/>
        <v>3302.46</v>
      </c>
      <c r="D153" s="131">
        <f t="shared" si="41"/>
        <v>1651.23</v>
      </c>
      <c r="E153" s="131">
        <f t="shared" si="41"/>
        <v>629.04</v>
      </c>
      <c r="F153" s="131">
        <f t="shared" si="41"/>
        <v>393.15</v>
      </c>
      <c r="G153" s="132">
        <f t="shared" si="41"/>
        <v>707.67</v>
      </c>
      <c r="H153" s="133">
        <f t="shared" si="41"/>
        <v>8413.41</v>
      </c>
    </row>
    <row r="154" spans="1:9" ht="15.6" x14ac:dyDescent="0.3">
      <c r="A154" s="9">
        <v>35</v>
      </c>
      <c r="B154" s="130">
        <f t="shared" ref="B154:H154" si="42">B56*78.63</f>
        <v>1729.86</v>
      </c>
      <c r="C154" s="131">
        <f t="shared" si="42"/>
        <v>3302.46</v>
      </c>
      <c r="D154" s="131">
        <f t="shared" si="42"/>
        <v>1651.23</v>
      </c>
      <c r="E154" s="131">
        <f t="shared" si="42"/>
        <v>629.04</v>
      </c>
      <c r="F154" s="131">
        <f t="shared" si="42"/>
        <v>393.15</v>
      </c>
      <c r="G154" s="132">
        <f t="shared" si="42"/>
        <v>707.67</v>
      </c>
      <c r="H154" s="133">
        <f t="shared" si="42"/>
        <v>8413.41</v>
      </c>
    </row>
    <row r="155" spans="1:9" ht="15.6" x14ac:dyDescent="0.3">
      <c r="A155" s="9">
        <v>40</v>
      </c>
      <c r="B155" s="130">
        <f t="shared" ref="B155:H155" si="43">B57*78.63</f>
        <v>1729.86</v>
      </c>
      <c r="C155" s="131">
        <f t="shared" si="43"/>
        <v>3302.46</v>
      </c>
      <c r="D155" s="131">
        <f t="shared" si="43"/>
        <v>1651.23</v>
      </c>
      <c r="E155" s="131">
        <f t="shared" si="43"/>
        <v>629.04</v>
      </c>
      <c r="F155" s="131">
        <f t="shared" si="43"/>
        <v>393.15</v>
      </c>
      <c r="G155" s="132">
        <f t="shared" si="43"/>
        <v>707.67</v>
      </c>
      <c r="H155" s="133">
        <f t="shared" si="43"/>
        <v>8413.41</v>
      </c>
    </row>
    <row r="156" spans="1:9" ht="16.2" thickBot="1" x14ac:dyDescent="0.35">
      <c r="A156" s="10">
        <v>45</v>
      </c>
      <c r="B156" s="81">
        <f t="shared" ref="B156:H156" si="44">B58*78.63</f>
        <v>1729.86</v>
      </c>
      <c r="C156" s="82">
        <f t="shared" si="44"/>
        <v>3302.46</v>
      </c>
      <c r="D156" s="82">
        <f t="shared" si="44"/>
        <v>1651.23</v>
      </c>
      <c r="E156" s="82">
        <f>E58*78.63</f>
        <v>629.04</v>
      </c>
      <c r="F156" s="82">
        <f t="shared" si="44"/>
        <v>393.15</v>
      </c>
      <c r="G156" s="217">
        <f t="shared" si="44"/>
        <v>707.67</v>
      </c>
      <c r="H156" s="218">
        <f t="shared" si="44"/>
        <v>8413.41</v>
      </c>
    </row>
    <row r="158" spans="1:9" ht="17.399999999999999" x14ac:dyDescent="0.3">
      <c r="A158" s="17" t="s">
        <v>38</v>
      </c>
      <c r="B158" s="20"/>
      <c r="C158" s="20"/>
      <c r="D158" s="20"/>
      <c r="E158" s="20"/>
      <c r="F158" s="20"/>
      <c r="G158" s="20"/>
      <c r="H158" s="20"/>
    </row>
    <row r="159" spans="1:9" ht="16.2" thickBot="1" x14ac:dyDescent="0.35">
      <c r="A159" s="6" t="s">
        <v>112</v>
      </c>
      <c r="B159" s="3"/>
      <c r="C159" s="3"/>
      <c r="D159" s="3"/>
      <c r="E159" s="3"/>
      <c r="F159" s="3"/>
      <c r="G159" s="3"/>
      <c r="H159" s="3"/>
    </row>
    <row r="160" spans="1:9" ht="60.6" thickBot="1" x14ac:dyDescent="0.35">
      <c r="A160" s="193" t="s">
        <v>106</v>
      </c>
      <c r="B160" s="188" t="s">
        <v>193</v>
      </c>
      <c r="C160" s="292" t="s">
        <v>194</v>
      </c>
      <c r="D160" s="292" t="s">
        <v>195</v>
      </c>
      <c r="E160" s="292" t="s">
        <v>196</v>
      </c>
      <c r="F160" s="292" t="s">
        <v>197</v>
      </c>
      <c r="G160" s="336" t="s">
        <v>198</v>
      </c>
      <c r="H160" s="302" t="s">
        <v>102</v>
      </c>
    </row>
    <row r="161" spans="1:9" ht="15.6" x14ac:dyDescent="0.3">
      <c r="A161" s="106">
        <v>1</v>
      </c>
      <c r="B161" s="306">
        <f t="shared" ref="B161:B177" si="45">B63*(4)*78.63</f>
        <v>52210.32</v>
      </c>
      <c r="C161" s="305">
        <f t="shared" ref="C161:H161" si="46">C63*(4)*78.63</f>
        <v>34282.68</v>
      </c>
      <c r="D161" s="305">
        <f t="shared" si="46"/>
        <v>42774.720000000001</v>
      </c>
      <c r="E161" s="305">
        <f t="shared" si="46"/>
        <v>35226.239999999998</v>
      </c>
      <c r="F161" s="305">
        <f t="shared" si="46"/>
        <v>23903.519999999997</v>
      </c>
      <c r="G161" s="309">
        <f t="shared" si="46"/>
        <v>18242.16</v>
      </c>
      <c r="H161" s="310">
        <f t="shared" si="46"/>
        <v>206639.63999999998</v>
      </c>
    </row>
    <row r="162" spans="1:9" ht="15.6" x14ac:dyDescent="0.3">
      <c r="A162" s="9">
        <v>2</v>
      </c>
      <c r="B162" s="307">
        <f t="shared" si="45"/>
        <v>38685.96</v>
      </c>
      <c r="C162" s="78">
        <f t="shared" ref="C162:H171" si="47">C64*(4)*78.63</f>
        <v>24847.079999999998</v>
      </c>
      <c r="D162" s="78">
        <f t="shared" si="47"/>
        <v>32395.559999999998</v>
      </c>
      <c r="E162" s="78">
        <f t="shared" si="47"/>
        <v>25161.599999999999</v>
      </c>
      <c r="F162" s="78">
        <f t="shared" si="47"/>
        <v>17613.12</v>
      </c>
      <c r="G162" s="85">
        <f t="shared" si="47"/>
        <v>13838.88</v>
      </c>
      <c r="H162" s="86">
        <f t="shared" si="47"/>
        <v>152542.19999999998</v>
      </c>
    </row>
    <row r="163" spans="1:9" ht="15.6" x14ac:dyDescent="0.3">
      <c r="A163" s="9">
        <v>3</v>
      </c>
      <c r="B163" s="307">
        <f t="shared" si="45"/>
        <v>31137.48</v>
      </c>
      <c r="C163" s="78">
        <f t="shared" si="47"/>
        <v>19185.719999999998</v>
      </c>
      <c r="D163" s="78">
        <f t="shared" si="47"/>
        <v>23903.519999999997</v>
      </c>
      <c r="E163" s="78">
        <f t="shared" si="47"/>
        <v>20758.32</v>
      </c>
      <c r="F163" s="78">
        <f t="shared" si="47"/>
        <v>13524.359999999999</v>
      </c>
      <c r="G163" s="85">
        <f t="shared" si="47"/>
        <v>10379.16</v>
      </c>
      <c r="H163" s="86">
        <f t="shared" si="47"/>
        <v>118888.56</v>
      </c>
    </row>
    <row r="164" spans="1:9" ht="15.6" x14ac:dyDescent="0.3">
      <c r="A164" s="9">
        <v>4</v>
      </c>
      <c r="B164" s="307">
        <f t="shared" si="45"/>
        <v>25476.12</v>
      </c>
      <c r="C164" s="78">
        <f t="shared" si="47"/>
        <v>14153.4</v>
      </c>
      <c r="D164" s="78">
        <f t="shared" si="47"/>
        <v>18242.16</v>
      </c>
      <c r="E164" s="78">
        <f t="shared" si="47"/>
        <v>17298.599999999999</v>
      </c>
      <c r="F164" s="78">
        <f t="shared" si="47"/>
        <v>9750.119999999999</v>
      </c>
      <c r="G164" s="85">
        <f t="shared" si="47"/>
        <v>7863</v>
      </c>
      <c r="H164" s="86">
        <f t="shared" si="47"/>
        <v>92783.4</v>
      </c>
    </row>
    <row r="165" spans="1:9" ht="15.6" x14ac:dyDescent="0.3">
      <c r="A165" s="9">
        <v>5</v>
      </c>
      <c r="B165" s="307">
        <f t="shared" si="45"/>
        <v>17298.599999999999</v>
      </c>
      <c r="C165" s="78">
        <f t="shared" si="47"/>
        <v>11008.199999999999</v>
      </c>
      <c r="D165" s="78">
        <f t="shared" si="47"/>
        <v>13524.359999999999</v>
      </c>
      <c r="E165" s="78">
        <f t="shared" si="47"/>
        <v>12580.8</v>
      </c>
      <c r="F165" s="78">
        <f t="shared" si="47"/>
        <v>5975.8799999999992</v>
      </c>
      <c r="G165" s="85">
        <f t="shared" si="47"/>
        <v>5346.84</v>
      </c>
      <c r="H165" s="86">
        <f t="shared" si="47"/>
        <v>65734.679999999993</v>
      </c>
    </row>
    <row r="166" spans="1:9" ht="15.6" x14ac:dyDescent="0.3">
      <c r="A166" s="9">
        <v>6</v>
      </c>
      <c r="B166" s="307">
        <f t="shared" si="45"/>
        <v>13209.84</v>
      </c>
      <c r="C166" s="78">
        <f t="shared" si="47"/>
        <v>8806.56</v>
      </c>
      <c r="D166" s="78">
        <f t="shared" si="47"/>
        <v>11008.199999999999</v>
      </c>
      <c r="E166" s="78">
        <f t="shared" si="47"/>
        <v>9435.5999999999985</v>
      </c>
      <c r="F166" s="78">
        <f t="shared" si="47"/>
        <v>4717.7999999999993</v>
      </c>
      <c r="G166" s="85">
        <f t="shared" si="47"/>
        <v>4403.28</v>
      </c>
      <c r="H166" s="86">
        <f t="shared" si="47"/>
        <v>51581.279999999999</v>
      </c>
    </row>
    <row r="167" spans="1:9" ht="15.6" x14ac:dyDescent="0.3">
      <c r="A167" s="9">
        <v>7</v>
      </c>
      <c r="B167" s="307">
        <f t="shared" si="45"/>
        <v>10064.64</v>
      </c>
      <c r="C167" s="78">
        <f t="shared" si="47"/>
        <v>7863</v>
      </c>
      <c r="D167" s="78">
        <f t="shared" si="47"/>
        <v>9121.08</v>
      </c>
      <c r="E167" s="78">
        <f t="shared" si="47"/>
        <v>7233.9599999999991</v>
      </c>
      <c r="F167" s="78">
        <f t="shared" si="47"/>
        <v>3774.24</v>
      </c>
      <c r="G167" s="85">
        <f t="shared" si="47"/>
        <v>3459.72</v>
      </c>
      <c r="H167" s="86">
        <f t="shared" si="47"/>
        <v>41516.639999999999</v>
      </c>
    </row>
    <row r="168" spans="1:9" ht="15.6" x14ac:dyDescent="0.3">
      <c r="A168" s="9">
        <v>8</v>
      </c>
      <c r="B168" s="307">
        <f t="shared" si="45"/>
        <v>8492.0399999999991</v>
      </c>
      <c r="C168" s="78">
        <f t="shared" si="47"/>
        <v>5032.32</v>
      </c>
      <c r="D168" s="78">
        <f t="shared" si="47"/>
        <v>7548.48</v>
      </c>
      <c r="E168" s="78">
        <f t="shared" si="47"/>
        <v>6919.44</v>
      </c>
      <c r="F168" s="78">
        <f t="shared" si="47"/>
        <v>3459.72</v>
      </c>
      <c r="G168" s="85">
        <f t="shared" si="47"/>
        <v>3145.2</v>
      </c>
      <c r="H168" s="86">
        <f t="shared" si="47"/>
        <v>34597.199999999997</v>
      </c>
    </row>
    <row r="169" spans="1:9" ht="15.6" x14ac:dyDescent="0.3">
      <c r="A169" s="9">
        <v>9</v>
      </c>
      <c r="B169" s="307">
        <f t="shared" si="45"/>
        <v>5661.36</v>
      </c>
      <c r="C169" s="78">
        <f t="shared" si="47"/>
        <v>3774.24</v>
      </c>
      <c r="D169" s="78">
        <f t="shared" si="47"/>
        <v>5661.36</v>
      </c>
      <c r="E169" s="78">
        <f t="shared" si="47"/>
        <v>6604.92</v>
      </c>
      <c r="F169" s="78">
        <f t="shared" si="47"/>
        <v>3459.72</v>
      </c>
      <c r="G169" s="85">
        <f t="shared" si="47"/>
        <v>2516.16</v>
      </c>
      <c r="H169" s="86">
        <f t="shared" si="47"/>
        <v>27677.759999999998</v>
      </c>
    </row>
    <row r="170" spans="1:9" ht="15.6" x14ac:dyDescent="0.3">
      <c r="A170" s="9">
        <v>10</v>
      </c>
      <c r="B170" s="307">
        <f t="shared" si="45"/>
        <v>5032.32</v>
      </c>
      <c r="C170" s="78">
        <f t="shared" si="47"/>
        <v>3459.72</v>
      </c>
      <c r="D170" s="78">
        <f t="shared" si="47"/>
        <v>3774.24</v>
      </c>
      <c r="E170" s="78">
        <f t="shared" si="47"/>
        <v>6604.92</v>
      </c>
      <c r="F170" s="78">
        <f t="shared" si="47"/>
        <v>2516.16</v>
      </c>
      <c r="G170" s="85">
        <f t="shared" si="47"/>
        <v>943.56</v>
      </c>
      <c r="H170" s="86">
        <f t="shared" si="47"/>
        <v>22330.92</v>
      </c>
      <c r="I170" s="89"/>
    </row>
    <row r="171" spans="1:9" ht="15.6" x14ac:dyDescent="0.3">
      <c r="A171" s="9">
        <v>11</v>
      </c>
      <c r="B171" s="307">
        <f t="shared" si="45"/>
        <v>4403.28</v>
      </c>
      <c r="C171" s="78">
        <f t="shared" si="47"/>
        <v>3145.2</v>
      </c>
      <c r="D171" s="78">
        <f t="shared" si="47"/>
        <v>3145.2</v>
      </c>
      <c r="E171" s="78">
        <f t="shared" si="47"/>
        <v>5661.36</v>
      </c>
      <c r="F171" s="78">
        <f t="shared" si="47"/>
        <v>2516.16</v>
      </c>
      <c r="G171" s="85">
        <f t="shared" si="47"/>
        <v>629.04</v>
      </c>
      <c r="H171" s="86">
        <f t="shared" si="47"/>
        <v>19500.239999999998</v>
      </c>
    </row>
    <row r="172" spans="1:9" ht="15.6" x14ac:dyDescent="0.3">
      <c r="A172" s="9">
        <v>12</v>
      </c>
      <c r="B172" s="307">
        <f t="shared" si="45"/>
        <v>3774.24</v>
      </c>
      <c r="C172" s="78">
        <f t="shared" ref="C172:H177" si="48">C74*(4)*78.63</f>
        <v>2830.68</v>
      </c>
      <c r="D172" s="78">
        <f t="shared" si="48"/>
        <v>3145.2</v>
      </c>
      <c r="E172" s="78">
        <f t="shared" si="48"/>
        <v>5032.32</v>
      </c>
      <c r="F172" s="78">
        <f t="shared" si="48"/>
        <v>2516.16</v>
      </c>
      <c r="G172" s="85">
        <f t="shared" si="48"/>
        <v>629.04</v>
      </c>
      <c r="H172" s="86">
        <f t="shared" si="48"/>
        <v>17927.64</v>
      </c>
    </row>
    <row r="173" spans="1:9" ht="15.6" x14ac:dyDescent="0.3">
      <c r="A173" s="9">
        <v>13</v>
      </c>
      <c r="B173" s="307">
        <f t="shared" si="45"/>
        <v>3774.24</v>
      </c>
      <c r="C173" s="78">
        <f t="shared" si="48"/>
        <v>2516.16</v>
      </c>
      <c r="D173" s="78">
        <f t="shared" si="48"/>
        <v>2830.68</v>
      </c>
      <c r="E173" s="78">
        <f t="shared" si="48"/>
        <v>4717.7999999999993</v>
      </c>
      <c r="F173" s="78">
        <f t="shared" si="48"/>
        <v>2516.16</v>
      </c>
      <c r="G173" s="85">
        <f t="shared" si="48"/>
        <v>314.52</v>
      </c>
      <c r="H173" s="86">
        <f t="shared" si="48"/>
        <v>16669.559999999998</v>
      </c>
    </row>
    <row r="174" spans="1:9" ht="15.6" x14ac:dyDescent="0.3">
      <c r="A174" s="9">
        <v>14</v>
      </c>
      <c r="B174" s="307">
        <f t="shared" si="45"/>
        <v>3145.2</v>
      </c>
      <c r="C174" s="78">
        <f t="shared" si="48"/>
        <v>2516.16</v>
      </c>
      <c r="D174" s="78">
        <f t="shared" si="48"/>
        <v>2516.16</v>
      </c>
      <c r="E174" s="78">
        <f t="shared" si="48"/>
        <v>4088.7599999999998</v>
      </c>
      <c r="F174" s="78">
        <f t="shared" si="48"/>
        <v>2516.16</v>
      </c>
      <c r="G174" s="85">
        <f t="shared" si="48"/>
        <v>314.52</v>
      </c>
      <c r="H174" s="86">
        <f t="shared" si="48"/>
        <v>15096.96</v>
      </c>
    </row>
    <row r="175" spans="1:9" ht="15.6" x14ac:dyDescent="0.3">
      <c r="A175" s="9">
        <v>15</v>
      </c>
      <c r="B175" s="307">
        <f t="shared" si="45"/>
        <v>2516.16</v>
      </c>
      <c r="C175" s="78">
        <f t="shared" si="48"/>
        <v>2516.16</v>
      </c>
      <c r="D175" s="78">
        <f t="shared" si="48"/>
        <v>2201.64</v>
      </c>
      <c r="E175" s="78">
        <f t="shared" si="48"/>
        <v>3145.2</v>
      </c>
      <c r="F175" s="78">
        <f t="shared" si="48"/>
        <v>2201.64</v>
      </c>
      <c r="G175" s="85">
        <f t="shared" si="48"/>
        <v>314.52</v>
      </c>
      <c r="H175" s="86">
        <f t="shared" si="48"/>
        <v>12895.32</v>
      </c>
    </row>
    <row r="176" spans="1:9" ht="15.6" x14ac:dyDescent="0.3">
      <c r="A176" s="9">
        <v>20</v>
      </c>
      <c r="B176" s="307">
        <f t="shared" si="45"/>
        <v>1887.12</v>
      </c>
      <c r="C176" s="78">
        <f t="shared" si="48"/>
        <v>1258.08</v>
      </c>
      <c r="D176" s="78">
        <f t="shared" si="48"/>
        <v>629.04</v>
      </c>
      <c r="E176" s="78">
        <f t="shared" si="48"/>
        <v>2201.64</v>
      </c>
      <c r="F176" s="78">
        <f t="shared" si="48"/>
        <v>1572.6</v>
      </c>
      <c r="G176" s="85">
        <f t="shared" si="48"/>
        <v>0</v>
      </c>
      <c r="H176" s="86">
        <f t="shared" si="48"/>
        <v>7548.48</v>
      </c>
    </row>
    <row r="177" spans="1:8" ht="15.6" x14ac:dyDescent="0.3">
      <c r="A177" s="9">
        <v>25</v>
      </c>
      <c r="B177" s="307">
        <f t="shared" si="45"/>
        <v>629.04</v>
      </c>
      <c r="C177" s="78">
        <f t="shared" si="48"/>
        <v>1258.08</v>
      </c>
      <c r="D177" s="78">
        <f t="shared" si="48"/>
        <v>629.04</v>
      </c>
      <c r="E177" s="78">
        <f t="shared" si="48"/>
        <v>943.56</v>
      </c>
      <c r="F177" s="78">
        <f t="shared" si="48"/>
        <v>943.56</v>
      </c>
      <c r="G177" s="85">
        <f t="shared" si="48"/>
        <v>0</v>
      </c>
      <c r="H177" s="86">
        <f t="shared" si="48"/>
        <v>4403.28</v>
      </c>
    </row>
    <row r="178" spans="1:8" ht="15.6" x14ac:dyDescent="0.3">
      <c r="A178" s="9">
        <v>30</v>
      </c>
      <c r="B178" s="307">
        <f t="shared" ref="B178:H178" si="49">B80*(4)*78.63</f>
        <v>629.04</v>
      </c>
      <c r="C178" s="78">
        <f t="shared" si="49"/>
        <v>314.52</v>
      </c>
      <c r="D178" s="78">
        <f t="shared" si="49"/>
        <v>629.04</v>
      </c>
      <c r="E178" s="78">
        <f t="shared" si="49"/>
        <v>314.52</v>
      </c>
      <c r="F178" s="78">
        <f t="shared" si="49"/>
        <v>314.52</v>
      </c>
      <c r="G178" s="85">
        <f t="shared" si="49"/>
        <v>0</v>
      </c>
      <c r="H178" s="86">
        <f t="shared" si="49"/>
        <v>2201.64</v>
      </c>
    </row>
    <row r="179" spans="1:8" ht="15.6" x14ac:dyDescent="0.3">
      <c r="A179" s="9">
        <v>35</v>
      </c>
      <c r="B179" s="307">
        <f t="shared" ref="B179:H179" si="50">B81*(4)*78.63</f>
        <v>0</v>
      </c>
      <c r="C179" s="78">
        <f t="shared" si="50"/>
        <v>314.52</v>
      </c>
      <c r="D179" s="78">
        <f t="shared" si="50"/>
        <v>629.04</v>
      </c>
      <c r="E179" s="78">
        <f t="shared" si="50"/>
        <v>314.52</v>
      </c>
      <c r="F179" s="78">
        <f t="shared" si="50"/>
        <v>0</v>
      </c>
      <c r="G179" s="85">
        <f t="shared" si="50"/>
        <v>0</v>
      </c>
      <c r="H179" s="86">
        <f t="shared" si="50"/>
        <v>1258.08</v>
      </c>
    </row>
    <row r="180" spans="1:8" ht="15.6" x14ac:dyDescent="0.3">
      <c r="A180" s="9">
        <v>40</v>
      </c>
      <c r="B180" s="307">
        <f t="shared" ref="B180:H180" si="51">B82*(4)*78.63</f>
        <v>0</v>
      </c>
      <c r="C180" s="78">
        <f t="shared" si="51"/>
        <v>314.52</v>
      </c>
      <c r="D180" s="78">
        <f t="shared" si="51"/>
        <v>314.52</v>
      </c>
      <c r="E180" s="78">
        <f t="shared" si="51"/>
        <v>0</v>
      </c>
      <c r="F180" s="78">
        <f t="shared" si="51"/>
        <v>0</v>
      </c>
      <c r="G180" s="85">
        <f t="shared" si="51"/>
        <v>0</v>
      </c>
      <c r="H180" s="86">
        <f t="shared" si="51"/>
        <v>629.04</v>
      </c>
    </row>
    <row r="181" spans="1:8" ht="16.2" thickBot="1" x14ac:dyDescent="0.35">
      <c r="A181" s="10">
        <v>45</v>
      </c>
      <c r="B181" s="308">
        <f t="shared" ref="B181:H181" si="52">B83*(4)*78.63</f>
        <v>0</v>
      </c>
      <c r="C181" s="82">
        <f t="shared" si="52"/>
        <v>0</v>
      </c>
      <c r="D181" s="82">
        <f t="shared" si="52"/>
        <v>0</v>
      </c>
      <c r="E181" s="82">
        <f t="shared" si="52"/>
        <v>0</v>
      </c>
      <c r="F181" s="82">
        <f t="shared" si="52"/>
        <v>0</v>
      </c>
      <c r="G181" s="87">
        <f t="shared" si="52"/>
        <v>0</v>
      </c>
      <c r="H181" s="88">
        <f t="shared" si="52"/>
        <v>0</v>
      </c>
    </row>
    <row r="182" spans="1:8" ht="15.6" x14ac:dyDescent="0.3">
      <c r="A182" s="4"/>
      <c r="B182" s="3"/>
      <c r="C182" s="3"/>
      <c r="D182" s="3"/>
      <c r="E182" s="3"/>
      <c r="F182" s="3"/>
      <c r="G182" s="3"/>
      <c r="H182" s="3"/>
    </row>
    <row r="183" spans="1:8" ht="16.2" thickBot="1" x14ac:dyDescent="0.35">
      <c r="A183" s="6" t="s">
        <v>113</v>
      </c>
      <c r="B183" s="3"/>
      <c r="C183" s="3"/>
      <c r="D183" s="3"/>
      <c r="E183" s="3"/>
      <c r="F183" s="3"/>
      <c r="G183" s="3"/>
      <c r="H183" s="3"/>
    </row>
    <row r="184" spans="1:8" ht="60.6" thickBot="1" x14ac:dyDescent="0.35">
      <c r="A184" s="142" t="s">
        <v>106</v>
      </c>
      <c r="B184" s="137" t="s">
        <v>193</v>
      </c>
      <c r="C184" s="139" t="s">
        <v>194</v>
      </c>
      <c r="D184" s="139" t="s">
        <v>195</v>
      </c>
      <c r="E184" s="139" t="s">
        <v>196</v>
      </c>
      <c r="F184" s="139" t="s">
        <v>197</v>
      </c>
      <c r="G184" s="140" t="s">
        <v>198</v>
      </c>
      <c r="H184" s="141" t="s">
        <v>102</v>
      </c>
    </row>
    <row r="185" spans="1:8" ht="15.6" x14ac:dyDescent="0.3">
      <c r="A185" s="14">
        <v>1</v>
      </c>
      <c r="B185" s="73">
        <f t="shared" ref="B185:B201" si="53">B87*(4)*78.63</f>
        <v>0</v>
      </c>
      <c r="C185" s="74">
        <f t="shared" ref="C185:H185" si="54">C87*(4)*78.63</f>
        <v>629.04</v>
      </c>
      <c r="D185" s="74">
        <f t="shared" si="54"/>
        <v>314.52</v>
      </c>
      <c r="E185" s="74">
        <f t="shared" si="54"/>
        <v>0</v>
      </c>
      <c r="F185" s="74">
        <f t="shared" si="54"/>
        <v>0</v>
      </c>
      <c r="G185" s="75">
        <f t="shared" si="54"/>
        <v>314.52</v>
      </c>
      <c r="H185" s="76">
        <f t="shared" si="54"/>
        <v>1258.08</v>
      </c>
    </row>
    <row r="186" spans="1:8" ht="15.6" x14ac:dyDescent="0.3">
      <c r="A186" s="15">
        <v>2</v>
      </c>
      <c r="B186" s="77">
        <f t="shared" si="53"/>
        <v>0</v>
      </c>
      <c r="C186" s="78">
        <f t="shared" ref="C186:H195" si="55">C88*(4)*78.63</f>
        <v>629.04</v>
      </c>
      <c r="D186" s="78">
        <f t="shared" si="55"/>
        <v>0</v>
      </c>
      <c r="E186" s="78">
        <f t="shared" si="55"/>
        <v>0</v>
      </c>
      <c r="F186" s="78">
        <f t="shared" si="55"/>
        <v>0</v>
      </c>
      <c r="G186" s="79">
        <f t="shared" si="55"/>
        <v>314.52</v>
      </c>
      <c r="H186" s="80">
        <f t="shared" si="55"/>
        <v>943.56</v>
      </c>
    </row>
    <row r="187" spans="1:8" ht="15.6" x14ac:dyDescent="0.3">
      <c r="A187" s="15">
        <v>3</v>
      </c>
      <c r="B187" s="77">
        <f t="shared" si="53"/>
        <v>0</v>
      </c>
      <c r="C187" s="78">
        <f t="shared" si="55"/>
        <v>629.04</v>
      </c>
      <c r="D187" s="78">
        <f t="shared" si="55"/>
        <v>0</v>
      </c>
      <c r="E187" s="78">
        <f t="shared" si="55"/>
        <v>0</v>
      </c>
      <c r="F187" s="78">
        <f t="shared" si="55"/>
        <v>0</v>
      </c>
      <c r="G187" s="79">
        <f t="shared" si="55"/>
        <v>0</v>
      </c>
      <c r="H187" s="80">
        <f t="shared" si="55"/>
        <v>629.04</v>
      </c>
    </row>
    <row r="188" spans="1:8" ht="15.6" x14ac:dyDescent="0.3">
      <c r="A188" s="15">
        <v>4</v>
      </c>
      <c r="B188" s="77">
        <f t="shared" si="53"/>
        <v>0</v>
      </c>
      <c r="C188" s="78">
        <f t="shared" si="55"/>
        <v>629.04</v>
      </c>
      <c r="D188" s="78">
        <f t="shared" si="55"/>
        <v>0</v>
      </c>
      <c r="E188" s="78">
        <f t="shared" si="55"/>
        <v>0</v>
      </c>
      <c r="F188" s="78">
        <f t="shared" si="55"/>
        <v>0</v>
      </c>
      <c r="G188" s="79">
        <f t="shared" si="55"/>
        <v>0</v>
      </c>
      <c r="H188" s="80">
        <f t="shared" si="55"/>
        <v>629.04</v>
      </c>
    </row>
    <row r="189" spans="1:8" ht="15.6" x14ac:dyDescent="0.3">
      <c r="A189" s="15">
        <v>5</v>
      </c>
      <c r="B189" s="77">
        <f t="shared" si="53"/>
        <v>0</v>
      </c>
      <c r="C189" s="78">
        <f t="shared" si="55"/>
        <v>629.04</v>
      </c>
      <c r="D189" s="78">
        <f t="shared" si="55"/>
        <v>0</v>
      </c>
      <c r="E189" s="78">
        <f t="shared" si="55"/>
        <v>0</v>
      </c>
      <c r="F189" s="78">
        <f t="shared" si="55"/>
        <v>0</v>
      </c>
      <c r="G189" s="79">
        <f t="shared" si="55"/>
        <v>0</v>
      </c>
      <c r="H189" s="80">
        <f t="shared" si="55"/>
        <v>629.04</v>
      </c>
    </row>
    <row r="190" spans="1:8" ht="15.6" x14ac:dyDescent="0.3">
      <c r="A190" s="15">
        <v>6</v>
      </c>
      <c r="B190" s="77">
        <f t="shared" si="53"/>
        <v>0</v>
      </c>
      <c r="C190" s="78">
        <f t="shared" si="55"/>
        <v>629.04</v>
      </c>
      <c r="D190" s="78">
        <f t="shared" si="55"/>
        <v>0</v>
      </c>
      <c r="E190" s="78">
        <f t="shared" si="55"/>
        <v>0</v>
      </c>
      <c r="F190" s="78">
        <f t="shared" si="55"/>
        <v>0</v>
      </c>
      <c r="G190" s="79">
        <f t="shared" si="55"/>
        <v>0</v>
      </c>
      <c r="H190" s="80">
        <f t="shared" si="55"/>
        <v>629.04</v>
      </c>
    </row>
    <row r="191" spans="1:8" ht="15.6" x14ac:dyDescent="0.3">
      <c r="A191" s="15">
        <v>7</v>
      </c>
      <c r="B191" s="77">
        <f t="shared" si="53"/>
        <v>0</v>
      </c>
      <c r="C191" s="78">
        <f t="shared" si="55"/>
        <v>314.52</v>
      </c>
      <c r="D191" s="78">
        <f t="shared" si="55"/>
        <v>0</v>
      </c>
      <c r="E191" s="78">
        <f t="shared" si="55"/>
        <v>0</v>
      </c>
      <c r="F191" s="78">
        <f t="shared" si="55"/>
        <v>0</v>
      </c>
      <c r="G191" s="79">
        <f t="shared" si="55"/>
        <v>0</v>
      </c>
      <c r="H191" s="80">
        <f t="shared" si="55"/>
        <v>314.52</v>
      </c>
    </row>
    <row r="192" spans="1:8" ht="15.6" x14ac:dyDescent="0.3">
      <c r="A192" s="15">
        <v>8</v>
      </c>
      <c r="B192" s="77">
        <f t="shared" si="53"/>
        <v>0</v>
      </c>
      <c r="C192" s="78">
        <f t="shared" si="55"/>
        <v>314.52</v>
      </c>
      <c r="D192" s="78">
        <f t="shared" si="55"/>
        <v>0</v>
      </c>
      <c r="E192" s="78">
        <f t="shared" si="55"/>
        <v>0</v>
      </c>
      <c r="F192" s="78">
        <f t="shared" si="55"/>
        <v>0</v>
      </c>
      <c r="G192" s="79">
        <f t="shared" si="55"/>
        <v>0</v>
      </c>
      <c r="H192" s="80">
        <f t="shared" si="55"/>
        <v>314.52</v>
      </c>
    </row>
    <row r="193" spans="1:9" ht="15.6" x14ac:dyDescent="0.3">
      <c r="A193" s="15">
        <v>9</v>
      </c>
      <c r="B193" s="77">
        <f t="shared" si="53"/>
        <v>0</v>
      </c>
      <c r="C193" s="78">
        <f t="shared" si="55"/>
        <v>314.52</v>
      </c>
      <c r="D193" s="78">
        <f t="shared" si="55"/>
        <v>0</v>
      </c>
      <c r="E193" s="78">
        <f t="shared" si="55"/>
        <v>0</v>
      </c>
      <c r="F193" s="78">
        <f t="shared" si="55"/>
        <v>0</v>
      </c>
      <c r="G193" s="79">
        <f t="shared" si="55"/>
        <v>0</v>
      </c>
      <c r="H193" s="80">
        <f t="shared" si="55"/>
        <v>314.52</v>
      </c>
    </row>
    <row r="194" spans="1:9" ht="15.6" x14ac:dyDescent="0.3">
      <c r="A194" s="15">
        <v>10</v>
      </c>
      <c r="B194" s="77">
        <f t="shared" si="53"/>
        <v>0</v>
      </c>
      <c r="C194" s="78">
        <f t="shared" si="55"/>
        <v>314.52</v>
      </c>
      <c r="D194" s="78">
        <f t="shared" si="55"/>
        <v>0</v>
      </c>
      <c r="E194" s="78">
        <f t="shared" si="55"/>
        <v>0</v>
      </c>
      <c r="F194" s="78">
        <f t="shared" si="55"/>
        <v>0</v>
      </c>
      <c r="G194" s="79">
        <f t="shared" si="55"/>
        <v>0</v>
      </c>
      <c r="H194" s="80">
        <f t="shared" si="55"/>
        <v>314.52</v>
      </c>
      <c r="I194" s="89"/>
    </row>
    <row r="195" spans="1:9" ht="15.6" x14ac:dyDescent="0.3">
      <c r="A195" s="15">
        <v>11</v>
      </c>
      <c r="B195" s="77">
        <f t="shared" si="53"/>
        <v>0</v>
      </c>
      <c r="C195" s="78">
        <f t="shared" si="55"/>
        <v>314.52</v>
      </c>
      <c r="D195" s="78">
        <f t="shared" si="55"/>
        <v>0</v>
      </c>
      <c r="E195" s="78">
        <f t="shared" si="55"/>
        <v>0</v>
      </c>
      <c r="F195" s="78">
        <f t="shared" si="55"/>
        <v>0</v>
      </c>
      <c r="G195" s="79">
        <f t="shared" si="55"/>
        <v>0</v>
      </c>
      <c r="H195" s="80">
        <f t="shared" si="55"/>
        <v>314.52</v>
      </c>
    </row>
    <row r="196" spans="1:9" ht="15.6" x14ac:dyDescent="0.3">
      <c r="A196" s="15">
        <v>12</v>
      </c>
      <c r="B196" s="77">
        <f t="shared" si="53"/>
        <v>0</v>
      </c>
      <c r="C196" s="78">
        <f t="shared" ref="C196:H201" si="56">C98*(4)*78.63</f>
        <v>314.52</v>
      </c>
      <c r="D196" s="78">
        <f t="shared" si="56"/>
        <v>0</v>
      </c>
      <c r="E196" s="78">
        <f t="shared" si="56"/>
        <v>0</v>
      </c>
      <c r="F196" s="78">
        <f t="shared" si="56"/>
        <v>0</v>
      </c>
      <c r="G196" s="79">
        <f t="shared" si="56"/>
        <v>0</v>
      </c>
      <c r="H196" s="80">
        <f t="shared" si="56"/>
        <v>314.52</v>
      </c>
    </row>
    <row r="197" spans="1:9" ht="15.6" x14ac:dyDescent="0.3">
      <c r="A197" s="15">
        <v>13</v>
      </c>
      <c r="B197" s="77">
        <f t="shared" si="53"/>
        <v>0</v>
      </c>
      <c r="C197" s="78">
        <f t="shared" si="56"/>
        <v>314.52</v>
      </c>
      <c r="D197" s="78">
        <f t="shared" si="56"/>
        <v>0</v>
      </c>
      <c r="E197" s="78">
        <f t="shared" si="56"/>
        <v>0</v>
      </c>
      <c r="F197" s="78">
        <f t="shared" si="56"/>
        <v>0</v>
      </c>
      <c r="G197" s="79">
        <f t="shared" si="56"/>
        <v>0</v>
      </c>
      <c r="H197" s="80">
        <f t="shared" si="56"/>
        <v>314.52</v>
      </c>
    </row>
    <row r="198" spans="1:9" ht="15.6" x14ac:dyDescent="0.3">
      <c r="A198" s="15">
        <v>14</v>
      </c>
      <c r="B198" s="77">
        <f t="shared" si="53"/>
        <v>0</v>
      </c>
      <c r="C198" s="78">
        <f t="shared" si="56"/>
        <v>314.52</v>
      </c>
      <c r="D198" s="78">
        <f t="shared" si="56"/>
        <v>0</v>
      </c>
      <c r="E198" s="78">
        <f t="shared" si="56"/>
        <v>0</v>
      </c>
      <c r="F198" s="78">
        <f t="shared" si="56"/>
        <v>0</v>
      </c>
      <c r="G198" s="79">
        <f t="shared" si="56"/>
        <v>0</v>
      </c>
      <c r="H198" s="80">
        <f t="shared" si="56"/>
        <v>314.52</v>
      </c>
    </row>
    <row r="199" spans="1:9" ht="15.6" x14ac:dyDescent="0.3">
      <c r="A199" s="15">
        <v>15</v>
      </c>
      <c r="B199" s="77">
        <f t="shared" si="53"/>
        <v>0</v>
      </c>
      <c r="C199" s="78">
        <f t="shared" si="56"/>
        <v>314.52</v>
      </c>
      <c r="D199" s="78">
        <f t="shared" si="56"/>
        <v>0</v>
      </c>
      <c r="E199" s="78">
        <f t="shared" si="56"/>
        <v>0</v>
      </c>
      <c r="F199" s="78">
        <f t="shared" si="56"/>
        <v>0</v>
      </c>
      <c r="G199" s="79">
        <f t="shared" si="56"/>
        <v>0</v>
      </c>
      <c r="H199" s="80">
        <f t="shared" si="56"/>
        <v>314.52</v>
      </c>
    </row>
    <row r="200" spans="1:9" ht="15.6" x14ac:dyDescent="0.3">
      <c r="A200" s="15">
        <v>20</v>
      </c>
      <c r="B200" s="77">
        <f t="shared" si="53"/>
        <v>0</v>
      </c>
      <c r="C200" s="78">
        <f t="shared" si="56"/>
        <v>0</v>
      </c>
      <c r="D200" s="78">
        <f t="shared" si="56"/>
        <v>0</v>
      </c>
      <c r="E200" s="78">
        <f t="shared" si="56"/>
        <v>0</v>
      </c>
      <c r="F200" s="78">
        <f t="shared" si="56"/>
        <v>0</v>
      </c>
      <c r="G200" s="79">
        <f t="shared" si="56"/>
        <v>0</v>
      </c>
      <c r="H200" s="80">
        <f t="shared" si="56"/>
        <v>0</v>
      </c>
    </row>
    <row r="201" spans="1:9" ht="15.6" x14ac:dyDescent="0.3">
      <c r="A201" s="124">
        <v>25</v>
      </c>
      <c r="B201" s="130">
        <f t="shared" si="53"/>
        <v>0</v>
      </c>
      <c r="C201" s="131">
        <f t="shared" si="56"/>
        <v>0</v>
      </c>
      <c r="D201" s="131">
        <f t="shared" si="56"/>
        <v>0</v>
      </c>
      <c r="E201" s="131">
        <f t="shared" si="56"/>
        <v>0</v>
      </c>
      <c r="F201" s="131">
        <f t="shared" si="56"/>
        <v>0</v>
      </c>
      <c r="G201" s="132">
        <f t="shared" si="56"/>
        <v>0</v>
      </c>
      <c r="H201" s="133">
        <f t="shared" si="56"/>
        <v>0</v>
      </c>
    </row>
    <row r="202" spans="1:9" ht="15.6" x14ac:dyDescent="0.3">
      <c r="A202" s="9">
        <v>30</v>
      </c>
      <c r="B202" s="130">
        <f t="shared" ref="B202:H202" si="57">B104*(4)*78.63</f>
        <v>0</v>
      </c>
      <c r="C202" s="131">
        <f t="shared" si="57"/>
        <v>0</v>
      </c>
      <c r="D202" s="131">
        <f t="shared" si="57"/>
        <v>0</v>
      </c>
      <c r="E202" s="131">
        <f t="shared" si="57"/>
        <v>0</v>
      </c>
      <c r="F202" s="131">
        <f t="shared" si="57"/>
        <v>0</v>
      </c>
      <c r="G202" s="132">
        <f t="shared" si="57"/>
        <v>0</v>
      </c>
      <c r="H202" s="133">
        <f t="shared" si="57"/>
        <v>0</v>
      </c>
    </row>
    <row r="203" spans="1:9" ht="15.6" x14ac:dyDescent="0.3">
      <c r="A203" s="9">
        <v>35</v>
      </c>
      <c r="B203" s="130">
        <f t="shared" ref="B203:H203" si="58">B105*(4)*78.63</f>
        <v>0</v>
      </c>
      <c r="C203" s="131">
        <f t="shared" si="58"/>
        <v>0</v>
      </c>
      <c r="D203" s="131">
        <f t="shared" si="58"/>
        <v>0</v>
      </c>
      <c r="E203" s="131">
        <f t="shared" si="58"/>
        <v>0</v>
      </c>
      <c r="F203" s="131">
        <f t="shared" si="58"/>
        <v>0</v>
      </c>
      <c r="G203" s="132">
        <f t="shared" si="58"/>
        <v>0</v>
      </c>
      <c r="H203" s="133">
        <f t="shared" si="58"/>
        <v>0</v>
      </c>
    </row>
    <row r="204" spans="1:9" ht="15.6" x14ac:dyDescent="0.3">
      <c r="A204" s="9">
        <v>40</v>
      </c>
      <c r="B204" s="130">
        <f t="shared" ref="B204:H204" si="59">B106*(4)*78.63</f>
        <v>0</v>
      </c>
      <c r="C204" s="131">
        <f t="shared" si="59"/>
        <v>0</v>
      </c>
      <c r="D204" s="131">
        <f t="shared" si="59"/>
        <v>0</v>
      </c>
      <c r="E204" s="131">
        <f t="shared" si="59"/>
        <v>0</v>
      </c>
      <c r="F204" s="131">
        <f t="shared" si="59"/>
        <v>0</v>
      </c>
      <c r="G204" s="132">
        <f t="shared" si="59"/>
        <v>0</v>
      </c>
      <c r="H204" s="133">
        <f t="shared" si="59"/>
        <v>0</v>
      </c>
    </row>
    <row r="205" spans="1:9" ht="16.2" thickBot="1" x14ac:dyDescent="0.35">
      <c r="A205" s="10">
        <v>45</v>
      </c>
      <c r="B205" s="81">
        <f t="shared" ref="B205:H205" si="60">B107*(4)*78.63</f>
        <v>0</v>
      </c>
      <c r="C205" s="82">
        <f t="shared" si="60"/>
        <v>0</v>
      </c>
      <c r="D205" s="82">
        <f t="shared" si="60"/>
        <v>0</v>
      </c>
      <c r="E205" s="82">
        <f t="shared" si="60"/>
        <v>0</v>
      </c>
      <c r="F205" s="82">
        <f t="shared" si="60"/>
        <v>0</v>
      </c>
      <c r="G205" s="217">
        <f t="shared" si="60"/>
        <v>0</v>
      </c>
      <c r="H205" s="218">
        <f t="shared" si="60"/>
        <v>0</v>
      </c>
    </row>
    <row r="207" spans="1:9" ht="17.399999999999999" x14ac:dyDescent="0.3">
      <c r="A207" s="17" t="s">
        <v>39</v>
      </c>
      <c r="B207" s="20"/>
      <c r="C207" s="20"/>
      <c r="D207" s="20"/>
      <c r="E207" s="20"/>
      <c r="F207" s="20"/>
      <c r="G207" s="20"/>
      <c r="H207" s="20"/>
    </row>
    <row r="208" spans="1:9" ht="16.2" thickBot="1" x14ac:dyDescent="0.35">
      <c r="A208" s="6" t="s">
        <v>114</v>
      </c>
      <c r="B208" s="3"/>
      <c r="C208" s="3"/>
      <c r="D208" s="3"/>
      <c r="E208" s="3"/>
      <c r="F208" s="3"/>
      <c r="G208" s="3"/>
      <c r="H208" s="3"/>
    </row>
    <row r="209" spans="1:9" ht="60.6" thickBot="1" x14ac:dyDescent="0.35">
      <c r="A209" s="136" t="s">
        <v>106</v>
      </c>
      <c r="B209" s="137" t="s">
        <v>193</v>
      </c>
      <c r="C209" s="139" t="s">
        <v>194</v>
      </c>
      <c r="D209" s="139" t="s">
        <v>195</v>
      </c>
      <c r="E209" s="139" t="s">
        <v>196</v>
      </c>
      <c r="F209" s="139" t="s">
        <v>197</v>
      </c>
      <c r="G209" s="140" t="s">
        <v>198</v>
      </c>
      <c r="H209" s="141" t="s">
        <v>102</v>
      </c>
    </row>
    <row r="210" spans="1:9" ht="15.6" x14ac:dyDescent="0.3">
      <c r="A210" s="14">
        <v>1</v>
      </c>
      <c r="B210" s="73">
        <f t="shared" ref="B210:B226" si="61">B63*(12)*78.63</f>
        <v>156630.96</v>
      </c>
      <c r="C210" s="74">
        <f t="shared" ref="C210:H210" si="62">C63*(12)*78.63</f>
        <v>102848.04</v>
      </c>
      <c r="D210" s="74">
        <f t="shared" si="62"/>
        <v>128324.15999999999</v>
      </c>
      <c r="E210" s="74">
        <f t="shared" si="62"/>
        <v>105678.72</v>
      </c>
      <c r="F210" s="74">
        <f t="shared" si="62"/>
        <v>71710.559999999998</v>
      </c>
      <c r="G210" s="75">
        <f t="shared" si="62"/>
        <v>54726.479999999996</v>
      </c>
      <c r="H210" s="76">
        <f t="shared" si="62"/>
        <v>619918.91999999993</v>
      </c>
    </row>
    <row r="211" spans="1:9" ht="15.6" x14ac:dyDescent="0.3">
      <c r="A211" s="15">
        <v>2</v>
      </c>
      <c r="B211" s="77">
        <f t="shared" si="61"/>
        <v>116057.87999999999</v>
      </c>
      <c r="C211" s="78">
        <f t="shared" ref="C211:H220" si="63">C64*(12)*78.63</f>
        <v>74541.239999999991</v>
      </c>
      <c r="D211" s="78">
        <f t="shared" si="63"/>
        <v>97186.68</v>
      </c>
      <c r="E211" s="78">
        <f t="shared" si="63"/>
        <v>75484.799999999988</v>
      </c>
      <c r="F211" s="78">
        <f t="shared" si="63"/>
        <v>52839.360000000001</v>
      </c>
      <c r="G211" s="79">
        <f t="shared" si="63"/>
        <v>41516.639999999999</v>
      </c>
      <c r="H211" s="80">
        <f t="shared" si="63"/>
        <v>457626.6</v>
      </c>
    </row>
    <row r="212" spans="1:9" ht="15.6" x14ac:dyDescent="0.3">
      <c r="A212" s="15">
        <v>3</v>
      </c>
      <c r="B212" s="77">
        <f t="shared" si="61"/>
        <v>93412.439999999988</v>
      </c>
      <c r="C212" s="78">
        <f t="shared" si="63"/>
        <v>57557.159999999996</v>
      </c>
      <c r="D212" s="78">
        <f t="shared" si="63"/>
        <v>71710.559999999998</v>
      </c>
      <c r="E212" s="78">
        <f t="shared" si="63"/>
        <v>62274.96</v>
      </c>
      <c r="F212" s="78">
        <f t="shared" si="63"/>
        <v>40573.079999999994</v>
      </c>
      <c r="G212" s="79">
        <f t="shared" si="63"/>
        <v>31137.48</v>
      </c>
      <c r="H212" s="80">
        <f t="shared" si="63"/>
        <v>356665.68</v>
      </c>
    </row>
    <row r="213" spans="1:9" ht="15.6" x14ac:dyDescent="0.3">
      <c r="A213" s="15">
        <v>4</v>
      </c>
      <c r="B213" s="77">
        <f t="shared" si="61"/>
        <v>76428.36</v>
      </c>
      <c r="C213" s="78">
        <f t="shared" si="63"/>
        <v>42460.2</v>
      </c>
      <c r="D213" s="78">
        <f t="shared" si="63"/>
        <v>54726.479999999996</v>
      </c>
      <c r="E213" s="78">
        <f t="shared" si="63"/>
        <v>51895.799999999996</v>
      </c>
      <c r="F213" s="78">
        <f t="shared" si="63"/>
        <v>29250.359999999997</v>
      </c>
      <c r="G213" s="79">
        <f t="shared" si="63"/>
        <v>23589</v>
      </c>
      <c r="H213" s="80">
        <f t="shared" si="63"/>
        <v>278350.2</v>
      </c>
    </row>
    <row r="214" spans="1:9" ht="15.6" x14ac:dyDescent="0.3">
      <c r="A214" s="15">
        <v>5</v>
      </c>
      <c r="B214" s="77">
        <f t="shared" si="61"/>
        <v>51895.799999999996</v>
      </c>
      <c r="C214" s="78">
        <f t="shared" si="63"/>
        <v>33024.6</v>
      </c>
      <c r="D214" s="78">
        <f t="shared" si="63"/>
        <v>40573.079999999994</v>
      </c>
      <c r="E214" s="78">
        <f t="shared" si="63"/>
        <v>37742.399999999994</v>
      </c>
      <c r="F214" s="78">
        <f t="shared" si="63"/>
        <v>17927.64</v>
      </c>
      <c r="G214" s="79">
        <f t="shared" si="63"/>
        <v>16040.519999999999</v>
      </c>
      <c r="H214" s="80">
        <f t="shared" si="63"/>
        <v>197204.03999999998</v>
      </c>
    </row>
    <row r="215" spans="1:9" ht="15.6" x14ac:dyDescent="0.3">
      <c r="A215" s="15">
        <v>6</v>
      </c>
      <c r="B215" s="77">
        <f t="shared" si="61"/>
        <v>39629.519999999997</v>
      </c>
      <c r="C215" s="78">
        <f t="shared" si="63"/>
        <v>26419.68</v>
      </c>
      <c r="D215" s="78">
        <f t="shared" si="63"/>
        <v>33024.6</v>
      </c>
      <c r="E215" s="78">
        <f t="shared" si="63"/>
        <v>28306.799999999999</v>
      </c>
      <c r="F215" s="78">
        <f t="shared" si="63"/>
        <v>14153.4</v>
      </c>
      <c r="G215" s="79">
        <f t="shared" si="63"/>
        <v>13209.84</v>
      </c>
      <c r="H215" s="80">
        <f t="shared" si="63"/>
        <v>154743.84</v>
      </c>
    </row>
    <row r="216" spans="1:9" ht="15.6" x14ac:dyDescent="0.3">
      <c r="A216" s="15">
        <v>7</v>
      </c>
      <c r="B216" s="77">
        <f t="shared" si="61"/>
        <v>30193.919999999998</v>
      </c>
      <c r="C216" s="78">
        <f t="shared" si="63"/>
        <v>23589</v>
      </c>
      <c r="D216" s="78">
        <f t="shared" si="63"/>
        <v>27363.239999999998</v>
      </c>
      <c r="E216" s="78">
        <f t="shared" si="63"/>
        <v>21701.879999999997</v>
      </c>
      <c r="F216" s="78">
        <f t="shared" si="63"/>
        <v>11322.72</v>
      </c>
      <c r="G216" s="79">
        <f t="shared" si="63"/>
        <v>10379.16</v>
      </c>
      <c r="H216" s="80">
        <f t="shared" si="63"/>
        <v>124549.92</v>
      </c>
    </row>
    <row r="217" spans="1:9" ht="15.6" x14ac:dyDescent="0.3">
      <c r="A217" s="15">
        <v>8</v>
      </c>
      <c r="B217" s="77">
        <f t="shared" si="61"/>
        <v>25476.12</v>
      </c>
      <c r="C217" s="78">
        <f t="shared" si="63"/>
        <v>15096.96</v>
      </c>
      <c r="D217" s="78">
        <f t="shared" si="63"/>
        <v>22645.439999999999</v>
      </c>
      <c r="E217" s="78">
        <f t="shared" si="63"/>
        <v>20758.32</v>
      </c>
      <c r="F217" s="78">
        <f t="shared" si="63"/>
        <v>10379.16</v>
      </c>
      <c r="G217" s="79">
        <f t="shared" si="63"/>
        <v>9435.5999999999985</v>
      </c>
      <c r="H217" s="80">
        <f t="shared" si="63"/>
        <v>103791.59999999999</v>
      </c>
    </row>
    <row r="218" spans="1:9" ht="15.6" x14ac:dyDescent="0.3">
      <c r="A218" s="15">
        <v>9</v>
      </c>
      <c r="B218" s="77">
        <f t="shared" si="61"/>
        <v>16984.079999999998</v>
      </c>
      <c r="C218" s="78">
        <f t="shared" si="63"/>
        <v>11322.72</v>
      </c>
      <c r="D218" s="78">
        <f t="shared" si="63"/>
        <v>16984.079999999998</v>
      </c>
      <c r="E218" s="78">
        <f t="shared" si="63"/>
        <v>19814.759999999998</v>
      </c>
      <c r="F218" s="78">
        <f t="shared" si="63"/>
        <v>10379.16</v>
      </c>
      <c r="G218" s="79">
        <f t="shared" si="63"/>
        <v>7548.48</v>
      </c>
      <c r="H218" s="80">
        <f t="shared" si="63"/>
        <v>83033.279999999999</v>
      </c>
    </row>
    <row r="219" spans="1:9" ht="15.6" x14ac:dyDescent="0.3">
      <c r="A219" s="15">
        <v>10</v>
      </c>
      <c r="B219" s="77">
        <f t="shared" si="61"/>
        <v>15096.96</v>
      </c>
      <c r="C219" s="78">
        <f t="shared" si="63"/>
        <v>10379.16</v>
      </c>
      <c r="D219" s="78">
        <f t="shared" si="63"/>
        <v>11322.72</v>
      </c>
      <c r="E219" s="78">
        <f t="shared" si="63"/>
        <v>19814.759999999998</v>
      </c>
      <c r="F219" s="78">
        <f t="shared" si="63"/>
        <v>7548.48</v>
      </c>
      <c r="G219" s="79">
        <f t="shared" si="63"/>
        <v>2830.68</v>
      </c>
      <c r="H219" s="80">
        <f t="shared" si="63"/>
        <v>66992.759999999995</v>
      </c>
      <c r="I219" s="89"/>
    </row>
    <row r="220" spans="1:9" ht="15.6" x14ac:dyDescent="0.3">
      <c r="A220" s="15">
        <v>11</v>
      </c>
      <c r="B220" s="77">
        <f t="shared" si="61"/>
        <v>13209.84</v>
      </c>
      <c r="C220" s="78">
        <f t="shared" si="63"/>
        <v>9435.5999999999985</v>
      </c>
      <c r="D220" s="78">
        <f t="shared" si="63"/>
        <v>9435.5999999999985</v>
      </c>
      <c r="E220" s="78">
        <f t="shared" si="63"/>
        <v>16984.079999999998</v>
      </c>
      <c r="F220" s="78">
        <f t="shared" si="63"/>
        <v>7548.48</v>
      </c>
      <c r="G220" s="79">
        <f t="shared" si="63"/>
        <v>1887.12</v>
      </c>
      <c r="H220" s="80">
        <f t="shared" si="63"/>
        <v>58500.719999999994</v>
      </c>
    </row>
    <row r="221" spans="1:9" ht="15.6" x14ac:dyDescent="0.3">
      <c r="A221" s="15">
        <v>12</v>
      </c>
      <c r="B221" s="77">
        <f t="shared" si="61"/>
        <v>11322.72</v>
      </c>
      <c r="C221" s="78">
        <f t="shared" ref="C221:H226" si="64">C74*(12)*78.63</f>
        <v>8492.0399999999991</v>
      </c>
      <c r="D221" s="78">
        <f t="shared" si="64"/>
        <v>9435.5999999999985</v>
      </c>
      <c r="E221" s="78">
        <f t="shared" si="64"/>
        <v>15096.96</v>
      </c>
      <c r="F221" s="78">
        <f t="shared" si="64"/>
        <v>7548.48</v>
      </c>
      <c r="G221" s="79">
        <f t="shared" si="64"/>
        <v>1887.12</v>
      </c>
      <c r="H221" s="80">
        <f t="shared" si="64"/>
        <v>53782.92</v>
      </c>
    </row>
    <row r="222" spans="1:9" ht="15.6" x14ac:dyDescent="0.3">
      <c r="A222" s="15">
        <v>13</v>
      </c>
      <c r="B222" s="77">
        <f t="shared" si="61"/>
        <v>11322.72</v>
      </c>
      <c r="C222" s="78">
        <f t="shared" si="64"/>
        <v>7548.48</v>
      </c>
      <c r="D222" s="78">
        <f t="shared" si="64"/>
        <v>8492.0399999999991</v>
      </c>
      <c r="E222" s="78">
        <f t="shared" si="64"/>
        <v>14153.4</v>
      </c>
      <c r="F222" s="78">
        <f t="shared" si="64"/>
        <v>7548.48</v>
      </c>
      <c r="G222" s="79">
        <f t="shared" si="64"/>
        <v>943.56</v>
      </c>
      <c r="H222" s="80">
        <f t="shared" si="64"/>
        <v>50008.68</v>
      </c>
    </row>
    <row r="223" spans="1:9" ht="15.6" x14ac:dyDescent="0.3">
      <c r="A223" s="15">
        <v>14</v>
      </c>
      <c r="B223" s="77">
        <f t="shared" si="61"/>
        <v>9435.5999999999985</v>
      </c>
      <c r="C223" s="78">
        <f t="shared" si="64"/>
        <v>7548.48</v>
      </c>
      <c r="D223" s="78">
        <f t="shared" si="64"/>
        <v>7548.48</v>
      </c>
      <c r="E223" s="78">
        <f t="shared" si="64"/>
        <v>12266.279999999999</v>
      </c>
      <c r="F223" s="78">
        <f t="shared" si="64"/>
        <v>7548.48</v>
      </c>
      <c r="G223" s="79">
        <f t="shared" si="64"/>
        <v>943.56</v>
      </c>
      <c r="H223" s="80">
        <f t="shared" si="64"/>
        <v>45290.879999999997</v>
      </c>
    </row>
    <row r="224" spans="1:9" ht="15.6" x14ac:dyDescent="0.3">
      <c r="A224" s="15">
        <v>15</v>
      </c>
      <c r="B224" s="77">
        <f t="shared" si="61"/>
        <v>7548.48</v>
      </c>
      <c r="C224" s="78">
        <f t="shared" si="64"/>
        <v>7548.48</v>
      </c>
      <c r="D224" s="78">
        <f t="shared" si="64"/>
        <v>6604.92</v>
      </c>
      <c r="E224" s="78">
        <f t="shared" si="64"/>
        <v>9435.5999999999985</v>
      </c>
      <c r="F224" s="78">
        <f t="shared" si="64"/>
        <v>6604.92</v>
      </c>
      <c r="G224" s="79">
        <f t="shared" si="64"/>
        <v>943.56</v>
      </c>
      <c r="H224" s="80">
        <f t="shared" si="64"/>
        <v>38685.96</v>
      </c>
    </row>
    <row r="225" spans="1:8" ht="15.6" x14ac:dyDescent="0.3">
      <c r="A225" s="15">
        <v>20</v>
      </c>
      <c r="B225" s="77">
        <f t="shared" si="61"/>
        <v>5661.36</v>
      </c>
      <c r="C225" s="78">
        <f t="shared" si="64"/>
        <v>3774.24</v>
      </c>
      <c r="D225" s="78">
        <f t="shared" si="64"/>
        <v>1887.12</v>
      </c>
      <c r="E225" s="78">
        <f t="shared" si="64"/>
        <v>6604.92</v>
      </c>
      <c r="F225" s="78">
        <f t="shared" si="64"/>
        <v>4717.7999999999993</v>
      </c>
      <c r="G225" s="79">
        <f t="shared" si="64"/>
        <v>0</v>
      </c>
      <c r="H225" s="80">
        <f t="shared" si="64"/>
        <v>22645.439999999999</v>
      </c>
    </row>
    <row r="226" spans="1:8" ht="15.6" x14ac:dyDescent="0.3">
      <c r="A226" s="124">
        <v>25</v>
      </c>
      <c r="B226" s="130">
        <f t="shared" si="61"/>
        <v>1887.12</v>
      </c>
      <c r="C226" s="131">
        <f t="shared" si="64"/>
        <v>3774.24</v>
      </c>
      <c r="D226" s="131">
        <f t="shared" si="64"/>
        <v>1887.12</v>
      </c>
      <c r="E226" s="131">
        <f t="shared" si="64"/>
        <v>2830.68</v>
      </c>
      <c r="F226" s="131">
        <f t="shared" si="64"/>
        <v>2830.68</v>
      </c>
      <c r="G226" s="132">
        <f t="shared" si="64"/>
        <v>0</v>
      </c>
      <c r="H226" s="133">
        <f t="shared" si="64"/>
        <v>13209.84</v>
      </c>
    </row>
    <row r="227" spans="1:8" ht="15.6" x14ac:dyDescent="0.3">
      <c r="A227" s="9">
        <v>30</v>
      </c>
      <c r="B227" s="130">
        <f t="shared" ref="B227:H227" si="65">B80*(12)*78.63</f>
        <v>1887.12</v>
      </c>
      <c r="C227" s="131">
        <f t="shared" si="65"/>
        <v>943.56</v>
      </c>
      <c r="D227" s="131">
        <f t="shared" si="65"/>
        <v>1887.12</v>
      </c>
      <c r="E227" s="131">
        <f t="shared" si="65"/>
        <v>943.56</v>
      </c>
      <c r="F227" s="131">
        <f t="shared" si="65"/>
        <v>943.56</v>
      </c>
      <c r="G227" s="132">
        <f t="shared" si="65"/>
        <v>0</v>
      </c>
      <c r="H227" s="133">
        <f t="shared" si="65"/>
        <v>6604.92</v>
      </c>
    </row>
    <row r="228" spans="1:8" ht="15.6" x14ac:dyDescent="0.3">
      <c r="A228" s="9">
        <v>35</v>
      </c>
      <c r="B228" s="130">
        <f t="shared" ref="B228:H228" si="66">B81*(12)*78.63</f>
        <v>0</v>
      </c>
      <c r="C228" s="131">
        <f t="shared" si="66"/>
        <v>943.56</v>
      </c>
      <c r="D228" s="131">
        <f t="shared" si="66"/>
        <v>1887.12</v>
      </c>
      <c r="E228" s="131">
        <f t="shared" si="66"/>
        <v>943.56</v>
      </c>
      <c r="F228" s="131">
        <f t="shared" si="66"/>
        <v>0</v>
      </c>
      <c r="G228" s="132">
        <f t="shared" si="66"/>
        <v>0</v>
      </c>
      <c r="H228" s="133">
        <f t="shared" si="66"/>
        <v>3774.24</v>
      </c>
    </row>
    <row r="229" spans="1:8" ht="15.6" x14ac:dyDescent="0.3">
      <c r="A229" s="9">
        <v>40</v>
      </c>
      <c r="B229" s="130">
        <f t="shared" ref="B229:H229" si="67">B82*(12)*78.63</f>
        <v>0</v>
      </c>
      <c r="C229" s="131">
        <f t="shared" si="67"/>
        <v>943.56</v>
      </c>
      <c r="D229" s="131">
        <f t="shared" si="67"/>
        <v>943.56</v>
      </c>
      <c r="E229" s="131">
        <f t="shared" si="67"/>
        <v>0</v>
      </c>
      <c r="F229" s="131">
        <f t="shared" si="67"/>
        <v>0</v>
      </c>
      <c r="G229" s="132">
        <f t="shared" si="67"/>
        <v>0</v>
      </c>
      <c r="H229" s="133">
        <f t="shared" si="67"/>
        <v>1887.12</v>
      </c>
    </row>
    <row r="230" spans="1:8" ht="16.2" thickBot="1" x14ac:dyDescent="0.35">
      <c r="A230" s="10">
        <v>45</v>
      </c>
      <c r="B230" s="81">
        <f t="shared" ref="B230:H230" si="68">B83*(12)*78.63</f>
        <v>0</v>
      </c>
      <c r="C230" s="82">
        <f t="shared" si="68"/>
        <v>0</v>
      </c>
      <c r="D230" s="82">
        <f t="shared" si="68"/>
        <v>0</v>
      </c>
      <c r="E230" s="82">
        <f t="shared" si="68"/>
        <v>0</v>
      </c>
      <c r="F230" s="82">
        <f t="shared" si="68"/>
        <v>0</v>
      </c>
      <c r="G230" s="217">
        <f t="shared" si="68"/>
        <v>0</v>
      </c>
      <c r="H230" s="218">
        <f t="shared" si="68"/>
        <v>0</v>
      </c>
    </row>
    <row r="231" spans="1:8" ht="15.6" x14ac:dyDescent="0.3">
      <c r="A231" s="4"/>
      <c r="B231" s="3"/>
      <c r="C231" s="3"/>
      <c r="D231" s="3"/>
      <c r="E231" s="3"/>
      <c r="F231" s="3"/>
      <c r="G231" s="3"/>
      <c r="H231" s="3"/>
    </row>
    <row r="232" spans="1:8" ht="16.2" thickBot="1" x14ac:dyDescent="0.35">
      <c r="A232" s="6" t="s">
        <v>115</v>
      </c>
      <c r="B232" s="3"/>
      <c r="C232" s="3"/>
      <c r="D232" s="3"/>
      <c r="E232" s="3"/>
      <c r="F232" s="3"/>
      <c r="G232" s="3"/>
      <c r="H232" s="3"/>
    </row>
    <row r="233" spans="1:8" ht="60.6" thickBot="1" x14ac:dyDescent="0.35">
      <c r="A233" s="142" t="s">
        <v>106</v>
      </c>
      <c r="B233" s="137" t="s">
        <v>193</v>
      </c>
      <c r="C233" s="139" t="s">
        <v>194</v>
      </c>
      <c r="D233" s="139" t="s">
        <v>195</v>
      </c>
      <c r="E233" s="139" t="s">
        <v>196</v>
      </c>
      <c r="F233" s="139" t="s">
        <v>197</v>
      </c>
      <c r="G233" s="140" t="s">
        <v>198</v>
      </c>
      <c r="H233" s="141" t="s">
        <v>102</v>
      </c>
    </row>
    <row r="234" spans="1:8" ht="15.6" x14ac:dyDescent="0.3">
      <c r="A234" s="14">
        <v>1</v>
      </c>
      <c r="B234" s="73">
        <f t="shared" ref="B234:B250" si="69">B87*(12)*78.63</f>
        <v>0</v>
      </c>
      <c r="C234" s="74">
        <f t="shared" ref="C234:H234" si="70">C87*(12)*78.63</f>
        <v>1887.12</v>
      </c>
      <c r="D234" s="74">
        <f t="shared" si="70"/>
        <v>943.56</v>
      </c>
      <c r="E234" s="74">
        <f t="shared" si="70"/>
        <v>0</v>
      </c>
      <c r="F234" s="74">
        <f t="shared" si="70"/>
        <v>0</v>
      </c>
      <c r="G234" s="75">
        <f t="shared" si="70"/>
        <v>943.56</v>
      </c>
      <c r="H234" s="76">
        <f t="shared" si="70"/>
        <v>3774.24</v>
      </c>
    </row>
    <row r="235" spans="1:8" ht="15.6" x14ac:dyDescent="0.3">
      <c r="A235" s="15">
        <v>2</v>
      </c>
      <c r="B235" s="77">
        <f t="shared" si="69"/>
        <v>0</v>
      </c>
      <c r="C235" s="78">
        <f t="shared" ref="C235:H244" si="71">C88*(12)*78.63</f>
        <v>1887.12</v>
      </c>
      <c r="D235" s="78">
        <f t="shared" si="71"/>
        <v>0</v>
      </c>
      <c r="E235" s="78">
        <f t="shared" si="71"/>
        <v>0</v>
      </c>
      <c r="F235" s="78">
        <f t="shared" si="71"/>
        <v>0</v>
      </c>
      <c r="G235" s="79">
        <f t="shared" si="71"/>
        <v>943.56</v>
      </c>
      <c r="H235" s="80">
        <f t="shared" si="71"/>
        <v>2830.68</v>
      </c>
    </row>
    <row r="236" spans="1:8" ht="15.6" x14ac:dyDescent="0.3">
      <c r="A236" s="15">
        <v>3</v>
      </c>
      <c r="B236" s="77">
        <f t="shared" si="69"/>
        <v>0</v>
      </c>
      <c r="C236" s="78">
        <f t="shared" si="71"/>
        <v>1887.12</v>
      </c>
      <c r="D236" s="78">
        <f t="shared" si="71"/>
        <v>0</v>
      </c>
      <c r="E236" s="78">
        <f t="shared" si="71"/>
        <v>0</v>
      </c>
      <c r="F236" s="78">
        <f t="shared" si="71"/>
        <v>0</v>
      </c>
      <c r="G236" s="79">
        <f t="shared" si="71"/>
        <v>0</v>
      </c>
      <c r="H236" s="80">
        <f t="shared" si="71"/>
        <v>1887.12</v>
      </c>
    </row>
    <row r="237" spans="1:8" ht="15.6" x14ac:dyDescent="0.3">
      <c r="A237" s="15">
        <v>4</v>
      </c>
      <c r="B237" s="77">
        <f t="shared" si="69"/>
        <v>0</v>
      </c>
      <c r="C237" s="78">
        <f t="shared" si="71"/>
        <v>1887.12</v>
      </c>
      <c r="D237" s="78">
        <f t="shared" si="71"/>
        <v>0</v>
      </c>
      <c r="E237" s="78">
        <f t="shared" si="71"/>
        <v>0</v>
      </c>
      <c r="F237" s="78">
        <f t="shared" si="71"/>
        <v>0</v>
      </c>
      <c r="G237" s="79">
        <f t="shared" si="71"/>
        <v>0</v>
      </c>
      <c r="H237" s="80">
        <f t="shared" si="71"/>
        <v>1887.12</v>
      </c>
    </row>
    <row r="238" spans="1:8" ht="15.6" x14ac:dyDescent="0.3">
      <c r="A238" s="15">
        <v>5</v>
      </c>
      <c r="B238" s="77">
        <f t="shared" si="69"/>
        <v>0</v>
      </c>
      <c r="C238" s="78">
        <f t="shared" si="71"/>
        <v>1887.12</v>
      </c>
      <c r="D238" s="78">
        <f t="shared" si="71"/>
        <v>0</v>
      </c>
      <c r="E238" s="78">
        <f t="shared" si="71"/>
        <v>0</v>
      </c>
      <c r="F238" s="78">
        <f t="shared" si="71"/>
        <v>0</v>
      </c>
      <c r="G238" s="79">
        <f t="shared" si="71"/>
        <v>0</v>
      </c>
      <c r="H238" s="80">
        <f t="shared" si="71"/>
        <v>1887.12</v>
      </c>
    </row>
    <row r="239" spans="1:8" ht="15.6" x14ac:dyDescent="0.3">
      <c r="A239" s="15">
        <v>6</v>
      </c>
      <c r="B239" s="77">
        <f t="shared" si="69"/>
        <v>0</v>
      </c>
      <c r="C239" s="78">
        <f t="shared" si="71"/>
        <v>1887.12</v>
      </c>
      <c r="D239" s="78">
        <f t="shared" si="71"/>
        <v>0</v>
      </c>
      <c r="E239" s="78">
        <f t="shared" si="71"/>
        <v>0</v>
      </c>
      <c r="F239" s="78">
        <f t="shared" si="71"/>
        <v>0</v>
      </c>
      <c r="G239" s="79">
        <f t="shared" si="71"/>
        <v>0</v>
      </c>
      <c r="H239" s="80">
        <f t="shared" si="71"/>
        <v>1887.12</v>
      </c>
    </row>
    <row r="240" spans="1:8" ht="15.6" x14ac:dyDescent="0.3">
      <c r="A240" s="15">
        <v>7</v>
      </c>
      <c r="B240" s="77">
        <f t="shared" si="69"/>
        <v>0</v>
      </c>
      <c r="C240" s="78">
        <f t="shared" si="71"/>
        <v>943.56</v>
      </c>
      <c r="D240" s="78">
        <f t="shared" si="71"/>
        <v>0</v>
      </c>
      <c r="E240" s="78">
        <f t="shared" si="71"/>
        <v>0</v>
      </c>
      <c r="F240" s="78">
        <f t="shared" si="71"/>
        <v>0</v>
      </c>
      <c r="G240" s="79">
        <f t="shared" si="71"/>
        <v>0</v>
      </c>
      <c r="H240" s="80">
        <f t="shared" si="71"/>
        <v>943.56</v>
      </c>
    </row>
    <row r="241" spans="1:8" ht="15.6" x14ac:dyDescent="0.3">
      <c r="A241" s="15">
        <v>8</v>
      </c>
      <c r="B241" s="77">
        <f t="shared" si="69"/>
        <v>0</v>
      </c>
      <c r="C241" s="78">
        <f t="shared" si="71"/>
        <v>943.56</v>
      </c>
      <c r="D241" s="78">
        <f t="shared" si="71"/>
        <v>0</v>
      </c>
      <c r="E241" s="78">
        <f t="shared" si="71"/>
        <v>0</v>
      </c>
      <c r="F241" s="78">
        <f t="shared" si="71"/>
        <v>0</v>
      </c>
      <c r="G241" s="79">
        <f t="shared" si="71"/>
        <v>0</v>
      </c>
      <c r="H241" s="80">
        <f t="shared" si="71"/>
        <v>943.56</v>
      </c>
    </row>
    <row r="242" spans="1:8" ht="15.6" x14ac:dyDescent="0.3">
      <c r="A242" s="15">
        <v>9</v>
      </c>
      <c r="B242" s="77">
        <f t="shared" si="69"/>
        <v>0</v>
      </c>
      <c r="C242" s="78">
        <f t="shared" si="71"/>
        <v>943.56</v>
      </c>
      <c r="D242" s="78">
        <f t="shared" si="71"/>
        <v>0</v>
      </c>
      <c r="E242" s="78">
        <f t="shared" si="71"/>
        <v>0</v>
      </c>
      <c r="F242" s="78">
        <f t="shared" si="71"/>
        <v>0</v>
      </c>
      <c r="G242" s="79">
        <f t="shared" si="71"/>
        <v>0</v>
      </c>
      <c r="H242" s="80">
        <f t="shared" si="71"/>
        <v>943.56</v>
      </c>
    </row>
    <row r="243" spans="1:8" ht="15.6" x14ac:dyDescent="0.3">
      <c r="A243" s="15">
        <v>10</v>
      </c>
      <c r="B243" s="77">
        <f t="shared" si="69"/>
        <v>0</v>
      </c>
      <c r="C243" s="78">
        <f t="shared" si="71"/>
        <v>943.56</v>
      </c>
      <c r="D243" s="78">
        <f t="shared" si="71"/>
        <v>0</v>
      </c>
      <c r="E243" s="78">
        <f t="shared" si="71"/>
        <v>0</v>
      </c>
      <c r="F243" s="78">
        <f t="shared" si="71"/>
        <v>0</v>
      </c>
      <c r="G243" s="79">
        <f t="shared" si="71"/>
        <v>0</v>
      </c>
      <c r="H243" s="80">
        <f t="shared" si="71"/>
        <v>943.56</v>
      </c>
    </row>
    <row r="244" spans="1:8" ht="15.6" x14ac:dyDescent="0.3">
      <c r="A244" s="15">
        <v>11</v>
      </c>
      <c r="B244" s="77">
        <f t="shared" si="69"/>
        <v>0</v>
      </c>
      <c r="C244" s="78">
        <f t="shared" si="71"/>
        <v>943.56</v>
      </c>
      <c r="D244" s="78">
        <f t="shared" si="71"/>
        <v>0</v>
      </c>
      <c r="E244" s="78">
        <f t="shared" si="71"/>
        <v>0</v>
      </c>
      <c r="F244" s="78">
        <f t="shared" si="71"/>
        <v>0</v>
      </c>
      <c r="G244" s="79">
        <f t="shared" si="71"/>
        <v>0</v>
      </c>
      <c r="H244" s="80">
        <f t="shared" si="71"/>
        <v>943.56</v>
      </c>
    </row>
    <row r="245" spans="1:8" ht="15.6" x14ac:dyDescent="0.3">
      <c r="A245" s="15">
        <v>12</v>
      </c>
      <c r="B245" s="77">
        <f t="shared" si="69"/>
        <v>0</v>
      </c>
      <c r="C245" s="78">
        <f t="shared" ref="C245:H250" si="72">C98*(12)*78.63</f>
        <v>943.56</v>
      </c>
      <c r="D245" s="78">
        <f t="shared" si="72"/>
        <v>0</v>
      </c>
      <c r="E245" s="78">
        <f t="shared" si="72"/>
        <v>0</v>
      </c>
      <c r="F245" s="78">
        <f t="shared" si="72"/>
        <v>0</v>
      </c>
      <c r="G245" s="79">
        <f t="shared" si="72"/>
        <v>0</v>
      </c>
      <c r="H245" s="80">
        <f t="shared" si="72"/>
        <v>943.56</v>
      </c>
    </row>
    <row r="246" spans="1:8" ht="15.6" x14ac:dyDescent="0.3">
      <c r="A246" s="15">
        <v>13</v>
      </c>
      <c r="B246" s="77">
        <f t="shared" si="69"/>
        <v>0</v>
      </c>
      <c r="C246" s="78">
        <f t="shared" si="72"/>
        <v>943.56</v>
      </c>
      <c r="D246" s="78">
        <f t="shared" si="72"/>
        <v>0</v>
      </c>
      <c r="E246" s="78">
        <f t="shared" si="72"/>
        <v>0</v>
      </c>
      <c r="F246" s="78">
        <f t="shared" si="72"/>
        <v>0</v>
      </c>
      <c r="G246" s="79">
        <f t="shared" si="72"/>
        <v>0</v>
      </c>
      <c r="H246" s="80">
        <f t="shared" si="72"/>
        <v>943.56</v>
      </c>
    </row>
    <row r="247" spans="1:8" ht="15.6" x14ac:dyDescent="0.3">
      <c r="A247" s="15">
        <v>14</v>
      </c>
      <c r="B247" s="77">
        <f t="shared" si="69"/>
        <v>0</v>
      </c>
      <c r="C247" s="78">
        <f t="shared" si="72"/>
        <v>943.56</v>
      </c>
      <c r="D247" s="78">
        <f t="shared" si="72"/>
        <v>0</v>
      </c>
      <c r="E247" s="78">
        <f t="shared" si="72"/>
        <v>0</v>
      </c>
      <c r="F247" s="78">
        <f t="shared" si="72"/>
        <v>0</v>
      </c>
      <c r="G247" s="79">
        <f t="shared" si="72"/>
        <v>0</v>
      </c>
      <c r="H247" s="80">
        <f t="shared" si="72"/>
        <v>943.56</v>
      </c>
    </row>
    <row r="248" spans="1:8" ht="15.6" x14ac:dyDescent="0.3">
      <c r="A248" s="15">
        <v>15</v>
      </c>
      <c r="B248" s="77">
        <f t="shared" si="69"/>
        <v>0</v>
      </c>
      <c r="C248" s="78">
        <f t="shared" si="72"/>
        <v>943.56</v>
      </c>
      <c r="D248" s="78">
        <f t="shared" si="72"/>
        <v>0</v>
      </c>
      <c r="E248" s="78">
        <f t="shared" si="72"/>
        <v>0</v>
      </c>
      <c r="F248" s="78">
        <f t="shared" si="72"/>
        <v>0</v>
      </c>
      <c r="G248" s="79">
        <f t="shared" si="72"/>
        <v>0</v>
      </c>
      <c r="H248" s="80">
        <f t="shared" si="72"/>
        <v>943.56</v>
      </c>
    </row>
    <row r="249" spans="1:8" ht="15.6" x14ac:dyDescent="0.3">
      <c r="A249" s="15">
        <v>20</v>
      </c>
      <c r="B249" s="77">
        <f t="shared" si="69"/>
        <v>0</v>
      </c>
      <c r="C249" s="78">
        <f t="shared" si="72"/>
        <v>0</v>
      </c>
      <c r="D249" s="78">
        <f t="shared" si="72"/>
        <v>0</v>
      </c>
      <c r="E249" s="78">
        <f t="shared" si="72"/>
        <v>0</v>
      </c>
      <c r="F249" s="78">
        <f t="shared" si="72"/>
        <v>0</v>
      </c>
      <c r="G249" s="79">
        <f t="shared" si="72"/>
        <v>0</v>
      </c>
      <c r="H249" s="80">
        <f t="shared" si="72"/>
        <v>0</v>
      </c>
    </row>
    <row r="250" spans="1:8" ht="15.6" x14ac:dyDescent="0.3">
      <c r="A250" s="124">
        <v>25</v>
      </c>
      <c r="B250" s="130">
        <f t="shared" si="69"/>
        <v>0</v>
      </c>
      <c r="C250" s="131">
        <f t="shared" si="72"/>
        <v>0</v>
      </c>
      <c r="D250" s="131">
        <f t="shared" si="72"/>
        <v>0</v>
      </c>
      <c r="E250" s="131">
        <f t="shared" si="72"/>
        <v>0</v>
      </c>
      <c r="F250" s="131">
        <f t="shared" si="72"/>
        <v>0</v>
      </c>
      <c r="G250" s="132">
        <f t="shared" si="72"/>
        <v>0</v>
      </c>
      <c r="H250" s="133">
        <f t="shared" si="72"/>
        <v>0</v>
      </c>
    </row>
    <row r="251" spans="1:8" ht="15.6" x14ac:dyDescent="0.3">
      <c r="A251" s="9">
        <v>30</v>
      </c>
      <c r="B251" s="130">
        <f t="shared" ref="B251:H251" si="73">B104*(12)*78.63</f>
        <v>0</v>
      </c>
      <c r="C251" s="131">
        <f t="shared" si="73"/>
        <v>0</v>
      </c>
      <c r="D251" s="131">
        <f t="shared" si="73"/>
        <v>0</v>
      </c>
      <c r="E251" s="131">
        <f t="shared" si="73"/>
        <v>0</v>
      </c>
      <c r="F251" s="131">
        <f t="shared" si="73"/>
        <v>0</v>
      </c>
      <c r="G251" s="132">
        <f t="shared" si="73"/>
        <v>0</v>
      </c>
      <c r="H251" s="133">
        <f t="shared" si="73"/>
        <v>0</v>
      </c>
    </row>
    <row r="252" spans="1:8" ht="15.6" x14ac:dyDescent="0.3">
      <c r="A252" s="9">
        <v>35</v>
      </c>
      <c r="B252" s="130">
        <f t="shared" ref="B252:H252" si="74">B105*(12)*78.63</f>
        <v>0</v>
      </c>
      <c r="C252" s="131">
        <f t="shared" si="74"/>
        <v>0</v>
      </c>
      <c r="D252" s="131">
        <f t="shared" si="74"/>
        <v>0</v>
      </c>
      <c r="E252" s="131">
        <f t="shared" si="74"/>
        <v>0</v>
      </c>
      <c r="F252" s="131">
        <f t="shared" si="74"/>
        <v>0</v>
      </c>
      <c r="G252" s="132">
        <f t="shared" si="74"/>
        <v>0</v>
      </c>
      <c r="H252" s="133">
        <f t="shared" si="74"/>
        <v>0</v>
      </c>
    </row>
    <row r="253" spans="1:8" ht="15.6" x14ac:dyDescent="0.3">
      <c r="A253" s="9">
        <v>40</v>
      </c>
      <c r="B253" s="130">
        <f t="shared" ref="B253:H253" si="75">B106*(12)*78.63</f>
        <v>0</v>
      </c>
      <c r="C253" s="131">
        <f t="shared" si="75"/>
        <v>0</v>
      </c>
      <c r="D253" s="131">
        <f t="shared" si="75"/>
        <v>0</v>
      </c>
      <c r="E253" s="131">
        <f t="shared" si="75"/>
        <v>0</v>
      </c>
      <c r="F253" s="131">
        <f t="shared" si="75"/>
        <v>0</v>
      </c>
      <c r="G253" s="132">
        <f t="shared" si="75"/>
        <v>0</v>
      </c>
      <c r="H253" s="133">
        <f t="shared" si="75"/>
        <v>0</v>
      </c>
    </row>
    <row r="254" spans="1:8" ht="16.2" thickBot="1" x14ac:dyDescent="0.35">
      <c r="A254" s="10">
        <v>45</v>
      </c>
      <c r="B254" s="81">
        <f t="shared" ref="B254:H254" si="76">B107*(12)*78.63</f>
        <v>0</v>
      </c>
      <c r="C254" s="82">
        <f t="shared" si="76"/>
        <v>0</v>
      </c>
      <c r="D254" s="82">
        <f t="shared" si="76"/>
        <v>0</v>
      </c>
      <c r="E254" s="82">
        <f t="shared" si="76"/>
        <v>0</v>
      </c>
      <c r="F254" s="82">
        <f t="shared" si="76"/>
        <v>0</v>
      </c>
      <c r="G254" s="217">
        <f t="shared" si="76"/>
        <v>0</v>
      </c>
      <c r="H254" s="218">
        <f t="shared" si="76"/>
        <v>0</v>
      </c>
    </row>
    <row r="256" spans="1:8" ht="18" thickBot="1" x14ac:dyDescent="0.35">
      <c r="A256" s="17" t="s">
        <v>40</v>
      </c>
      <c r="B256" s="20"/>
      <c r="C256" s="20"/>
      <c r="D256" s="20"/>
      <c r="E256" s="20"/>
      <c r="F256" s="20"/>
      <c r="G256" s="20"/>
      <c r="H256" s="20"/>
    </row>
    <row r="257" spans="1:8" ht="60.6" thickBot="1" x14ac:dyDescent="0.35">
      <c r="A257" s="136" t="s">
        <v>106</v>
      </c>
      <c r="B257" s="137" t="s">
        <v>193</v>
      </c>
      <c r="C257" s="139" t="s">
        <v>194</v>
      </c>
      <c r="D257" s="139" t="s">
        <v>195</v>
      </c>
      <c r="E257" s="139" t="s">
        <v>196</v>
      </c>
      <c r="F257" s="139" t="s">
        <v>197</v>
      </c>
      <c r="G257" s="140" t="s">
        <v>198</v>
      </c>
      <c r="H257" s="141" t="s">
        <v>102</v>
      </c>
    </row>
    <row r="258" spans="1:8" ht="15.6" x14ac:dyDescent="0.3">
      <c r="A258" s="14">
        <v>1</v>
      </c>
      <c r="B258" s="73">
        <v>37513887.106433898</v>
      </c>
      <c r="C258" s="74">
        <v>25941496.620465402</v>
      </c>
      <c r="D258" s="74">
        <v>34818107.870608002</v>
      </c>
      <c r="E258" s="74">
        <v>42536125.548996098</v>
      </c>
      <c r="F258" s="74">
        <v>59240969.7723196</v>
      </c>
      <c r="G258" s="75">
        <v>89174298.930143103</v>
      </c>
      <c r="H258" s="76">
        <v>289224885.848966</v>
      </c>
    </row>
    <row r="259" spans="1:8" ht="15.6" x14ac:dyDescent="0.3">
      <c r="A259" s="15">
        <v>2</v>
      </c>
      <c r="B259" s="77">
        <v>27791790.725530401</v>
      </c>
      <c r="C259" s="78">
        <v>18956027.014887001</v>
      </c>
      <c r="D259" s="78">
        <v>26377093.849817399</v>
      </c>
      <c r="E259" s="78">
        <v>32906669.723576799</v>
      </c>
      <c r="F259" s="78">
        <v>44445956.683934502</v>
      </c>
      <c r="G259" s="79">
        <v>57133909.1905661</v>
      </c>
      <c r="H259" s="80">
        <v>207611447.18831199</v>
      </c>
    </row>
    <row r="260" spans="1:8" ht="15.6" x14ac:dyDescent="0.3">
      <c r="A260" s="15">
        <v>3</v>
      </c>
      <c r="B260" s="77">
        <v>22381293.848391499</v>
      </c>
      <c r="C260" s="78">
        <v>14734320.991615299</v>
      </c>
      <c r="D260" s="78">
        <v>19601182.3914841</v>
      </c>
      <c r="E260" s="78">
        <v>27567463.290340502</v>
      </c>
      <c r="F260" s="78">
        <v>34601786.738105103</v>
      </c>
      <c r="G260" s="79">
        <v>36882915.915739797</v>
      </c>
      <c r="H260" s="80">
        <v>155768963.17567599</v>
      </c>
    </row>
    <row r="261" spans="1:8" ht="15.6" x14ac:dyDescent="0.3">
      <c r="A261" s="15">
        <v>4</v>
      </c>
      <c r="B261" s="77">
        <v>18314169.447296299</v>
      </c>
      <c r="C261" s="78">
        <v>10987419.789527699</v>
      </c>
      <c r="D261" s="78">
        <v>14983663.622233599</v>
      </c>
      <c r="E261" s="78">
        <v>22055925.0139031</v>
      </c>
      <c r="F261" s="78">
        <v>25890768.492719099</v>
      </c>
      <c r="G261" s="79">
        <v>26526012.842694499</v>
      </c>
      <c r="H261" s="80">
        <v>118757959.20837399</v>
      </c>
    </row>
    <row r="262" spans="1:8" ht="15.6" x14ac:dyDescent="0.3">
      <c r="A262" s="15">
        <v>5</v>
      </c>
      <c r="B262" s="77">
        <v>12435750.3422313</v>
      </c>
      <c r="C262" s="78">
        <v>8661741.7436687108</v>
      </c>
      <c r="D262" s="78">
        <v>11299281.135922801</v>
      </c>
      <c r="E262" s="78">
        <v>15923611.779531701</v>
      </c>
      <c r="F262" s="78">
        <v>17581995.8934578</v>
      </c>
      <c r="G262" s="79">
        <v>17793374.638545498</v>
      </c>
      <c r="H262" s="80">
        <v>83695755.533357993</v>
      </c>
    </row>
    <row r="263" spans="1:8" ht="15.6" x14ac:dyDescent="0.3">
      <c r="A263" s="15">
        <v>6</v>
      </c>
      <c r="B263" s="77">
        <v>9499845.9958932195</v>
      </c>
      <c r="C263" s="78">
        <v>7020415.1694045104</v>
      </c>
      <c r="D263" s="78">
        <v>9269902.9809776396</v>
      </c>
      <c r="E263" s="78">
        <v>12360530.743782699</v>
      </c>
      <c r="F263" s="78">
        <v>14586462.041399701</v>
      </c>
      <c r="G263" s="79">
        <v>15161484.7927207</v>
      </c>
      <c r="H263" s="80">
        <v>67898641.724178597</v>
      </c>
    </row>
    <row r="264" spans="1:8" ht="15.6" x14ac:dyDescent="0.3">
      <c r="A264" s="15">
        <v>7</v>
      </c>
      <c r="B264" s="77">
        <v>7246731.6906228596</v>
      </c>
      <c r="C264" s="78">
        <v>6081014.7159479801</v>
      </c>
      <c r="D264" s="78">
        <v>7719389.1883413102</v>
      </c>
      <c r="E264" s="78">
        <v>8770169.9036048297</v>
      </c>
      <c r="F264" s="78">
        <v>11387660.7296235</v>
      </c>
      <c r="G264" s="79">
        <v>12106832.5055886</v>
      </c>
      <c r="H264" s="80">
        <v>53311798.733729102</v>
      </c>
    </row>
    <row r="265" spans="1:8" ht="15.6" x14ac:dyDescent="0.3">
      <c r="A265" s="15">
        <v>8</v>
      </c>
      <c r="B265" s="77">
        <v>6117454.8682409301</v>
      </c>
      <c r="C265" s="78">
        <v>3971129.0426078001</v>
      </c>
      <c r="D265" s="78">
        <v>6270902.3143394897</v>
      </c>
      <c r="E265" s="78">
        <v>8532157.9825461991</v>
      </c>
      <c r="F265" s="78">
        <v>9837196.7434109002</v>
      </c>
      <c r="G265" s="79">
        <v>10902009.5456034</v>
      </c>
      <c r="H265" s="80">
        <v>45630850.496748798</v>
      </c>
    </row>
    <row r="266" spans="1:8" ht="15.6" x14ac:dyDescent="0.3">
      <c r="A266" s="15">
        <v>9</v>
      </c>
      <c r="B266" s="77">
        <v>4080388.00479123</v>
      </c>
      <c r="C266" s="78">
        <v>3049685.04021218</v>
      </c>
      <c r="D266" s="78">
        <v>4671470.4718514699</v>
      </c>
      <c r="E266" s="78">
        <v>8288615.9950376404</v>
      </c>
      <c r="F266" s="78">
        <v>9078482.2353783101</v>
      </c>
      <c r="G266" s="79">
        <v>8021624.4163624998</v>
      </c>
      <c r="H266" s="80">
        <v>37190266.163633302</v>
      </c>
    </row>
    <row r="267" spans="1:8" ht="15.6" x14ac:dyDescent="0.3">
      <c r="A267" s="15">
        <v>10</v>
      </c>
      <c r="B267" s="77">
        <v>3630388.00479123</v>
      </c>
      <c r="C267" s="78">
        <v>2813763.58230663</v>
      </c>
      <c r="D267" s="78">
        <v>3229313.4518309301</v>
      </c>
      <c r="E267" s="78">
        <v>8288615.9950376404</v>
      </c>
      <c r="F267" s="78">
        <v>5529281.9611796997</v>
      </c>
      <c r="G267" s="79">
        <v>3092377.5758708301</v>
      </c>
      <c r="H267" s="80">
        <v>26583740.5710169</v>
      </c>
    </row>
    <row r="268" spans="1:8" ht="15.6" x14ac:dyDescent="0.3">
      <c r="A268" s="15">
        <v>11</v>
      </c>
      <c r="B268" s="77">
        <v>3169076.18925393</v>
      </c>
      <c r="C268" s="78">
        <v>2581745.7007186799</v>
      </c>
      <c r="D268" s="78">
        <v>2753753.58273442</v>
      </c>
      <c r="E268" s="78">
        <v>7504070.9488364104</v>
      </c>
      <c r="F268" s="78">
        <v>5529281.9611796997</v>
      </c>
      <c r="G268" s="79">
        <v>2420763.1707829898</v>
      </c>
      <c r="H268" s="80">
        <v>23958691.553506099</v>
      </c>
    </row>
    <row r="269" spans="1:8" ht="15.6" x14ac:dyDescent="0.3">
      <c r="A269" s="15">
        <v>12</v>
      </c>
      <c r="B269" s="77">
        <v>2715961.8839835702</v>
      </c>
      <c r="C269" s="78">
        <v>2338203.7132101301</v>
      </c>
      <c r="D269" s="78">
        <v>2753753.58273442</v>
      </c>
      <c r="E269" s="78">
        <v>6690793.44199178</v>
      </c>
      <c r="F269" s="78">
        <v>5529281.9611796997</v>
      </c>
      <c r="G269" s="79">
        <v>2420763.1707829898</v>
      </c>
      <c r="H269" s="80">
        <v>22448757.753882602</v>
      </c>
    </row>
    <row r="270" spans="1:8" ht="15.6" x14ac:dyDescent="0.3">
      <c r="A270" s="15">
        <v>13</v>
      </c>
      <c r="B270" s="77">
        <v>2715961.8839835702</v>
      </c>
      <c r="C270" s="78">
        <v>2105795.4739904101</v>
      </c>
      <c r="D270" s="78">
        <v>2506893.55535592</v>
      </c>
      <c r="E270" s="78">
        <v>6446275.5604038304</v>
      </c>
      <c r="F270" s="78">
        <v>5529281.9611796997</v>
      </c>
      <c r="G270" s="79">
        <v>1770358.19702073</v>
      </c>
      <c r="H270" s="80">
        <v>21074566.631934099</v>
      </c>
    </row>
    <row r="271" spans="1:8" ht="15.6" x14ac:dyDescent="0.3">
      <c r="A271" s="15">
        <v>14</v>
      </c>
      <c r="B271" s="77">
        <v>2262847.5787132098</v>
      </c>
      <c r="C271" s="78">
        <v>2105795.4739904101</v>
      </c>
      <c r="D271" s="78">
        <v>2216263.74272758</v>
      </c>
      <c r="E271" s="78">
        <v>5596889.9726214902</v>
      </c>
      <c r="F271" s="78">
        <v>5529281.9611796997</v>
      </c>
      <c r="G271" s="79">
        <v>1770358.19702073</v>
      </c>
      <c r="H271" s="80">
        <v>19481436.926253099</v>
      </c>
    </row>
    <row r="272" spans="1:8" ht="15.6" x14ac:dyDescent="0.3">
      <c r="A272" s="15">
        <v>15</v>
      </c>
      <c r="B272" s="77">
        <v>1809733.27344284</v>
      </c>
      <c r="C272" s="78">
        <v>2105795.4739904101</v>
      </c>
      <c r="D272" s="78">
        <v>1925633.93009924</v>
      </c>
      <c r="E272" s="78">
        <v>4781994.6205509901</v>
      </c>
      <c r="F272" s="78">
        <v>4872371.0268881097</v>
      </c>
      <c r="G272" s="79">
        <v>1770358.19702073</v>
      </c>
      <c r="H272" s="80">
        <v>17265886.5219923</v>
      </c>
    </row>
    <row r="273" spans="1:8" ht="15.6" x14ac:dyDescent="0.3">
      <c r="A273" s="15">
        <v>20</v>
      </c>
      <c r="B273" s="77">
        <v>1359733.27344284</v>
      </c>
      <c r="C273" s="78">
        <v>948981.32700205303</v>
      </c>
      <c r="D273" s="78">
        <v>469908.23921971198</v>
      </c>
      <c r="E273" s="78">
        <v>3151737.8935660501</v>
      </c>
      <c r="F273" s="78">
        <v>3029256.1108843801</v>
      </c>
      <c r="G273" s="79">
        <v>0</v>
      </c>
      <c r="H273" s="80">
        <v>8959616.8441150393</v>
      </c>
    </row>
    <row r="274" spans="1:8" ht="15.6" x14ac:dyDescent="0.3">
      <c r="A274" s="124">
        <v>25</v>
      </c>
      <c r="B274" s="130">
        <v>455846.80869267602</v>
      </c>
      <c r="C274" s="131">
        <v>948981.32700205303</v>
      </c>
      <c r="D274" s="131">
        <v>469908.23921971198</v>
      </c>
      <c r="E274" s="131">
        <v>1388458.2477754899</v>
      </c>
      <c r="F274" s="131">
        <v>941421.89104209398</v>
      </c>
      <c r="G274" s="132">
        <v>0</v>
      </c>
      <c r="H274" s="133">
        <v>4204616.5137320301</v>
      </c>
    </row>
    <row r="275" spans="1:8" ht="15.6" x14ac:dyDescent="0.3">
      <c r="A275" s="9">
        <v>30</v>
      </c>
      <c r="B275" s="130">
        <v>455846.80869267602</v>
      </c>
      <c r="C275" s="131">
        <v>241004.662902121</v>
      </c>
      <c r="D275" s="131">
        <v>469908.23921971198</v>
      </c>
      <c r="E275" s="131">
        <v>621778.74743326497</v>
      </c>
      <c r="F275" s="131">
        <v>313807.29701403098</v>
      </c>
      <c r="G275" s="134">
        <v>0</v>
      </c>
      <c r="H275" s="135">
        <v>2102345.7552617998</v>
      </c>
    </row>
    <row r="276" spans="1:8" ht="15.6" x14ac:dyDescent="0.3">
      <c r="A276" s="9">
        <v>35</v>
      </c>
      <c r="B276" s="130">
        <v>0</v>
      </c>
      <c r="C276" s="131">
        <v>241004.662902121</v>
      </c>
      <c r="D276" s="131">
        <v>469908.23921971198</v>
      </c>
      <c r="E276" s="131">
        <v>621778.74743326497</v>
      </c>
      <c r="F276" s="131">
        <v>0</v>
      </c>
      <c r="G276" s="134">
        <v>0</v>
      </c>
      <c r="H276" s="135">
        <v>1332691.6495550901</v>
      </c>
    </row>
    <row r="277" spans="1:8" ht="15.6" x14ac:dyDescent="0.3">
      <c r="A277" s="9">
        <v>40</v>
      </c>
      <c r="B277" s="130">
        <v>0</v>
      </c>
      <c r="C277" s="131">
        <v>241004.662902121</v>
      </c>
      <c r="D277" s="131">
        <v>244908.23921971201</v>
      </c>
      <c r="E277" s="131">
        <v>0</v>
      </c>
      <c r="F277" s="131">
        <v>0</v>
      </c>
      <c r="G277" s="134">
        <v>0</v>
      </c>
      <c r="H277" s="135">
        <v>485912.90212183399</v>
      </c>
    </row>
    <row r="278" spans="1:8" ht="16.2" thickBot="1" x14ac:dyDescent="0.35">
      <c r="A278" s="10">
        <v>45</v>
      </c>
      <c r="B278" s="81">
        <v>0</v>
      </c>
      <c r="C278" s="82">
        <v>0</v>
      </c>
      <c r="D278" s="82">
        <v>0</v>
      </c>
      <c r="E278" s="82">
        <v>0</v>
      </c>
      <c r="F278" s="82">
        <v>0</v>
      </c>
      <c r="G278" s="87">
        <v>0</v>
      </c>
      <c r="H278" s="88">
        <v>0</v>
      </c>
    </row>
    <row r="279" spans="1:8" ht="15.6" x14ac:dyDescent="0.3">
      <c r="A279" s="4"/>
      <c r="B279" s="3"/>
      <c r="C279" s="3"/>
      <c r="D279" s="3"/>
      <c r="E279" s="3"/>
      <c r="F279" s="3"/>
      <c r="G279" s="3"/>
      <c r="H279" s="3"/>
    </row>
    <row r="280" spans="1:8" ht="18" thickBot="1" x14ac:dyDescent="0.35">
      <c r="A280" s="17" t="s">
        <v>41</v>
      </c>
      <c r="B280" s="3"/>
      <c r="C280" s="3"/>
      <c r="D280" s="3"/>
      <c r="E280" s="3"/>
      <c r="F280" s="3"/>
      <c r="G280" s="3"/>
      <c r="H280" s="3"/>
    </row>
    <row r="281" spans="1:8" ht="60.6" thickBot="1" x14ac:dyDescent="0.35">
      <c r="A281" s="142" t="s">
        <v>106</v>
      </c>
      <c r="B281" s="137" t="s">
        <v>193</v>
      </c>
      <c r="C281" s="139" t="s">
        <v>194</v>
      </c>
      <c r="D281" s="139" t="s">
        <v>195</v>
      </c>
      <c r="E281" s="139" t="s">
        <v>196</v>
      </c>
      <c r="F281" s="139" t="s">
        <v>197</v>
      </c>
      <c r="G281" s="140" t="s">
        <v>198</v>
      </c>
      <c r="H281" s="141" t="s">
        <v>102</v>
      </c>
    </row>
    <row r="282" spans="1:8" ht="15.6" x14ac:dyDescent="0.3">
      <c r="A282" s="14">
        <v>1</v>
      </c>
      <c r="B282" s="73">
        <f t="shared" ref="B282:B298" si="77">B258*0.0944</f>
        <v>3541310.9428473599</v>
      </c>
      <c r="C282" s="74">
        <f t="shared" ref="C282:H282" si="78">C258*0.0944</f>
        <v>2448877.2809719336</v>
      </c>
      <c r="D282" s="74">
        <f t="shared" si="78"/>
        <v>3286829.3829853954</v>
      </c>
      <c r="E282" s="74">
        <f t="shared" si="78"/>
        <v>4015410.2518252316</v>
      </c>
      <c r="F282" s="74">
        <f t="shared" si="78"/>
        <v>5592347.5465069702</v>
      </c>
      <c r="G282" s="75">
        <f t="shared" si="78"/>
        <v>8418053.819005508</v>
      </c>
      <c r="H282" s="76">
        <f t="shared" si="78"/>
        <v>27302829.224142391</v>
      </c>
    </row>
    <row r="283" spans="1:8" ht="15.6" x14ac:dyDescent="0.3">
      <c r="A283" s="15">
        <v>2</v>
      </c>
      <c r="B283" s="77">
        <f t="shared" si="77"/>
        <v>2623545.0444900696</v>
      </c>
      <c r="C283" s="78">
        <f t="shared" ref="C283:H292" si="79">C259*0.0944</f>
        <v>1789448.9502053328</v>
      </c>
      <c r="D283" s="78">
        <f t="shared" si="79"/>
        <v>2489997.6594227622</v>
      </c>
      <c r="E283" s="78">
        <f t="shared" si="79"/>
        <v>3106389.6219056495</v>
      </c>
      <c r="F283" s="78">
        <f t="shared" si="79"/>
        <v>4195698.3109634165</v>
      </c>
      <c r="G283" s="79">
        <f t="shared" si="79"/>
        <v>5393441.0275894394</v>
      </c>
      <c r="H283" s="80">
        <f t="shared" si="79"/>
        <v>19598520.614576653</v>
      </c>
    </row>
    <row r="284" spans="1:8" ht="15.6" x14ac:dyDescent="0.3">
      <c r="A284" s="15">
        <v>3</v>
      </c>
      <c r="B284" s="77">
        <f t="shared" si="77"/>
        <v>2112794.1392881577</v>
      </c>
      <c r="C284" s="78">
        <f t="shared" si="79"/>
        <v>1390919.9016084841</v>
      </c>
      <c r="D284" s="78">
        <f t="shared" si="79"/>
        <v>1850351.617756099</v>
      </c>
      <c r="E284" s="78">
        <f t="shared" si="79"/>
        <v>2602368.5346081434</v>
      </c>
      <c r="F284" s="78">
        <f t="shared" si="79"/>
        <v>3266408.6680771215</v>
      </c>
      <c r="G284" s="79">
        <f t="shared" si="79"/>
        <v>3481747.2624458368</v>
      </c>
      <c r="H284" s="80">
        <f t="shared" si="79"/>
        <v>14704590.123783814</v>
      </c>
    </row>
    <row r="285" spans="1:8" ht="15.6" x14ac:dyDescent="0.3">
      <c r="A285" s="15">
        <v>4</v>
      </c>
      <c r="B285" s="77">
        <f t="shared" si="77"/>
        <v>1728857.5958247706</v>
      </c>
      <c r="C285" s="78">
        <f t="shared" si="79"/>
        <v>1037212.4281314148</v>
      </c>
      <c r="D285" s="78">
        <f t="shared" si="79"/>
        <v>1414457.8459388518</v>
      </c>
      <c r="E285" s="78">
        <f t="shared" si="79"/>
        <v>2082079.3213124527</v>
      </c>
      <c r="F285" s="78">
        <f t="shared" si="79"/>
        <v>2444088.5457126829</v>
      </c>
      <c r="G285" s="79">
        <f t="shared" si="79"/>
        <v>2504055.6123503605</v>
      </c>
      <c r="H285" s="80">
        <f t="shared" si="79"/>
        <v>11210751.349270504</v>
      </c>
    </row>
    <row r="286" spans="1:8" ht="15.6" x14ac:dyDescent="0.3">
      <c r="A286" s="15">
        <v>5</v>
      </c>
      <c r="B286" s="77">
        <f t="shared" si="77"/>
        <v>1173934.8323066346</v>
      </c>
      <c r="C286" s="78">
        <f t="shared" si="79"/>
        <v>817668.42060232628</v>
      </c>
      <c r="D286" s="78">
        <f t="shared" si="79"/>
        <v>1066652.1392311123</v>
      </c>
      <c r="E286" s="78">
        <f t="shared" si="79"/>
        <v>1503188.9519877925</v>
      </c>
      <c r="F286" s="78">
        <f t="shared" si="79"/>
        <v>1659740.4123424164</v>
      </c>
      <c r="G286" s="79">
        <f t="shared" si="79"/>
        <v>1679694.5658786951</v>
      </c>
      <c r="H286" s="80">
        <f t="shared" si="79"/>
        <v>7900879.3223489942</v>
      </c>
    </row>
    <row r="287" spans="1:8" ht="15.6" x14ac:dyDescent="0.3">
      <c r="A287" s="15">
        <v>6</v>
      </c>
      <c r="B287" s="77">
        <f t="shared" si="77"/>
        <v>896785.46201231994</v>
      </c>
      <c r="C287" s="78">
        <f t="shared" si="79"/>
        <v>662727.19199178577</v>
      </c>
      <c r="D287" s="78">
        <f t="shared" si="79"/>
        <v>875078.84140428912</v>
      </c>
      <c r="E287" s="78">
        <f t="shared" si="79"/>
        <v>1166834.1022130868</v>
      </c>
      <c r="F287" s="78">
        <f t="shared" si="79"/>
        <v>1376962.0167081316</v>
      </c>
      <c r="G287" s="79">
        <f t="shared" si="79"/>
        <v>1431244.1644328339</v>
      </c>
      <c r="H287" s="80">
        <f t="shared" si="79"/>
        <v>6409631.7787624598</v>
      </c>
    </row>
    <row r="288" spans="1:8" ht="15.6" x14ac:dyDescent="0.3">
      <c r="A288" s="15">
        <v>7</v>
      </c>
      <c r="B288" s="77">
        <f t="shared" si="77"/>
        <v>684091.47159479791</v>
      </c>
      <c r="C288" s="78">
        <f t="shared" si="79"/>
        <v>574047.7891854893</v>
      </c>
      <c r="D288" s="78">
        <f t="shared" si="79"/>
        <v>728710.33937941969</v>
      </c>
      <c r="E288" s="78">
        <f t="shared" si="79"/>
        <v>827904.03890029585</v>
      </c>
      <c r="F288" s="78">
        <f t="shared" si="79"/>
        <v>1074995.1728764584</v>
      </c>
      <c r="G288" s="79">
        <f t="shared" si="79"/>
        <v>1142884.9885275639</v>
      </c>
      <c r="H288" s="80">
        <f t="shared" si="79"/>
        <v>5032633.8004640266</v>
      </c>
    </row>
    <row r="289" spans="1:9" ht="15.6" x14ac:dyDescent="0.3">
      <c r="A289" s="15">
        <v>8</v>
      </c>
      <c r="B289" s="77">
        <f t="shared" si="77"/>
        <v>577487.7395619438</v>
      </c>
      <c r="C289" s="78">
        <f t="shared" si="79"/>
        <v>374874.58162217634</v>
      </c>
      <c r="D289" s="78">
        <f t="shared" si="79"/>
        <v>591973.1784736478</v>
      </c>
      <c r="E289" s="78">
        <f t="shared" si="79"/>
        <v>805435.71355236112</v>
      </c>
      <c r="F289" s="78">
        <f t="shared" si="79"/>
        <v>928631.37257798901</v>
      </c>
      <c r="G289" s="79">
        <f t="shared" si="79"/>
        <v>1029149.701104961</v>
      </c>
      <c r="H289" s="80">
        <f t="shared" si="79"/>
        <v>4307552.2868930865</v>
      </c>
    </row>
    <row r="290" spans="1:9" ht="15.6" x14ac:dyDescent="0.3">
      <c r="A290" s="15">
        <v>9</v>
      </c>
      <c r="B290" s="77">
        <f t="shared" si="77"/>
        <v>385188.62765229208</v>
      </c>
      <c r="C290" s="78">
        <f t="shared" si="79"/>
        <v>287890.2677960298</v>
      </c>
      <c r="D290" s="78">
        <f t="shared" si="79"/>
        <v>440986.81254277873</v>
      </c>
      <c r="E290" s="78">
        <f t="shared" si="79"/>
        <v>782445.34993155324</v>
      </c>
      <c r="F290" s="78">
        <f t="shared" si="79"/>
        <v>857008.72301971249</v>
      </c>
      <c r="G290" s="79">
        <f t="shared" si="79"/>
        <v>757241.34490461997</v>
      </c>
      <c r="H290" s="80">
        <f t="shared" si="79"/>
        <v>3510761.1258469834</v>
      </c>
    </row>
    <row r="291" spans="1:9" ht="15.6" x14ac:dyDescent="0.3">
      <c r="A291" s="15">
        <v>10</v>
      </c>
      <c r="B291" s="77">
        <f t="shared" si="77"/>
        <v>342708.62765229208</v>
      </c>
      <c r="C291" s="78">
        <f t="shared" si="79"/>
        <v>265619.28216974589</v>
      </c>
      <c r="D291" s="78">
        <f t="shared" si="79"/>
        <v>304847.1898528398</v>
      </c>
      <c r="E291" s="78">
        <f t="shared" si="79"/>
        <v>782445.34993155324</v>
      </c>
      <c r="F291" s="78">
        <f t="shared" si="79"/>
        <v>521964.21713536367</v>
      </c>
      <c r="G291" s="79">
        <f t="shared" si="79"/>
        <v>291920.44316220633</v>
      </c>
      <c r="H291" s="80">
        <f t="shared" si="79"/>
        <v>2509505.1099039954</v>
      </c>
      <c r="I291" s="89"/>
    </row>
    <row r="292" spans="1:9" ht="15.6" x14ac:dyDescent="0.3">
      <c r="A292" s="15">
        <v>11</v>
      </c>
      <c r="B292" s="77">
        <f t="shared" si="77"/>
        <v>299160.79226557101</v>
      </c>
      <c r="C292" s="78">
        <f t="shared" si="79"/>
        <v>243716.79414784338</v>
      </c>
      <c r="D292" s="78">
        <f t="shared" si="79"/>
        <v>259954.33821012924</v>
      </c>
      <c r="E292" s="78">
        <f t="shared" si="79"/>
        <v>708384.2975701571</v>
      </c>
      <c r="F292" s="78">
        <f t="shared" si="79"/>
        <v>521964.21713536367</v>
      </c>
      <c r="G292" s="79">
        <f t="shared" si="79"/>
        <v>228520.04332191424</v>
      </c>
      <c r="H292" s="80">
        <f t="shared" si="79"/>
        <v>2261700.4826509757</v>
      </c>
    </row>
    <row r="293" spans="1:9" ht="15.6" x14ac:dyDescent="0.3">
      <c r="A293" s="15">
        <v>12</v>
      </c>
      <c r="B293" s="77">
        <f t="shared" si="77"/>
        <v>256386.80184804901</v>
      </c>
      <c r="C293" s="78">
        <f t="shared" ref="C293:H298" si="80">C269*0.0944</f>
        <v>220726.43052703628</v>
      </c>
      <c r="D293" s="78">
        <f t="shared" si="80"/>
        <v>259954.33821012924</v>
      </c>
      <c r="E293" s="78">
        <f t="shared" si="80"/>
        <v>631610.90092402406</v>
      </c>
      <c r="F293" s="78">
        <f t="shared" si="80"/>
        <v>521964.21713536367</v>
      </c>
      <c r="G293" s="79">
        <f t="shared" si="80"/>
        <v>228520.04332191424</v>
      </c>
      <c r="H293" s="80">
        <f t="shared" si="80"/>
        <v>2119162.7319665174</v>
      </c>
    </row>
    <row r="294" spans="1:9" ht="15.6" x14ac:dyDescent="0.3">
      <c r="A294" s="15">
        <v>13</v>
      </c>
      <c r="B294" s="77">
        <f t="shared" si="77"/>
        <v>256386.80184804901</v>
      </c>
      <c r="C294" s="78">
        <f t="shared" si="80"/>
        <v>198787.0927446947</v>
      </c>
      <c r="D294" s="78">
        <f t="shared" si="80"/>
        <v>236650.75162559884</v>
      </c>
      <c r="E294" s="78">
        <f t="shared" si="80"/>
        <v>608528.41290212155</v>
      </c>
      <c r="F294" s="78">
        <f t="shared" si="80"/>
        <v>521964.21713536367</v>
      </c>
      <c r="G294" s="79">
        <f t="shared" si="80"/>
        <v>167121.81379875692</v>
      </c>
      <c r="H294" s="80">
        <f t="shared" si="80"/>
        <v>1989439.0900545788</v>
      </c>
    </row>
    <row r="295" spans="1:9" ht="15.6" x14ac:dyDescent="0.3">
      <c r="A295" s="15">
        <v>14</v>
      </c>
      <c r="B295" s="77">
        <f t="shared" si="77"/>
        <v>213612.81143052701</v>
      </c>
      <c r="C295" s="78">
        <f t="shared" si="80"/>
        <v>198787.0927446947</v>
      </c>
      <c r="D295" s="78">
        <f t="shared" si="80"/>
        <v>209215.29731348355</v>
      </c>
      <c r="E295" s="78">
        <f t="shared" si="80"/>
        <v>528346.41341546865</v>
      </c>
      <c r="F295" s="78">
        <f t="shared" si="80"/>
        <v>521964.21713536367</v>
      </c>
      <c r="G295" s="79">
        <f t="shared" si="80"/>
        <v>167121.81379875692</v>
      </c>
      <c r="H295" s="80">
        <f t="shared" si="80"/>
        <v>1839047.6458382925</v>
      </c>
    </row>
    <row r="296" spans="1:9" ht="15.6" x14ac:dyDescent="0.3">
      <c r="A296" s="15">
        <v>15</v>
      </c>
      <c r="B296" s="77">
        <f t="shared" si="77"/>
        <v>170838.82101300408</v>
      </c>
      <c r="C296" s="78">
        <f t="shared" si="80"/>
        <v>198787.0927446947</v>
      </c>
      <c r="D296" s="78">
        <f t="shared" si="80"/>
        <v>181779.84300136825</v>
      </c>
      <c r="E296" s="78">
        <f t="shared" si="80"/>
        <v>451420.29218001344</v>
      </c>
      <c r="F296" s="78">
        <f t="shared" si="80"/>
        <v>459951.82493823755</v>
      </c>
      <c r="G296" s="79">
        <f t="shared" si="80"/>
        <v>167121.81379875692</v>
      </c>
      <c r="H296" s="80">
        <f t="shared" si="80"/>
        <v>1629899.6876760731</v>
      </c>
    </row>
    <row r="297" spans="1:9" ht="15.6" x14ac:dyDescent="0.3">
      <c r="A297" s="15">
        <v>20</v>
      </c>
      <c r="B297" s="77">
        <f t="shared" si="77"/>
        <v>128358.8210130041</v>
      </c>
      <c r="C297" s="78">
        <f t="shared" si="80"/>
        <v>89583.837268993811</v>
      </c>
      <c r="D297" s="78">
        <f t="shared" si="80"/>
        <v>44359.337782340808</v>
      </c>
      <c r="E297" s="78">
        <f t="shared" si="80"/>
        <v>297524.05715263513</v>
      </c>
      <c r="F297" s="78">
        <f t="shared" si="80"/>
        <v>285961.77686748549</v>
      </c>
      <c r="G297" s="79">
        <f t="shared" si="80"/>
        <v>0</v>
      </c>
      <c r="H297" s="80">
        <f t="shared" si="80"/>
        <v>845787.83008445974</v>
      </c>
    </row>
    <row r="298" spans="1:9" ht="15.6" x14ac:dyDescent="0.3">
      <c r="A298" s="124">
        <v>25</v>
      </c>
      <c r="B298" s="130">
        <f t="shared" si="77"/>
        <v>43031.938740588615</v>
      </c>
      <c r="C298" s="131">
        <f t="shared" si="80"/>
        <v>89583.837268993811</v>
      </c>
      <c r="D298" s="131">
        <f t="shared" si="80"/>
        <v>44359.337782340808</v>
      </c>
      <c r="E298" s="131">
        <f t="shared" si="80"/>
        <v>131070.45859000625</v>
      </c>
      <c r="F298" s="131">
        <f t="shared" si="80"/>
        <v>88870.226514373673</v>
      </c>
      <c r="G298" s="132">
        <f t="shared" si="80"/>
        <v>0</v>
      </c>
      <c r="H298" s="133">
        <f t="shared" si="80"/>
        <v>396915.79889630363</v>
      </c>
    </row>
    <row r="299" spans="1:9" ht="15.6" x14ac:dyDescent="0.3">
      <c r="A299" s="9">
        <v>30</v>
      </c>
      <c r="B299" s="130">
        <f t="shared" ref="B299:H299" si="81">B275*0.0944</f>
        <v>43031.938740588615</v>
      </c>
      <c r="C299" s="131">
        <f t="shared" si="81"/>
        <v>22750.840177960221</v>
      </c>
      <c r="D299" s="131">
        <f t="shared" si="81"/>
        <v>44359.337782340808</v>
      </c>
      <c r="E299" s="131">
        <f t="shared" si="81"/>
        <v>58695.913757700211</v>
      </c>
      <c r="F299" s="131">
        <f t="shared" si="81"/>
        <v>29623.408838124524</v>
      </c>
      <c r="G299" s="132">
        <f t="shared" si="81"/>
        <v>0</v>
      </c>
      <c r="H299" s="133">
        <f t="shared" si="81"/>
        <v>198461.43929671388</v>
      </c>
    </row>
    <row r="300" spans="1:9" ht="15.6" x14ac:dyDescent="0.3">
      <c r="A300" s="9">
        <v>35</v>
      </c>
      <c r="B300" s="130">
        <f t="shared" ref="B300:H300" si="82">B276*0.0944</f>
        <v>0</v>
      </c>
      <c r="C300" s="131">
        <f t="shared" si="82"/>
        <v>22750.840177960221</v>
      </c>
      <c r="D300" s="131">
        <f t="shared" si="82"/>
        <v>44359.337782340808</v>
      </c>
      <c r="E300" s="131">
        <f t="shared" si="82"/>
        <v>58695.913757700211</v>
      </c>
      <c r="F300" s="131">
        <f t="shared" si="82"/>
        <v>0</v>
      </c>
      <c r="G300" s="132">
        <f t="shared" si="82"/>
        <v>0</v>
      </c>
      <c r="H300" s="133">
        <f t="shared" si="82"/>
        <v>125806.09171800051</v>
      </c>
    </row>
    <row r="301" spans="1:9" ht="15.6" x14ac:dyDescent="0.3">
      <c r="A301" s="9">
        <v>40</v>
      </c>
      <c r="B301" s="130">
        <f t="shared" ref="B301:H301" si="83">B277*0.0944</f>
        <v>0</v>
      </c>
      <c r="C301" s="131">
        <f t="shared" si="83"/>
        <v>22750.840177960221</v>
      </c>
      <c r="D301" s="131">
        <f t="shared" si="83"/>
        <v>23119.337782340812</v>
      </c>
      <c r="E301" s="131">
        <f t="shared" si="83"/>
        <v>0</v>
      </c>
      <c r="F301" s="131">
        <f t="shared" si="83"/>
        <v>0</v>
      </c>
      <c r="G301" s="132">
        <f t="shared" si="83"/>
        <v>0</v>
      </c>
      <c r="H301" s="133">
        <f t="shared" si="83"/>
        <v>45870.177960301131</v>
      </c>
    </row>
    <row r="302" spans="1:9" ht="16.2" thickBot="1" x14ac:dyDescent="0.35">
      <c r="A302" s="10">
        <v>45</v>
      </c>
      <c r="B302" s="81">
        <f t="shared" ref="B302:H302" si="84">B278*0.0944</f>
        <v>0</v>
      </c>
      <c r="C302" s="82">
        <f t="shared" si="84"/>
        <v>0</v>
      </c>
      <c r="D302" s="82">
        <f t="shared" si="84"/>
        <v>0</v>
      </c>
      <c r="E302" s="82">
        <f t="shared" si="84"/>
        <v>0</v>
      </c>
      <c r="F302" s="82">
        <f t="shared" si="84"/>
        <v>0</v>
      </c>
      <c r="G302" s="217">
        <f t="shared" si="84"/>
        <v>0</v>
      </c>
      <c r="H302" s="218">
        <f t="shared" si="84"/>
        <v>0</v>
      </c>
    </row>
    <row r="304" spans="1:9" ht="18" thickBot="1" x14ac:dyDescent="0.35">
      <c r="A304" s="17" t="s">
        <v>42</v>
      </c>
      <c r="B304" s="20"/>
      <c r="C304" s="20"/>
      <c r="D304" s="20"/>
      <c r="E304" s="20"/>
      <c r="F304" s="20"/>
      <c r="G304" s="20"/>
      <c r="H304" s="20"/>
    </row>
    <row r="305" spans="1:9" ht="60.6" thickBot="1" x14ac:dyDescent="0.35">
      <c r="A305" s="136" t="s">
        <v>106</v>
      </c>
      <c r="B305" s="137" t="s">
        <v>193</v>
      </c>
      <c r="C305" s="139" t="s">
        <v>194</v>
      </c>
      <c r="D305" s="139" t="s">
        <v>195</v>
      </c>
      <c r="E305" s="139" t="s">
        <v>196</v>
      </c>
      <c r="F305" s="139" t="s">
        <v>197</v>
      </c>
      <c r="G305" s="140" t="s">
        <v>198</v>
      </c>
      <c r="H305" s="141" t="s">
        <v>102</v>
      </c>
    </row>
    <row r="306" spans="1:9" ht="15.6" x14ac:dyDescent="0.3">
      <c r="A306" s="14">
        <v>1</v>
      </c>
      <c r="B306" s="73">
        <v>4186488.4802118898</v>
      </c>
      <c r="C306" s="74">
        <v>2960712.8564824299</v>
      </c>
      <c r="D306" s="74">
        <v>4234180.8402882302</v>
      </c>
      <c r="E306" s="74">
        <v>5019882.4252068996</v>
      </c>
      <c r="F306" s="74">
        <v>7779750.1179614197</v>
      </c>
      <c r="G306" s="75">
        <v>10607113.5401942</v>
      </c>
      <c r="H306" s="76">
        <v>34788128.260345101</v>
      </c>
    </row>
    <row r="307" spans="1:9" ht="15.6" x14ac:dyDescent="0.3">
      <c r="A307" s="15">
        <v>2</v>
      </c>
      <c r="B307" s="77">
        <v>3101882.0002933098</v>
      </c>
      <c r="C307" s="78">
        <v>2089940.75209672</v>
      </c>
      <c r="D307" s="78">
        <v>2942947.1833517398</v>
      </c>
      <c r="E307" s="78">
        <v>3224109.7987482399</v>
      </c>
      <c r="F307" s="78">
        <v>4675002.0943491003</v>
      </c>
      <c r="G307" s="79">
        <v>6071586.2997388598</v>
      </c>
      <c r="H307" s="80">
        <v>22105468.128578</v>
      </c>
    </row>
    <row r="308" spans="1:9" ht="15.6" x14ac:dyDescent="0.3">
      <c r="A308" s="15">
        <v>3</v>
      </c>
      <c r="B308" s="77">
        <v>2496290.88537473</v>
      </c>
      <c r="C308" s="78">
        <v>1613727.6982993199</v>
      </c>
      <c r="D308" s="78">
        <v>2120198.8950528698</v>
      </c>
      <c r="E308" s="78">
        <v>2443163.1567537398</v>
      </c>
      <c r="F308" s="78">
        <v>3514923.1039567301</v>
      </c>
      <c r="G308" s="79">
        <v>3906705.3271967801</v>
      </c>
      <c r="H308" s="80">
        <v>16095009.066634201</v>
      </c>
    </row>
    <row r="309" spans="1:9" ht="15.6" x14ac:dyDescent="0.3">
      <c r="A309" s="15">
        <v>4</v>
      </c>
      <c r="B309" s="77">
        <v>2042118.13499999</v>
      </c>
      <c r="C309" s="78">
        <v>1201601.7369014299</v>
      </c>
      <c r="D309" s="78">
        <v>1602568.35222816</v>
      </c>
      <c r="E309" s="78">
        <v>1909993.37450384</v>
      </c>
      <c r="F309" s="78">
        <v>2596840.1589996298</v>
      </c>
      <c r="G309" s="79">
        <v>2785450.8158664699</v>
      </c>
      <c r="H309" s="80">
        <v>12138572.573499501</v>
      </c>
    </row>
    <row r="310" spans="1:9" ht="15.6" x14ac:dyDescent="0.3">
      <c r="A310" s="15">
        <v>5</v>
      </c>
      <c r="B310" s="77">
        <v>1386623.42499999</v>
      </c>
      <c r="C310" s="78">
        <v>944070.48297297698</v>
      </c>
      <c r="D310" s="78">
        <v>1185383.77397276</v>
      </c>
      <c r="E310" s="78">
        <v>1388545.09072439</v>
      </c>
      <c r="F310" s="78">
        <v>1753477.1909820701</v>
      </c>
      <c r="G310" s="79">
        <v>1816242.6950658399</v>
      </c>
      <c r="H310" s="80">
        <v>8474342.6587180402</v>
      </c>
    </row>
    <row r="311" spans="1:9" ht="15.6" x14ac:dyDescent="0.3">
      <c r="A311" s="15">
        <v>6</v>
      </c>
      <c r="B311" s="77">
        <v>1058876.0699999901</v>
      </c>
      <c r="C311" s="78">
        <v>765391.35892020597</v>
      </c>
      <c r="D311" s="78">
        <v>956672.60447345197</v>
      </c>
      <c r="E311" s="78">
        <v>1052075.5282572501</v>
      </c>
      <c r="F311" s="78">
        <v>1627630.9504025399</v>
      </c>
      <c r="G311" s="79">
        <v>1407328.5482348099</v>
      </c>
      <c r="H311" s="80">
        <v>6867975.0602882598</v>
      </c>
    </row>
    <row r="312" spans="1:9" ht="15.6" x14ac:dyDescent="0.3">
      <c r="A312" s="15">
        <v>7</v>
      </c>
      <c r="B312" s="77">
        <v>806762.71999999904</v>
      </c>
      <c r="C312" s="78">
        <v>662346.23986743495</v>
      </c>
      <c r="D312" s="78">
        <v>783020.36258426902</v>
      </c>
      <c r="E312" s="78">
        <v>817212.55969307898</v>
      </c>
      <c r="F312" s="78">
        <v>1251419.86218141</v>
      </c>
      <c r="G312" s="79">
        <v>1032718.09955334</v>
      </c>
      <c r="H312" s="80">
        <v>5353479.8438795405</v>
      </c>
    </row>
    <row r="313" spans="1:9" ht="15.6" x14ac:dyDescent="0.3">
      <c r="A313" s="15">
        <v>8</v>
      </c>
      <c r="B313" s="77">
        <v>680706.04499999899</v>
      </c>
      <c r="C313" s="78">
        <v>433302.260362776</v>
      </c>
      <c r="D313" s="78">
        <v>645579.44859575701</v>
      </c>
      <c r="E313" s="78">
        <v>763026.71631025104</v>
      </c>
      <c r="F313" s="78">
        <v>1083604.2061955601</v>
      </c>
      <c r="G313" s="79">
        <v>975184.47973462101</v>
      </c>
      <c r="H313" s="80">
        <v>4581403.1561989598</v>
      </c>
    </row>
    <row r="314" spans="1:9" ht="15.6" x14ac:dyDescent="0.3">
      <c r="A314" s="15">
        <v>9</v>
      </c>
      <c r="B314" s="77">
        <v>453804.03</v>
      </c>
      <c r="C314" s="78">
        <v>331282.22758871299</v>
      </c>
      <c r="D314" s="78">
        <v>486800.460697159</v>
      </c>
      <c r="E314" s="78">
        <v>712375.04019204294</v>
      </c>
      <c r="F314" s="78">
        <v>1112968.4792299201</v>
      </c>
      <c r="G314" s="79">
        <v>798889.53012386395</v>
      </c>
      <c r="H314" s="80">
        <v>3896119.7678316999</v>
      </c>
    </row>
    <row r="315" spans="1:9" ht="15.6" x14ac:dyDescent="0.3">
      <c r="A315" s="15">
        <v>10</v>
      </c>
      <c r="B315" s="77">
        <v>403381.36</v>
      </c>
      <c r="C315" s="78">
        <v>305009.16469671798</v>
      </c>
      <c r="D315" s="78">
        <v>329850.541926498</v>
      </c>
      <c r="E315" s="78">
        <v>693172.95974642003</v>
      </c>
      <c r="F315" s="78">
        <v>556915.98852552497</v>
      </c>
      <c r="G315" s="79">
        <v>245397.42193060199</v>
      </c>
      <c r="H315" s="80">
        <v>2533727.4368257602</v>
      </c>
      <c r="I315" s="89"/>
    </row>
    <row r="316" spans="1:9" ht="15.6" x14ac:dyDescent="0.3">
      <c r="A316" s="15">
        <v>11</v>
      </c>
      <c r="B316" s="77">
        <v>352958.69</v>
      </c>
      <c r="C316" s="78">
        <v>279211.52467327402</v>
      </c>
      <c r="D316" s="78">
        <v>274039.13511083601</v>
      </c>
      <c r="E316" s="78">
        <v>600804.44036420097</v>
      </c>
      <c r="F316" s="78">
        <v>541882.56893274805</v>
      </c>
      <c r="G316" s="79">
        <v>204084.85126189899</v>
      </c>
      <c r="H316" s="80">
        <v>2252981.21034296</v>
      </c>
    </row>
    <row r="317" spans="1:9" ht="15.6" x14ac:dyDescent="0.3">
      <c r="A317" s="15">
        <v>12</v>
      </c>
      <c r="B317" s="77">
        <v>302536.01999999897</v>
      </c>
      <c r="C317" s="78">
        <v>253820.34676785499</v>
      </c>
      <c r="D317" s="78">
        <v>268650.39829517499</v>
      </c>
      <c r="E317" s="78">
        <v>531994.01665405103</v>
      </c>
      <c r="F317" s="78">
        <v>529659.94036232005</v>
      </c>
      <c r="G317" s="79">
        <v>198333.89136948701</v>
      </c>
      <c r="H317" s="80">
        <v>2084994.6134488899</v>
      </c>
    </row>
    <row r="318" spans="1:9" ht="15.6" x14ac:dyDescent="0.3">
      <c r="A318" s="15">
        <v>13</v>
      </c>
      <c r="B318" s="77">
        <v>302536.01999999897</v>
      </c>
      <c r="C318" s="78">
        <v>228429.168862436</v>
      </c>
      <c r="D318" s="78">
        <v>238823.22281281499</v>
      </c>
      <c r="E318" s="78">
        <v>492483.17872174497</v>
      </c>
      <c r="F318" s="78">
        <v>517437.31179189298</v>
      </c>
      <c r="G318" s="79">
        <v>163656.113905515</v>
      </c>
      <c r="H318" s="80">
        <v>1943365.0160944001</v>
      </c>
    </row>
    <row r="319" spans="1:9" ht="15.6" x14ac:dyDescent="0.3">
      <c r="A319" s="15">
        <v>14</v>
      </c>
      <c r="B319" s="77">
        <v>252113.34999999899</v>
      </c>
      <c r="C319" s="78">
        <v>228249.325957016</v>
      </c>
      <c r="D319" s="78">
        <v>210065.717995043</v>
      </c>
      <c r="E319" s="78">
        <v>426712.24579224602</v>
      </c>
      <c r="F319" s="78">
        <v>505214.68322146701</v>
      </c>
      <c r="G319" s="79">
        <v>161079.133594101</v>
      </c>
      <c r="H319" s="80">
        <v>1783434.4565598699</v>
      </c>
    </row>
    <row r="320" spans="1:9" ht="15.6" x14ac:dyDescent="0.3">
      <c r="A320" s="15">
        <v>15</v>
      </c>
      <c r="B320" s="77">
        <v>201690.679999999</v>
      </c>
      <c r="C320" s="78">
        <v>228069.483051597</v>
      </c>
      <c r="D320" s="78">
        <v>182028.69400876699</v>
      </c>
      <c r="E320" s="78">
        <v>339977.40761881601</v>
      </c>
      <c r="F320" s="78">
        <v>464466.06388810102</v>
      </c>
      <c r="G320" s="79">
        <v>158502.15328268701</v>
      </c>
      <c r="H320" s="80">
        <v>1574734.4818499701</v>
      </c>
    </row>
    <row r="321" spans="1:8" ht="15.6" x14ac:dyDescent="0.3">
      <c r="A321" s="15">
        <v>20</v>
      </c>
      <c r="B321" s="77">
        <v>151268.00999999899</v>
      </c>
      <c r="C321" s="78">
        <v>101113.593524499</v>
      </c>
      <c r="D321" s="78">
        <v>52428.622223238999</v>
      </c>
      <c r="E321" s="78">
        <v>215896.97717711501</v>
      </c>
      <c r="F321" s="78">
        <v>263866.53960526298</v>
      </c>
      <c r="G321" s="79">
        <v>0</v>
      </c>
      <c r="H321" s="80">
        <v>784573.74253011704</v>
      </c>
    </row>
    <row r="322" spans="1:8" ht="15.6" x14ac:dyDescent="0.3">
      <c r="A322" s="124">
        <v>25</v>
      </c>
      <c r="B322" s="130">
        <v>50422.67</v>
      </c>
      <c r="C322" s="131">
        <v>100845.34</v>
      </c>
      <c r="D322" s="131">
        <v>51415.669630503697</v>
      </c>
      <c r="E322" s="131">
        <v>93116.604648499298</v>
      </c>
      <c r="F322" s="131">
        <v>78969.154775994801</v>
      </c>
      <c r="G322" s="132">
        <v>0</v>
      </c>
      <c r="H322" s="133">
        <v>374769.439054997</v>
      </c>
    </row>
    <row r="323" spans="1:8" ht="15.6" x14ac:dyDescent="0.3">
      <c r="A323" s="9">
        <v>30</v>
      </c>
      <c r="B323" s="130">
        <v>50422.67</v>
      </c>
      <c r="C323" s="131">
        <v>25211.334999999999</v>
      </c>
      <c r="D323" s="131">
        <v>50422.67</v>
      </c>
      <c r="E323" s="131">
        <v>35942.147047730803</v>
      </c>
      <c r="F323" s="131">
        <v>25670.6173024005</v>
      </c>
      <c r="G323" s="134">
        <v>0</v>
      </c>
      <c r="H323" s="135">
        <v>187669.439350131</v>
      </c>
    </row>
    <row r="324" spans="1:8" ht="15.6" x14ac:dyDescent="0.3">
      <c r="A324" s="9">
        <v>35</v>
      </c>
      <c r="B324" s="130">
        <v>0</v>
      </c>
      <c r="C324" s="131">
        <v>25211.334999999999</v>
      </c>
      <c r="D324" s="131">
        <v>50422.67</v>
      </c>
      <c r="E324" s="131">
        <v>31956.610285798</v>
      </c>
      <c r="F324" s="131">
        <v>0</v>
      </c>
      <c r="G324" s="134">
        <v>0</v>
      </c>
      <c r="H324" s="135">
        <v>107590.61528579801</v>
      </c>
    </row>
    <row r="325" spans="1:8" ht="15.6" x14ac:dyDescent="0.3">
      <c r="A325" s="9">
        <v>40</v>
      </c>
      <c r="B325" s="130">
        <v>0</v>
      </c>
      <c r="C325" s="131">
        <v>25211.334999999999</v>
      </c>
      <c r="D325" s="131">
        <v>25211.334999999999</v>
      </c>
      <c r="E325" s="131">
        <v>0</v>
      </c>
      <c r="F325" s="131">
        <v>0</v>
      </c>
      <c r="G325" s="134">
        <v>0</v>
      </c>
      <c r="H325" s="135">
        <v>50422.67</v>
      </c>
    </row>
    <row r="326" spans="1:8" ht="16.2" thickBot="1" x14ac:dyDescent="0.35">
      <c r="A326" s="10">
        <v>45</v>
      </c>
      <c r="B326" s="81">
        <v>0</v>
      </c>
      <c r="C326" s="82">
        <v>0</v>
      </c>
      <c r="D326" s="82">
        <v>0</v>
      </c>
      <c r="E326" s="82">
        <v>0</v>
      </c>
      <c r="F326" s="82">
        <v>0</v>
      </c>
      <c r="G326" s="87">
        <v>0</v>
      </c>
      <c r="H326" s="88">
        <v>0</v>
      </c>
    </row>
    <row r="328" spans="1:8" ht="18" thickBot="1" x14ac:dyDescent="0.35">
      <c r="A328" s="17" t="s">
        <v>43</v>
      </c>
      <c r="B328" s="20"/>
      <c r="C328" s="20"/>
      <c r="D328" s="20"/>
      <c r="E328" s="20"/>
      <c r="F328" s="20"/>
      <c r="G328" s="20"/>
      <c r="H328" s="20"/>
    </row>
    <row r="329" spans="1:8" ht="60.6" thickBot="1" x14ac:dyDescent="0.35">
      <c r="A329" s="193" t="s">
        <v>106</v>
      </c>
      <c r="B329" s="188" t="s">
        <v>193</v>
      </c>
      <c r="C329" s="292" t="s">
        <v>194</v>
      </c>
      <c r="D329" s="292" t="s">
        <v>195</v>
      </c>
      <c r="E329" s="292" t="s">
        <v>196</v>
      </c>
      <c r="F329" s="292" t="s">
        <v>197</v>
      </c>
      <c r="G329" s="336" t="s">
        <v>198</v>
      </c>
      <c r="H329" s="302" t="s">
        <v>102</v>
      </c>
    </row>
    <row r="330" spans="1:8" ht="15.6" x14ac:dyDescent="0.3">
      <c r="A330" s="106">
        <v>1</v>
      </c>
      <c r="B330" s="306">
        <f>B306+B282+B234+B210+B185+B161+B136+B112</f>
        <v>7946626.7130592503</v>
      </c>
      <c r="C330" s="305">
        <f t="shared" ref="C330:H330" si="85">C306+C282+C234+C210+C185+C161+C136+C112</f>
        <v>5560140.3774543637</v>
      </c>
      <c r="D330" s="305">
        <f t="shared" si="85"/>
        <v>7703326.9832736244</v>
      </c>
      <c r="E330" s="305">
        <f t="shared" si="85"/>
        <v>9183300.5470321309</v>
      </c>
      <c r="F330" s="305">
        <f t="shared" si="85"/>
        <v>13472010.184468389</v>
      </c>
      <c r="G330" s="309">
        <f t="shared" si="85"/>
        <v>19102146.12919971</v>
      </c>
      <c r="H330" s="310">
        <f t="shared" si="85"/>
        <v>62967550.934487492</v>
      </c>
    </row>
    <row r="331" spans="1:8" ht="15.6" x14ac:dyDescent="0.3">
      <c r="A331" s="9">
        <v>2</v>
      </c>
      <c r="B331" s="307">
        <f t="shared" ref="B331:H331" si="86">B307+B283+B235+B211+B186+B162+B137+B113</f>
        <v>5891283.9247833798</v>
      </c>
      <c r="C331" s="78">
        <f t="shared" si="86"/>
        <v>3992983.8423020532</v>
      </c>
      <c r="D331" s="78">
        <f t="shared" si="86"/>
        <v>5573430.4427745016</v>
      </c>
      <c r="E331" s="78">
        <f t="shared" si="86"/>
        <v>6439087.4506538883</v>
      </c>
      <c r="F331" s="78">
        <f t="shared" si="86"/>
        <v>8945975.525312515</v>
      </c>
      <c r="G331" s="85">
        <f t="shared" si="86"/>
        <v>11524759.917328298</v>
      </c>
      <c r="H331" s="86">
        <f t="shared" si="86"/>
        <v>42367521.103154659</v>
      </c>
    </row>
    <row r="332" spans="1:8" ht="15.6" x14ac:dyDescent="0.3">
      <c r="A332" s="9">
        <v>3</v>
      </c>
      <c r="B332" s="307">
        <f t="shared" ref="B332:H332" si="87">B308+B284+B236+B212+B187+B163+B138+B114</f>
        <v>4745377.0246628886</v>
      </c>
      <c r="C332" s="78">
        <f t="shared" si="87"/>
        <v>3096068.0799078052</v>
      </c>
      <c r="D332" s="78">
        <f t="shared" si="87"/>
        <v>4077775.6228089686</v>
      </c>
      <c r="E332" s="78">
        <f t="shared" si="87"/>
        <v>5136873.5413618842</v>
      </c>
      <c r="F332" s="78">
        <f t="shared" si="87"/>
        <v>6840592.5820338521</v>
      </c>
      <c r="G332" s="85">
        <f t="shared" si="87"/>
        <v>7433455.1596426172</v>
      </c>
      <c r="H332" s="86">
        <f t="shared" si="87"/>
        <v>31330142.010418009</v>
      </c>
    </row>
    <row r="333" spans="1:8" ht="15.6" x14ac:dyDescent="0.3">
      <c r="A333" s="9">
        <v>4</v>
      </c>
      <c r="B333" s="307">
        <f t="shared" ref="B333:H333" si="88">B309+B285+B237+B213+B188+B164+B139+B115</f>
        <v>3885094.0708247605</v>
      </c>
      <c r="C333" s="78">
        <f t="shared" si="88"/>
        <v>2310524.7250328455</v>
      </c>
      <c r="D333" s="78">
        <f t="shared" si="88"/>
        <v>3102077.6481670123</v>
      </c>
      <c r="E333" s="78">
        <f t="shared" si="88"/>
        <v>4069863.9758162922</v>
      </c>
      <c r="F333" s="78">
        <f t="shared" si="88"/>
        <v>5085407.0747123137</v>
      </c>
      <c r="G333" s="85">
        <f t="shared" si="88"/>
        <v>5324654.0382168302</v>
      </c>
      <c r="H333" s="86">
        <f t="shared" si="88"/>
        <v>23777621.53277</v>
      </c>
    </row>
    <row r="334" spans="1:8" ht="15.6" x14ac:dyDescent="0.3">
      <c r="A334" s="9">
        <v>5</v>
      </c>
      <c r="B334" s="307">
        <f t="shared" ref="B334:H334" si="89">B310+B286+B238+B214+B189+B165+B140+B116</f>
        <v>2642647.9773066244</v>
      </c>
      <c r="C334" s="78">
        <f t="shared" si="89"/>
        <v>1821130.7635753034</v>
      </c>
      <c r="D334" s="78">
        <f t="shared" si="89"/>
        <v>2318609.3132038722</v>
      </c>
      <c r="E334" s="78">
        <f t="shared" si="89"/>
        <v>2951047.2727121827</v>
      </c>
      <c r="F334" s="78">
        <f t="shared" si="89"/>
        <v>3442913.5333244861</v>
      </c>
      <c r="G334" s="85">
        <f t="shared" si="89"/>
        <v>3521229.9109445349</v>
      </c>
      <c r="H334" s="86">
        <f t="shared" si="89"/>
        <v>16697578.771067033</v>
      </c>
    </row>
    <row r="335" spans="1:8" ht="15.6" x14ac:dyDescent="0.3">
      <c r="A335" s="9">
        <v>6</v>
      </c>
      <c r="B335" s="307">
        <f t="shared" ref="B335:H335" si="90">B311+B287+B239+B215+B190+B166+B141+B117</f>
        <v>2021736.94201231</v>
      </c>
      <c r="C335" s="78">
        <f t="shared" si="90"/>
        <v>1478887.3209119919</v>
      </c>
      <c r="D335" s="78">
        <f t="shared" si="90"/>
        <v>1888469.885877741</v>
      </c>
      <c r="E335" s="78">
        <f t="shared" si="90"/>
        <v>2265904.1604703367</v>
      </c>
      <c r="F335" s="78">
        <f t="shared" si="90"/>
        <v>3029361.4171106713</v>
      </c>
      <c r="G335" s="85">
        <f t="shared" si="90"/>
        <v>2860169.7526676436</v>
      </c>
      <c r="H335" s="86">
        <f t="shared" si="90"/>
        <v>13544529.479050718</v>
      </c>
    </row>
    <row r="336" spans="1:8" ht="15.6" x14ac:dyDescent="0.3">
      <c r="A336" s="9">
        <v>7</v>
      </c>
      <c r="B336" s="307">
        <f t="shared" ref="B336:H336" si="91">B312+B288+B240+B216+B191+B167+B142+B118</f>
        <v>1544610.9015947969</v>
      </c>
      <c r="C336" s="78">
        <f t="shared" si="91"/>
        <v>1282287.7390529246</v>
      </c>
      <c r="D336" s="78">
        <f t="shared" si="91"/>
        <v>1561057.9219636887</v>
      </c>
      <c r="E336" s="78">
        <f t="shared" si="91"/>
        <v>1683488.0385933747</v>
      </c>
      <c r="F336" s="78">
        <f t="shared" si="91"/>
        <v>2347487.8750578687</v>
      </c>
      <c r="G336" s="85">
        <f t="shared" si="91"/>
        <v>2193504.5180809041</v>
      </c>
      <c r="H336" s="86">
        <f t="shared" si="91"/>
        <v>10612436.994343566</v>
      </c>
    </row>
    <row r="337" spans="1:8" ht="15.6" x14ac:dyDescent="0.3">
      <c r="A337" s="9">
        <v>8</v>
      </c>
      <c r="B337" s="307">
        <f t="shared" ref="B337:H337" si="92">B313+B289+B241+B217+B192+B168+B143+B119</f>
        <v>1305791.1445619431</v>
      </c>
      <c r="C337" s="78">
        <f t="shared" si="92"/>
        <v>842983.72198495222</v>
      </c>
      <c r="D337" s="78">
        <f t="shared" si="92"/>
        <v>1280720.4970694047</v>
      </c>
      <c r="E337" s="78">
        <f t="shared" si="92"/>
        <v>1605601.9998626122</v>
      </c>
      <c r="F337" s="78">
        <f t="shared" si="92"/>
        <v>2032076.5487735488</v>
      </c>
      <c r="G337" s="85">
        <f t="shared" si="92"/>
        <v>2021003.7408395819</v>
      </c>
      <c r="H337" s="86">
        <f t="shared" si="92"/>
        <v>9088177.6530920453</v>
      </c>
    </row>
    <row r="338" spans="1:8" ht="15.6" x14ac:dyDescent="0.3">
      <c r="A338" s="9">
        <v>9</v>
      </c>
      <c r="B338" s="307">
        <f t="shared" ref="B338:H338" si="93">B314+B290+B242+B218+B193+B169+B144+B120</f>
        <v>875503.18765229208</v>
      </c>
      <c r="C338" s="78">
        <f t="shared" si="93"/>
        <v>649051.89538474276</v>
      </c>
      <c r="D338" s="78">
        <f t="shared" si="93"/>
        <v>963563.92323993763</v>
      </c>
      <c r="E338" s="78">
        <f t="shared" si="93"/>
        <v>1530728.0901235961</v>
      </c>
      <c r="F338" s="78">
        <f t="shared" si="93"/>
        <v>1989818.1722496324</v>
      </c>
      <c r="G338" s="85">
        <f t="shared" si="93"/>
        <v>1570336.6950284839</v>
      </c>
      <c r="H338" s="86">
        <f t="shared" si="93"/>
        <v>7579001.9636786832</v>
      </c>
    </row>
    <row r="339" spans="1:8" ht="15.6" x14ac:dyDescent="0.3">
      <c r="A339" s="9">
        <v>10</v>
      </c>
      <c r="B339" s="307">
        <f t="shared" ref="B339:H339" si="94">B315+B291+B243+B219+B194+B170+B145+B121</f>
        <v>780136.77765229193</v>
      </c>
      <c r="C339" s="78">
        <f t="shared" si="94"/>
        <v>599275.9768664639</v>
      </c>
      <c r="D339" s="78">
        <f t="shared" si="94"/>
        <v>663083.1617793378</v>
      </c>
      <c r="E339" s="78">
        <f t="shared" si="94"/>
        <v>1511526.0096779733</v>
      </c>
      <c r="F339" s="78">
        <f t="shared" si="94"/>
        <v>1095025.5656608886</v>
      </c>
      <c r="G339" s="85">
        <f t="shared" si="94"/>
        <v>545364.33509280859</v>
      </c>
      <c r="H339" s="86">
        <f t="shared" si="94"/>
        <v>5194411.8267297549</v>
      </c>
    </row>
    <row r="340" spans="1:8" ht="15.6" x14ac:dyDescent="0.3">
      <c r="A340" s="9">
        <v>11</v>
      </c>
      <c r="B340" s="307">
        <f t="shared" ref="B340:H340" si="95">B316+B292+B244+B220+B195+B171+B146+B122</f>
        <v>683702.53226557095</v>
      </c>
      <c r="C340" s="78">
        <f t="shared" si="95"/>
        <v>550343.97882111731</v>
      </c>
      <c r="D340" s="78">
        <f t="shared" si="95"/>
        <v>559915.16332096513</v>
      </c>
      <c r="E340" s="78">
        <f t="shared" si="95"/>
        <v>1341400.8279343583</v>
      </c>
      <c r="F340" s="78">
        <f t="shared" si="95"/>
        <v>1079992.1460681115</v>
      </c>
      <c r="G340" s="85">
        <f t="shared" si="95"/>
        <v>439419.49458381324</v>
      </c>
      <c r="H340" s="86">
        <f t="shared" si="95"/>
        <v>4654774.1429939345</v>
      </c>
    </row>
    <row r="341" spans="1:8" ht="15.6" x14ac:dyDescent="0.3">
      <c r="A341" s="9">
        <v>12</v>
      </c>
      <c r="B341" s="307">
        <f t="shared" ref="B341:H341" si="96">B317+B293+B245+B221+B196+B172+B147+B123</f>
        <v>588042.13184804795</v>
      </c>
      <c r="C341" s="78">
        <f t="shared" si="96"/>
        <v>500730.56729489128</v>
      </c>
      <c r="D341" s="78">
        <f t="shared" si="96"/>
        <v>554526.42650530417</v>
      </c>
      <c r="E341" s="78">
        <f t="shared" si="96"/>
        <v>1193353.2675780752</v>
      </c>
      <c r="F341" s="78">
        <f t="shared" si="96"/>
        <v>1067769.5174976836</v>
      </c>
      <c r="G341" s="85">
        <f t="shared" si="96"/>
        <v>433668.53469140123</v>
      </c>
      <c r="H341" s="86">
        <f t="shared" si="96"/>
        <v>4338090.4454154065</v>
      </c>
    </row>
    <row r="342" spans="1:8" ht="15.6" x14ac:dyDescent="0.3">
      <c r="A342" s="9">
        <v>13</v>
      </c>
      <c r="B342" s="307">
        <f t="shared" ref="B342:H342" si="97">B318+B294+B246+B222+B197+B173+B148+B124</f>
        <v>588042.13184804795</v>
      </c>
      <c r="C342" s="78">
        <f t="shared" si="97"/>
        <v>452168.18160713068</v>
      </c>
      <c r="D342" s="78">
        <f t="shared" si="97"/>
        <v>500163.79443841381</v>
      </c>
      <c r="E342" s="78">
        <f t="shared" si="97"/>
        <v>1129528.0716238664</v>
      </c>
      <c r="F342" s="78">
        <f t="shared" si="97"/>
        <v>1055546.8889272565</v>
      </c>
      <c r="G342" s="85">
        <f t="shared" si="97"/>
        <v>336360.6577042719</v>
      </c>
      <c r="H342" s="86">
        <f t="shared" si="97"/>
        <v>4061809.7261489788</v>
      </c>
    </row>
    <row r="343" spans="1:8" ht="15.6" x14ac:dyDescent="0.3">
      <c r="A343" s="9">
        <v>14</v>
      </c>
      <c r="B343" s="307">
        <f t="shared" ref="B343:H343" si="98">B319+B295+B247+B223+B198+B174+B149+B125</f>
        <v>492381.73143052595</v>
      </c>
      <c r="C343" s="78">
        <f t="shared" si="98"/>
        <v>451988.33870171069</v>
      </c>
      <c r="D343" s="78">
        <f t="shared" si="98"/>
        <v>442738.96530852653</v>
      </c>
      <c r="E343" s="78">
        <f t="shared" si="98"/>
        <v>981111.39920771483</v>
      </c>
      <c r="F343" s="78">
        <f t="shared" si="98"/>
        <v>1043324.2603568307</v>
      </c>
      <c r="G343" s="85">
        <f t="shared" si="98"/>
        <v>333783.67739285791</v>
      </c>
      <c r="H343" s="86">
        <f t="shared" si="98"/>
        <v>3745328.3723981623</v>
      </c>
    </row>
    <row r="344" spans="1:8" ht="15.6" x14ac:dyDescent="0.3">
      <c r="A344" s="9">
        <v>15</v>
      </c>
      <c r="B344" s="307">
        <f t="shared" ref="B344:H344" si="99">B320+B296+B248+B224+B199+B175+B150+B126</f>
        <v>396721.33101300301</v>
      </c>
      <c r="C344" s="78">
        <f t="shared" si="99"/>
        <v>451808.49579629168</v>
      </c>
      <c r="D344" s="78">
        <f t="shared" si="99"/>
        <v>386034.6170101352</v>
      </c>
      <c r="E344" s="78">
        <f t="shared" si="99"/>
        <v>813754.82979882939</v>
      </c>
      <c r="F344" s="78">
        <f t="shared" si="99"/>
        <v>939331.37882633868</v>
      </c>
      <c r="G344" s="85">
        <f t="shared" si="99"/>
        <v>331206.69708144391</v>
      </c>
      <c r="H344" s="86">
        <f t="shared" si="99"/>
        <v>3318857.349526043</v>
      </c>
    </row>
    <row r="345" spans="1:8" ht="15.6" x14ac:dyDescent="0.3">
      <c r="A345" s="9">
        <v>20</v>
      </c>
      <c r="B345" s="307">
        <f t="shared" ref="B345:H345" si="100">B321+B297+B249+B225+B200+B176+B151+B127</f>
        <v>301354.92101300304</v>
      </c>
      <c r="C345" s="78">
        <f t="shared" si="100"/>
        <v>209542.42079349278</v>
      </c>
      <c r="D345" s="78">
        <f t="shared" si="100"/>
        <v>112854.69000557979</v>
      </c>
      <c r="E345" s="78">
        <f t="shared" si="100"/>
        <v>532082.55432975013</v>
      </c>
      <c r="F345" s="78">
        <f t="shared" si="100"/>
        <v>562278.06647274853</v>
      </c>
      <c r="G345" s="85">
        <f t="shared" si="100"/>
        <v>4350.8599999999997</v>
      </c>
      <c r="H345" s="86">
        <f t="shared" si="100"/>
        <v>1722463.5126145766</v>
      </c>
    </row>
    <row r="346" spans="1:8" ht="15.6" x14ac:dyDescent="0.3">
      <c r="A346" s="9">
        <v>25</v>
      </c>
      <c r="B346" s="307">
        <f t="shared" ref="B346:H346" si="101">B322+B298+B250+B226+B201+B177+B152+B128</f>
        <v>110255.21874058861</v>
      </c>
      <c r="C346" s="78">
        <f t="shared" si="101"/>
        <v>209274.16726899377</v>
      </c>
      <c r="D346" s="78">
        <f t="shared" si="101"/>
        <v>111841.73741284449</v>
      </c>
      <c r="E346" s="78">
        <f t="shared" si="101"/>
        <v>237921.10323850557</v>
      </c>
      <c r="F346" s="78">
        <f t="shared" si="101"/>
        <v>177825.39129036845</v>
      </c>
      <c r="G346" s="85">
        <f t="shared" si="101"/>
        <v>4350.8599999999997</v>
      </c>
      <c r="H346" s="86">
        <f t="shared" si="101"/>
        <v>851468.47795130056</v>
      </c>
    </row>
    <row r="347" spans="1:8" ht="15.6" x14ac:dyDescent="0.3">
      <c r="A347" s="9">
        <v>30</v>
      </c>
      <c r="B347" s="307">
        <f t="shared" ref="B347:H347" si="102">B323+B299+B251+B227+B202+B178+B153+B129</f>
        <v>110255.21874058861</v>
      </c>
      <c r="C347" s="78">
        <f t="shared" si="102"/>
        <v>63111.55517796021</v>
      </c>
      <c r="D347" s="78">
        <f t="shared" si="102"/>
        <v>110848.73778234079</v>
      </c>
      <c r="E347" s="78">
        <f t="shared" si="102"/>
        <v>105908.360805431</v>
      </c>
      <c r="F347" s="78">
        <f t="shared" si="102"/>
        <v>62816.296140525017</v>
      </c>
      <c r="G347" s="85">
        <f t="shared" si="102"/>
        <v>4350.8599999999997</v>
      </c>
      <c r="H347" s="86">
        <f t="shared" si="102"/>
        <v>457291.02864684485</v>
      </c>
    </row>
    <row r="348" spans="1:8" ht="15.6" x14ac:dyDescent="0.3">
      <c r="A348" s="9">
        <v>35</v>
      </c>
      <c r="B348" s="307">
        <f t="shared" ref="B348:H348" si="103">B324+B300+B252+B228+B203+B179+B154+B130</f>
        <v>14336.87</v>
      </c>
      <c r="C348" s="78">
        <f t="shared" si="103"/>
        <v>63111.55517796021</v>
      </c>
      <c r="D348" s="78">
        <f t="shared" si="103"/>
        <v>110848.73778234079</v>
      </c>
      <c r="E348" s="78">
        <f t="shared" si="103"/>
        <v>101922.8240434982</v>
      </c>
      <c r="F348" s="78">
        <f t="shared" si="103"/>
        <v>6290.4</v>
      </c>
      <c r="G348" s="85">
        <f t="shared" si="103"/>
        <v>4350.8599999999997</v>
      </c>
      <c r="H348" s="86">
        <f t="shared" si="103"/>
        <v>300861.24700379849</v>
      </c>
    </row>
    <row r="349" spans="1:8" ht="15.6" x14ac:dyDescent="0.3">
      <c r="A349" s="9">
        <v>40</v>
      </c>
      <c r="B349" s="307">
        <f t="shared" ref="B349:H349" si="104">B325+B301+B253+B229+B204+B180+B155+B131</f>
        <v>14336.87</v>
      </c>
      <c r="C349" s="78">
        <f t="shared" si="104"/>
        <v>63111.55517796021</v>
      </c>
      <c r="D349" s="78">
        <f t="shared" si="104"/>
        <v>63165.532782340815</v>
      </c>
      <c r="E349" s="78">
        <f t="shared" si="104"/>
        <v>10038.43</v>
      </c>
      <c r="F349" s="78">
        <f t="shared" si="104"/>
        <v>6290.4</v>
      </c>
      <c r="G349" s="85">
        <f t="shared" si="104"/>
        <v>4350.8599999999997</v>
      </c>
      <c r="H349" s="86">
        <f t="shared" si="104"/>
        <v>161293.64796030111</v>
      </c>
    </row>
    <row r="350" spans="1:8" ht="16.2" thickBot="1" x14ac:dyDescent="0.35">
      <c r="A350" s="10">
        <v>45</v>
      </c>
      <c r="B350" s="308">
        <f t="shared" ref="B350:G350" si="105">B326+B302+B254+B230+B205+B181+B156+B132</f>
        <v>14336.87</v>
      </c>
      <c r="C350" s="82">
        <f t="shared" si="105"/>
        <v>13917.509999999998</v>
      </c>
      <c r="D350" s="82">
        <f t="shared" si="105"/>
        <v>13602.989999999998</v>
      </c>
      <c r="E350" s="82">
        <f t="shared" si="105"/>
        <v>10038.43</v>
      </c>
      <c r="F350" s="82">
        <f>F326+F302+F254+F230+F205+F181+F156+F132</f>
        <v>6290.4</v>
      </c>
      <c r="G350" s="87">
        <f t="shared" si="105"/>
        <v>4350.8599999999997</v>
      </c>
      <c r="H350" s="88">
        <f>H326+H302+H254+H230+H205+H181+H156+H132</f>
        <v>62537.06</v>
      </c>
    </row>
    <row r="352" spans="1:8" ht="18" thickBot="1" x14ac:dyDescent="0.35">
      <c r="A352" s="17" t="s">
        <v>44</v>
      </c>
      <c r="B352" s="20"/>
      <c r="C352" s="20"/>
      <c r="D352" s="20"/>
      <c r="E352" s="20"/>
      <c r="F352" s="20"/>
      <c r="G352" s="20"/>
      <c r="H352" s="20"/>
    </row>
    <row r="353" spans="1:9" ht="60.6" thickBot="1" x14ac:dyDescent="0.35">
      <c r="A353" s="136" t="s">
        <v>106</v>
      </c>
      <c r="B353" s="137" t="s">
        <v>193</v>
      </c>
      <c r="C353" s="139" t="s">
        <v>194</v>
      </c>
      <c r="D353" s="139" t="s">
        <v>195</v>
      </c>
      <c r="E353" s="139" t="s">
        <v>196</v>
      </c>
      <c r="F353" s="139" t="s">
        <v>197</v>
      </c>
      <c r="G353" s="140" t="s">
        <v>198</v>
      </c>
      <c r="H353" s="141" t="s">
        <v>102</v>
      </c>
    </row>
    <row r="354" spans="1:9" ht="15.6" x14ac:dyDescent="0.3">
      <c r="A354" s="14">
        <v>1</v>
      </c>
      <c r="B354" s="163">
        <v>155</v>
      </c>
      <c r="C354" s="164">
        <v>96</v>
      </c>
      <c r="D354" s="164">
        <v>110</v>
      </c>
      <c r="E354" s="164">
        <v>82</v>
      </c>
      <c r="F354" s="164">
        <v>64</v>
      </c>
      <c r="G354" s="165">
        <v>32</v>
      </c>
      <c r="H354" s="166">
        <v>539</v>
      </c>
    </row>
    <row r="355" spans="1:9" ht="15.6" x14ac:dyDescent="0.3">
      <c r="A355" s="15">
        <v>2</v>
      </c>
      <c r="B355" s="167">
        <v>116</v>
      </c>
      <c r="C355" s="168">
        <v>72</v>
      </c>
      <c r="D355" s="168">
        <v>83</v>
      </c>
      <c r="E355" s="168">
        <v>64</v>
      </c>
      <c r="F355" s="168">
        <v>46</v>
      </c>
      <c r="G355" s="169">
        <v>23</v>
      </c>
      <c r="H355" s="170">
        <v>404</v>
      </c>
    </row>
    <row r="356" spans="1:9" ht="15.6" x14ac:dyDescent="0.3">
      <c r="A356" s="15">
        <v>3</v>
      </c>
      <c r="B356" s="167">
        <v>94</v>
      </c>
      <c r="C356" s="168">
        <v>56</v>
      </c>
      <c r="D356" s="168">
        <v>60</v>
      </c>
      <c r="E356" s="168">
        <v>52</v>
      </c>
      <c r="F356" s="168">
        <v>36</v>
      </c>
      <c r="G356" s="169">
        <v>17</v>
      </c>
      <c r="H356" s="170">
        <v>315</v>
      </c>
    </row>
    <row r="357" spans="1:9" ht="15.6" x14ac:dyDescent="0.3">
      <c r="A357" s="15">
        <v>4</v>
      </c>
      <c r="B357" s="167">
        <v>77</v>
      </c>
      <c r="C357" s="168">
        <v>43</v>
      </c>
      <c r="D357" s="168">
        <v>46</v>
      </c>
      <c r="E357" s="168">
        <v>43</v>
      </c>
      <c r="F357" s="168">
        <v>27</v>
      </c>
      <c r="G357" s="169">
        <v>15</v>
      </c>
      <c r="H357" s="170">
        <v>251</v>
      </c>
    </row>
    <row r="358" spans="1:9" ht="15.6" x14ac:dyDescent="0.3">
      <c r="A358" s="15">
        <v>5</v>
      </c>
      <c r="B358" s="167">
        <v>53</v>
      </c>
      <c r="C358" s="168">
        <v>34</v>
      </c>
      <c r="D358" s="168">
        <v>36</v>
      </c>
      <c r="E358" s="168">
        <v>32</v>
      </c>
      <c r="F358" s="168">
        <v>16</v>
      </c>
      <c r="G358" s="169">
        <v>11</v>
      </c>
      <c r="H358" s="170">
        <v>182</v>
      </c>
    </row>
    <row r="359" spans="1:9" ht="15.6" x14ac:dyDescent="0.3">
      <c r="A359" s="15">
        <v>6</v>
      </c>
      <c r="B359" s="167">
        <v>40</v>
      </c>
      <c r="C359" s="168">
        <v>27</v>
      </c>
      <c r="D359" s="168">
        <v>30</v>
      </c>
      <c r="E359" s="168">
        <v>24</v>
      </c>
      <c r="F359" s="168">
        <v>12</v>
      </c>
      <c r="G359" s="169">
        <v>9</v>
      </c>
      <c r="H359" s="170">
        <v>142</v>
      </c>
    </row>
    <row r="360" spans="1:9" ht="15.6" x14ac:dyDescent="0.3">
      <c r="A360" s="15">
        <v>7</v>
      </c>
      <c r="B360" s="167">
        <v>30</v>
      </c>
      <c r="C360" s="168">
        <v>23</v>
      </c>
      <c r="D360" s="168">
        <v>25</v>
      </c>
      <c r="E360" s="168">
        <v>17</v>
      </c>
      <c r="F360" s="168">
        <v>9</v>
      </c>
      <c r="G360" s="169">
        <v>7</v>
      </c>
      <c r="H360" s="170">
        <v>111</v>
      </c>
    </row>
    <row r="361" spans="1:9" ht="15.6" x14ac:dyDescent="0.3">
      <c r="A361" s="15">
        <v>8</v>
      </c>
      <c r="B361" s="167">
        <v>26</v>
      </c>
      <c r="C361" s="168">
        <v>16</v>
      </c>
      <c r="D361" s="168">
        <v>21</v>
      </c>
      <c r="E361" s="168">
        <v>16</v>
      </c>
      <c r="F361" s="168">
        <v>8</v>
      </c>
      <c r="G361" s="169">
        <v>7</v>
      </c>
      <c r="H361" s="170">
        <v>94</v>
      </c>
    </row>
    <row r="362" spans="1:9" ht="15.6" x14ac:dyDescent="0.3">
      <c r="A362" s="15">
        <v>9</v>
      </c>
      <c r="B362" s="167">
        <v>17</v>
      </c>
      <c r="C362" s="168">
        <v>13</v>
      </c>
      <c r="D362" s="168">
        <v>17</v>
      </c>
      <c r="E362" s="168">
        <v>16</v>
      </c>
      <c r="F362" s="168">
        <v>8</v>
      </c>
      <c r="G362" s="169">
        <v>5</v>
      </c>
      <c r="H362" s="170">
        <v>76</v>
      </c>
    </row>
    <row r="363" spans="1:9" ht="15.6" x14ac:dyDescent="0.3">
      <c r="A363" s="15">
        <v>10</v>
      </c>
      <c r="B363" s="167">
        <v>15</v>
      </c>
      <c r="C363" s="168">
        <v>12</v>
      </c>
      <c r="D363" s="168">
        <v>11</v>
      </c>
      <c r="E363" s="168">
        <v>16</v>
      </c>
      <c r="F363" s="168">
        <v>5</v>
      </c>
      <c r="G363" s="169">
        <v>3</v>
      </c>
      <c r="H363" s="170">
        <v>62</v>
      </c>
      <c r="I363" s="33"/>
    </row>
    <row r="364" spans="1:9" ht="15.6" x14ac:dyDescent="0.3">
      <c r="A364" s="15">
        <v>11</v>
      </c>
      <c r="B364" s="167">
        <v>13</v>
      </c>
      <c r="C364" s="168">
        <v>11</v>
      </c>
      <c r="D364" s="168">
        <v>10</v>
      </c>
      <c r="E364" s="168">
        <v>14</v>
      </c>
      <c r="F364" s="168">
        <v>5</v>
      </c>
      <c r="G364" s="169">
        <v>2</v>
      </c>
      <c r="H364" s="170">
        <v>55</v>
      </c>
    </row>
    <row r="365" spans="1:9" ht="15.6" x14ac:dyDescent="0.3">
      <c r="A365" s="15">
        <v>12</v>
      </c>
      <c r="B365" s="167">
        <v>11</v>
      </c>
      <c r="C365" s="168">
        <v>10</v>
      </c>
      <c r="D365" s="168">
        <v>10</v>
      </c>
      <c r="E365" s="168">
        <v>14</v>
      </c>
      <c r="F365" s="168">
        <v>5</v>
      </c>
      <c r="G365" s="169">
        <v>2</v>
      </c>
      <c r="H365" s="170">
        <v>52</v>
      </c>
    </row>
    <row r="366" spans="1:9" ht="15.6" x14ac:dyDescent="0.3">
      <c r="A366" s="15">
        <v>13</v>
      </c>
      <c r="B366" s="167">
        <v>11</v>
      </c>
      <c r="C366" s="168">
        <v>9</v>
      </c>
      <c r="D366" s="168">
        <v>9</v>
      </c>
      <c r="E366" s="168">
        <v>14</v>
      </c>
      <c r="F366" s="168">
        <v>5</v>
      </c>
      <c r="G366" s="169">
        <v>1</v>
      </c>
      <c r="H366" s="170">
        <v>49</v>
      </c>
    </row>
    <row r="367" spans="1:9" ht="15.6" x14ac:dyDescent="0.3">
      <c r="A367" s="15">
        <v>14</v>
      </c>
      <c r="B367" s="167">
        <v>9</v>
      </c>
      <c r="C367" s="168">
        <v>9</v>
      </c>
      <c r="D367" s="168">
        <v>8</v>
      </c>
      <c r="E367" s="168">
        <v>12</v>
      </c>
      <c r="F367" s="168">
        <v>5</v>
      </c>
      <c r="G367" s="169">
        <v>1</v>
      </c>
      <c r="H367" s="170">
        <v>44</v>
      </c>
    </row>
    <row r="368" spans="1:9" ht="15.6" x14ac:dyDescent="0.3">
      <c r="A368" s="15">
        <v>15</v>
      </c>
      <c r="B368" s="167">
        <v>7</v>
      </c>
      <c r="C368" s="168">
        <v>9</v>
      </c>
      <c r="D368" s="168">
        <v>7</v>
      </c>
      <c r="E368" s="168">
        <v>10</v>
      </c>
      <c r="F368" s="168">
        <v>4</v>
      </c>
      <c r="G368" s="169">
        <v>1</v>
      </c>
      <c r="H368" s="170">
        <v>38</v>
      </c>
    </row>
    <row r="369" spans="1:8" ht="15.6" x14ac:dyDescent="0.3">
      <c r="A369" s="15">
        <v>20</v>
      </c>
      <c r="B369" s="167">
        <v>5</v>
      </c>
      <c r="C369" s="168">
        <v>4</v>
      </c>
      <c r="D369" s="168">
        <v>2</v>
      </c>
      <c r="E369" s="168">
        <v>7</v>
      </c>
      <c r="F369" s="168">
        <v>3</v>
      </c>
      <c r="G369" s="169">
        <v>0</v>
      </c>
      <c r="H369" s="170">
        <v>21</v>
      </c>
    </row>
    <row r="370" spans="1:8" ht="15.6" x14ac:dyDescent="0.3">
      <c r="A370" s="124">
        <v>25</v>
      </c>
      <c r="B370" s="155">
        <v>2</v>
      </c>
      <c r="C370" s="156">
        <v>4</v>
      </c>
      <c r="D370" s="156">
        <v>2</v>
      </c>
      <c r="E370" s="156">
        <v>3</v>
      </c>
      <c r="F370" s="156">
        <v>1</v>
      </c>
      <c r="G370" s="171">
        <v>0</v>
      </c>
      <c r="H370" s="172">
        <v>12</v>
      </c>
    </row>
    <row r="371" spans="1:8" ht="15.6" x14ac:dyDescent="0.3">
      <c r="A371" s="9">
        <v>30</v>
      </c>
      <c r="B371" s="155">
        <v>2</v>
      </c>
      <c r="C371" s="156">
        <v>1</v>
      </c>
      <c r="D371" s="156">
        <v>2</v>
      </c>
      <c r="E371" s="156">
        <v>1</v>
      </c>
      <c r="F371" s="156">
        <v>1</v>
      </c>
      <c r="G371" s="157">
        <v>0</v>
      </c>
      <c r="H371" s="158">
        <v>7</v>
      </c>
    </row>
    <row r="372" spans="1:8" ht="15.6" x14ac:dyDescent="0.3">
      <c r="A372" s="9">
        <v>35</v>
      </c>
      <c r="B372" s="155">
        <v>0</v>
      </c>
      <c r="C372" s="156">
        <v>1</v>
      </c>
      <c r="D372" s="156">
        <v>2</v>
      </c>
      <c r="E372" s="156">
        <v>1</v>
      </c>
      <c r="F372" s="156">
        <v>0</v>
      </c>
      <c r="G372" s="157">
        <v>0</v>
      </c>
      <c r="H372" s="158">
        <v>4</v>
      </c>
    </row>
    <row r="373" spans="1:8" ht="15.6" x14ac:dyDescent="0.3">
      <c r="A373" s="9">
        <v>40</v>
      </c>
      <c r="B373" s="155">
        <v>0</v>
      </c>
      <c r="C373" s="156">
        <v>1</v>
      </c>
      <c r="D373" s="156">
        <v>1</v>
      </c>
      <c r="E373" s="156">
        <v>0</v>
      </c>
      <c r="F373" s="156">
        <v>0</v>
      </c>
      <c r="G373" s="157">
        <v>0</v>
      </c>
      <c r="H373" s="158">
        <v>2</v>
      </c>
    </row>
    <row r="374" spans="1:8" ht="16.2" thickBot="1" x14ac:dyDescent="0.35">
      <c r="A374" s="10">
        <v>45</v>
      </c>
      <c r="B374" s="159">
        <v>0</v>
      </c>
      <c r="C374" s="160">
        <v>0</v>
      </c>
      <c r="D374" s="160">
        <v>0</v>
      </c>
      <c r="E374" s="160">
        <v>0</v>
      </c>
      <c r="F374" s="160">
        <v>0</v>
      </c>
      <c r="G374" s="161">
        <v>0</v>
      </c>
      <c r="H374" s="162">
        <v>0</v>
      </c>
    </row>
    <row r="376" spans="1:8" ht="18" thickBot="1" x14ac:dyDescent="0.35">
      <c r="A376" s="17" t="s">
        <v>45</v>
      </c>
      <c r="B376" s="20"/>
      <c r="C376" s="20"/>
      <c r="D376" s="20"/>
      <c r="E376" s="20"/>
      <c r="F376" s="20"/>
      <c r="G376" s="20"/>
      <c r="H376" s="20"/>
    </row>
    <row r="377" spans="1:8" ht="60.6" thickBot="1" x14ac:dyDescent="0.35">
      <c r="A377" s="136" t="s">
        <v>106</v>
      </c>
      <c r="B377" s="137" t="s">
        <v>193</v>
      </c>
      <c r="C377" s="139" t="s">
        <v>194</v>
      </c>
      <c r="D377" s="139" t="s">
        <v>195</v>
      </c>
      <c r="E377" s="139" t="s">
        <v>196</v>
      </c>
      <c r="F377" s="139" t="s">
        <v>197</v>
      </c>
      <c r="G377" s="140" t="s">
        <v>198</v>
      </c>
      <c r="H377" s="141" t="s">
        <v>116</v>
      </c>
    </row>
    <row r="378" spans="1:8" ht="15.6" x14ac:dyDescent="0.3">
      <c r="A378" s="14">
        <v>1</v>
      </c>
      <c r="B378" s="73">
        <f t="shared" ref="B378:B392" si="106">(B306+B282+B234+B210+B185+B161)/B354</f>
        <v>51204.133568124191</v>
      </c>
      <c r="C378" s="74">
        <f t="shared" ref="C378:G378" si="107">(C306+C282+C234+C210+C185+C161)/C354</f>
        <v>57804.552265149621</v>
      </c>
      <c r="D378" s="74">
        <f t="shared" si="107"/>
        <v>69939.701666123859</v>
      </c>
      <c r="E378" s="74">
        <f t="shared" si="107"/>
        <v>111904.84923209918</v>
      </c>
      <c r="F378" s="74">
        <f t="shared" si="107"/>
        <v>210432.99600731858</v>
      </c>
      <c r="G378" s="75">
        <f t="shared" si="107"/>
        <v>596856.06497499091</v>
      </c>
      <c r="H378" s="84">
        <f t="shared" ref="H378:H392" si="108">(H306+H282+H234+H210+H185+H161)/H354</f>
        <v>116739.4218265074</v>
      </c>
    </row>
    <row r="379" spans="1:8" ht="15.6" x14ac:dyDescent="0.3">
      <c r="A379" s="15">
        <v>2</v>
      </c>
      <c r="B379" s="77">
        <f t="shared" si="106"/>
        <v>50691.128317098104</v>
      </c>
      <c r="C379" s="78">
        <f t="shared" ref="C379:G392" si="109">(C307+C283+C235+C211+C186+C162)/C355</f>
        <v>55295.752531972961</v>
      </c>
      <c r="D379" s="78">
        <f t="shared" si="109"/>
        <v>67018.398587644595</v>
      </c>
      <c r="E379" s="78">
        <f t="shared" si="109"/>
        <v>100486.65344771701</v>
      </c>
      <c r="F379" s="78">
        <f t="shared" si="109"/>
        <v>194372.88881114163</v>
      </c>
      <c r="G379" s="79">
        <f t="shared" si="109"/>
        <v>500940.90988383914</v>
      </c>
      <c r="H379" s="86">
        <f t="shared" si="108"/>
        <v>104747.35589889767</v>
      </c>
    </row>
    <row r="380" spans="1:8" ht="15.6" x14ac:dyDescent="0.3">
      <c r="A380" s="15">
        <v>3</v>
      </c>
      <c r="B380" s="77">
        <f t="shared" si="106"/>
        <v>50357.818560243497</v>
      </c>
      <c r="C380" s="78">
        <f t="shared" si="109"/>
        <v>55069.761426925084</v>
      </c>
      <c r="D380" s="78">
        <f t="shared" si="109"/>
        <v>67769.409880149484</v>
      </c>
      <c r="E380" s="78">
        <f t="shared" si="109"/>
        <v>98626.249449266994</v>
      </c>
      <c r="F380" s="78">
        <f t="shared" si="109"/>
        <v>189873.033667607</v>
      </c>
      <c r="G380" s="79">
        <f t="shared" si="109"/>
        <v>437057.01350838924</v>
      </c>
      <c r="H380" s="86">
        <f t="shared" si="108"/>
        <v>99294.189175930194</v>
      </c>
    </row>
    <row r="381" spans="1:8" ht="15.6" x14ac:dyDescent="0.3">
      <c r="A381" s="15">
        <v>4</v>
      </c>
      <c r="B381" s="77">
        <f t="shared" si="106"/>
        <v>50297.145595126764</v>
      </c>
      <c r="C381" s="78">
        <f t="shared" si="109"/>
        <v>53440.556396112683</v>
      </c>
      <c r="D381" s="78">
        <f t="shared" si="109"/>
        <v>67173.800829717657</v>
      </c>
      <c r="E381" s="78">
        <f t="shared" si="109"/>
        <v>94448.071995727732</v>
      </c>
      <c r="F381" s="78">
        <f t="shared" si="109"/>
        <v>188145.52535971531</v>
      </c>
      <c r="G381" s="79">
        <f t="shared" si="109"/>
        <v>354730.561881122</v>
      </c>
      <c r="H381" s="86">
        <f t="shared" si="108"/>
        <v>94513.839373585666</v>
      </c>
    </row>
    <row r="382" spans="1:8" ht="15.6" x14ac:dyDescent="0.3">
      <c r="A382" s="15">
        <v>5</v>
      </c>
      <c r="B382" s="77">
        <f t="shared" si="106"/>
        <v>49617.974666162729</v>
      </c>
      <c r="C382" s="78">
        <f t="shared" si="109"/>
        <v>53184.937163979514</v>
      </c>
      <c r="D382" s="78">
        <f t="shared" si="109"/>
        <v>64059.259811218675</v>
      </c>
      <c r="E382" s="78">
        <f t="shared" si="109"/>
        <v>91939.288834755702</v>
      </c>
      <c r="F382" s="78">
        <f t="shared" si="109"/>
        <v>214820.0702077804</v>
      </c>
      <c r="G382" s="79">
        <f t="shared" si="109"/>
        <v>319756.78372223047</v>
      </c>
      <c r="H382" s="86">
        <f t="shared" si="108"/>
        <v>91432.290445423248</v>
      </c>
    </row>
    <row r="383" spans="1:8" ht="15.6" x14ac:dyDescent="0.3">
      <c r="A383" s="15">
        <v>6</v>
      </c>
      <c r="B383" s="77">
        <f t="shared" si="106"/>
        <v>50212.522300307748</v>
      </c>
      <c r="C383" s="78">
        <f t="shared" si="109"/>
        <v>54291.146330073774</v>
      </c>
      <c r="D383" s="78">
        <f t="shared" si="109"/>
        <v>62526.141529258035</v>
      </c>
      <c r="E383" s="78">
        <f t="shared" si="109"/>
        <v>94027.167936264028</v>
      </c>
      <c r="F383" s="78">
        <f t="shared" si="109"/>
        <v>251955.34725922262</v>
      </c>
      <c r="G383" s="79">
        <f t="shared" si="109"/>
        <v>317353.98140751594</v>
      </c>
      <c r="H383" s="86">
        <f t="shared" si="108"/>
        <v>94974.986753878286</v>
      </c>
    </row>
    <row r="384" spans="1:8" ht="15.6" x14ac:dyDescent="0.3">
      <c r="A384" s="15">
        <v>7</v>
      </c>
      <c r="B384" s="77">
        <f t="shared" si="106"/>
        <v>51037.09171982656</v>
      </c>
      <c r="C384" s="78">
        <f t="shared" si="109"/>
        <v>55178.439524040194</v>
      </c>
      <c r="D384" s="78">
        <f t="shared" si="109"/>
        <v>61928.60087854755</v>
      </c>
      <c r="E384" s="78">
        <f t="shared" si="109"/>
        <v>98473.672858433798</v>
      </c>
      <c r="F384" s="78">
        <f t="shared" si="109"/>
        <v>260167.99945087431</v>
      </c>
      <c r="G384" s="79">
        <f t="shared" si="109"/>
        <v>312777.42401155777</v>
      </c>
      <c r="H384" s="86">
        <f t="shared" si="108"/>
        <v>95076.020579671778</v>
      </c>
    </row>
    <row r="385" spans="1:8" ht="15.6" x14ac:dyDescent="0.3">
      <c r="A385" s="15">
        <v>8</v>
      </c>
      <c r="B385" s="77">
        <f t="shared" si="106"/>
        <v>49698.536329305498</v>
      </c>
      <c r="C385" s="78">
        <f t="shared" si="109"/>
        <v>51847.76262405952</v>
      </c>
      <c r="D385" s="78">
        <f t="shared" si="109"/>
        <v>60368.883193781177</v>
      </c>
      <c r="E385" s="78">
        <f t="shared" si="109"/>
        <v>99758.761866413261</v>
      </c>
      <c r="F385" s="78">
        <f t="shared" si="109"/>
        <v>253259.30734669362</v>
      </c>
      <c r="G385" s="79">
        <f t="shared" si="109"/>
        <v>288130.7115485117</v>
      </c>
      <c r="H385" s="86">
        <f t="shared" si="108"/>
        <v>96048.96088395793</v>
      </c>
    </row>
    <row r="386" spans="1:8" ht="15.6" x14ac:dyDescent="0.3">
      <c r="A386" s="15">
        <v>9</v>
      </c>
      <c r="B386" s="77">
        <f t="shared" si="106"/>
        <v>50684.593979546597</v>
      </c>
      <c r="C386" s="78">
        <f t="shared" si="109"/>
        <v>48886.733491134059</v>
      </c>
      <c r="D386" s="78">
        <f t="shared" si="109"/>
        <v>55907.806661172806</v>
      </c>
      <c r="E386" s="78">
        <f t="shared" si="109"/>
        <v>95077.504382724757</v>
      </c>
      <c r="F386" s="78">
        <f t="shared" si="109"/>
        <v>247977.01028120407</v>
      </c>
      <c r="G386" s="79">
        <f t="shared" si="109"/>
        <v>313239.10300569679</v>
      </c>
      <c r="H386" s="86">
        <f t="shared" si="108"/>
        <v>98932.237022087938</v>
      </c>
    </row>
    <row r="387" spans="1:8" ht="15.6" x14ac:dyDescent="0.3">
      <c r="A387" s="15">
        <v>10</v>
      </c>
      <c r="B387" s="77">
        <f t="shared" si="106"/>
        <v>51081.284510152793</v>
      </c>
      <c r="C387" s="78">
        <f t="shared" si="109"/>
        <v>48810.450572205329</v>
      </c>
      <c r="D387" s="78">
        <f t="shared" si="109"/>
        <v>59072.244707212529</v>
      </c>
      <c r="E387" s="78">
        <f t="shared" si="109"/>
        <v>93877.374354873333</v>
      </c>
      <c r="F387" s="78">
        <f t="shared" si="109"/>
        <v>217788.96913217771</v>
      </c>
      <c r="G387" s="79">
        <f t="shared" si="109"/>
        <v>180364.03503093615</v>
      </c>
      <c r="H387" s="86">
        <f t="shared" si="108"/>
        <v>82803.456560157327</v>
      </c>
    </row>
    <row r="388" spans="1:8" ht="15.6" x14ac:dyDescent="0.3">
      <c r="A388" s="15">
        <v>11</v>
      </c>
      <c r="B388" s="77">
        <f t="shared" si="106"/>
        <v>51517.892481966999</v>
      </c>
      <c r="C388" s="78">
        <f t="shared" si="109"/>
        <v>48797.018074647036</v>
      </c>
      <c r="D388" s="78">
        <f t="shared" si="109"/>
        <v>54657.427332096515</v>
      </c>
      <c r="E388" s="78">
        <f t="shared" si="109"/>
        <v>95131.012709597009</v>
      </c>
      <c r="F388" s="78">
        <f t="shared" si="109"/>
        <v>214782.28521362232</v>
      </c>
      <c r="G388" s="79">
        <f t="shared" si="109"/>
        <v>217560.52729190662</v>
      </c>
      <c r="H388" s="86">
        <f t="shared" si="108"/>
        <v>83526.19514534426</v>
      </c>
    </row>
    <row r="389" spans="1:8" ht="15.6" x14ac:dyDescent="0.3">
      <c r="A389" s="15">
        <v>12</v>
      </c>
      <c r="B389" s="77">
        <f t="shared" si="106"/>
        <v>52183.616531640728</v>
      </c>
      <c r="C389" s="78">
        <f t="shared" si="109"/>
        <v>48712.757729489131</v>
      </c>
      <c r="D389" s="78">
        <f t="shared" si="109"/>
        <v>54118.553650530419</v>
      </c>
      <c r="E389" s="78">
        <f t="shared" si="109"/>
        <v>84552.44268414822</v>
      </c>
      <c r="F389" s="78">
        <f t="shared" si="109"/>
        <v>212337.75949953674</v>
      </c>
      <c r="G389" s="79">
        <f t="shared" si="109"/>
        <v>214685.04734570062</v>
      </c>
      <c r="H389" s="86">
        <f t="shared" si="108"/>
        <v>82252.422796450119</v>
      </c>
    </row>
    <row r="390" spans="1:8" ht="15.6" x14ac:dyDescent="0.3">
      <c r="A390" s="15">
        <v>13</v>
      </c>
      <c r="B390" s="77">
        <f t="shared" si="106"/>
        <v>52183.616531640728</v>
      </c>
      <c r="C390" s="78">
        <f t="shared" si="109"/>
        <v>48726.55351190341</v>
      </c>
      <c r="D390" s="78">
        <f t="shared" si="109"/>
        <v>54088.5216042682</v>
      </c>
      <c r="E390" s="78">
        <f t="shared" si="109"/>
        <v>79991.62797313332</v>
      </c>
      <c r="F390" s="78">
        <f t="shared" si="109"/>
        <v>209893.2337854513</v>
      </c>
      <c r="G390" s="79">
        <f t="shared" si="109"/>
        <v>332036.00770427193</v>
      </c>
      <c r="H390" s="86">
        <f t="shared" si="108"/>
        <v>81647.763798958753</v>
      </c>
    </row>
    <row r="391" spans="1:8" ht="15.6" x14ac:dyDescent="0.3">
      <c r="A391" s="15">
        <v>14</v>
      </c>
      <c r="B391" s="77">
        <f t="shared" si="106"/>
        <v>53145.217936725108</v>
      </c>
      <c r="C391" s="78">
        <f t="shared" si="109"/>
        <v>48706.570966856743</v>
      </c>
      <c r="D391" s="78">
        <f t="shared" si="109"/>
        <v>53668.206913565817</v>
      </c>
      <c r="E391" s="78">
        <f t="shared" si="109"/>
        <v>80951.141600642892</v>
      </c>
      <c r="F391" s="78">
        <f t="shared" si="109"/>
        <v>207448.70807136613</v>
      </c>
      <c r="G391" s="79">
        <f t="shared" si="109"/>
        <v>329459.02739285794</v>
      </c>
      <c r="H391" s="86">
        <f t="shared" si="108"/>
        <v>83730.18232723097</v>
      </c>
    </row>
    <row r="392" spans="1:8" ht="15.6" x14ac:dyDescent="0.3">
      <c r="A392" s="15">
        <v>15</v>
      </c>
      <c r="B392" s="77">
        <f t="shared" si="106"/>
        <v>54656.305859000429</v>
      </c>
      <c r="C392" s="78">
        <f t="shared" si="109"/>
        <v>48686.588421810186</v>
      </c>
      <c r="D392" s="78">
        <f t="shared" si="109"/>
        <v>53230.728144305038</v>
      </c>
      <c r="E392" s="78">
        <f t="shared" si="109"/>
        <v>80397.849979882929</v>
      </c>
      <c r="F392" s="78">
        <f t="shared" si="109"/>
        <v>233306.11220658466</v>
      </c>
      <c r="G392" s="79">
        <f t="shared" si="109"/>
        <v>326882.04708144395</v>
      </c>
      <c r="H392" s="86">
        <f t="shared" si="108"/>
        <v>85722.987619106396</v>
      </c>
    </row>
    <row r="393" spans="1:8" ht="15.6" x14ac:dyDescent="0.3">
      <c r="A393" s="15">
        <v>20</v>
      </c>
      <c r="B393" s="77">
        <f t="shared" ref="B393:H393" si="110">(B321+B297+B249+B225+B200+B176)/B369</f>
        <v>57435.062202600609</v>
      </c>
      <c r="C393" s="78">
        <f t="shared" si="110"/>
        <v>48932.4376983732</v>
      </c>
      <c r="D393" s="78">
        <f t="shared" si="110"/>
        <v>49652.060002789898</v>
      </c>
      <c r="E393" s="78">
        <f t="shared" si="110"/>
        <v>74603.942047107164</v>
      </c>
      <c r="F393" s="78">
        <f t="shared" si="110"/>
        <v>185372.90549091619</v>
      </c>
      <c r="G393" s="79" t="s">
        <v>117</v>
      </c>
      <c r="H393" s="86">
        <f t="shared" si="110"/>
        <v>79074.071076884604</v>
      </c>
    </row>
    <row r="394" spans="1:8" ht="15.6" x14ac:dyDescent="0.3">
      <c r="A394" s="124">
        <v>25</v>
      </c>
      <c r="B394" s="77">
        <f t="shared" ref="B394:H394" si="111">(B322+B298+B250+B226+B201+B177)/B370</f>
        <v>47985.384370294305</v>
      </c>
      <c r="C394" s="78">
        <f t="shared" si="111"/>
        <v>48865.374317248446</v>
      </c>
      <c r="D394" s="78">
        <f t="shared" si="111"/>
        <v>49145.583706422251</v>
      </c>
      <c r="E394" s="78">
        <f t="shared" si="111"/>
        <v>75987.101079501852</v>
      </c>
      <c r="F394" s="78">
        <f t="shared" si="111"/>
        <v>171613.62129036846</v>
      </c>
      <c r="G394" s="79" t="s">
        <v>117</v>
      </c>
      <c r="H394" s="86">
        <f t="shared" si="111"/>
        <v>65774.863162608381</v>
      </c>
    </row>
    <row r="395" spans="1:8" ht="15.6" x14ac:dyDescent="0.3">
      <c r="A395" s="9">
        <v>30</v>
      </c>
      <c r="B395" s="77">
        <f t="shared" ref="B395:H395" si="112">(B323+B299+B251+B227+B202+B178)/B371</f>
        <v>47985.384370294305</v>
      </c>
      <c r="C395" s="78">
        <f t="shared" si="112"/>
        <v>49220.255177960214</v>
      </c>
      <c r="D395" s="78">
        <f t="shared" si="112"/>
        <v>48649.083891170398</v>
      </c>
      <c r="E395" s="78">
        <f t="shared" si="112"/>
        <v>95896.140805431016</v>
      </c>
      <c r="F395" s="78">
        <f t="shared" si="112"/>
        <v>56552.106140525015</v>
      </c>
      <c r="G395" s="79" t="s">
        <v>117</v>
      </c>
      <c r="H395" s="86">
        <f t="shared" si="112"/>
        <v>56419.634092406413</v>
      </c>
    </row>
    <row r="396" spans="1:8" ht="15.6" x14ac:dyDescent="0.3">
      <c r="A396" s="9">
        <v>35</v>
      </c>
      <c r="B396" s="77" t="s">
        <v>117</v>
      </c>
      <c r="C396" s="78">
        <f t="shared" ref="C396:H396" si="113">(C324+C300+C252+C228+C203+C179)/C372</f>
        <v>49220.255177960214</v>
      </c>
      <c r="D396" s="78">
        <f t="shared" si="113"/>
        <v>48649.083891170398</v>
      </c>
      <c r="E396" s="78">
        <f t="shared" si="113"/>
        <v>91910.604043498213</v>
      </c>
      <c r="F396" s="78" t="s">
        <v>117</v>
      </c>
      <c r="G396" s="79" t="s">
        <v>117</v>
      </c>
      <c r="H396" s="86">
        <f t="shared" si="113"/>
        <v>59607.256750949622</v>
      </c>
    </row>
    <row r="397" spans="1:8" ht="15.6" x14ac:dyDescent="0.3">
      <c r="A397" s="9">
        <v>40</v>
      </c>
      <c r="B397" s="77" t="s">
        <v>117</v>
      </c>
      <c r="C397" s="78">
        <f t="shared" ref="C397:H397" si="114">(C325+C301+C253+C229+C204+C180)/C373</f>
        <v>49220.255177960214</v>
      </c>
      <c r="D397" s="78">
        <f t="shared" si="114"/>
        <v>49588.752782340809</v>
      </c>
      <c r="E397" s="78" t="s">
        <v>117</v>
      </c>
      <c r="F397" s="78" t="s">
        <v>117</v>
      </c>
      <c r="G397" s="79" t="s">
        <v>117</v>
      </c>
      <c r="H397" s="86">
        <f t="shared" si="114"/>
        <v>49404.503980150555</v>
      </c>
    </row>
    <row r="398" spans="1:8" ht="16.2" thickBot="1" x14ac:dyDescent="0.35">
      <c r="A398" s="10">
        <v>45</v>
      </c>
      <c r="B398" s="81" t="s">
        <v>117</v>
      </c>
      <c r="C398" s="82" t="s">
        <v>117</v>
      </c>
      <c r="D398" s="82" t="s">
        <v>117</v>
      </c>
      <c r="E398" s="82" t="s">
        <v>117</v>
      </c>
      <c r="F398" s="82" t="s">
        <v>117</v>
      </c>
      <c r="G398" s="217" t="s">
        <v>117</v>
      </c>
      <c r="H398" s="88" t="s">
        <v>117</v>
      </c>
    </row>
    <row r="400" spans="1:8" ht="18" thickBot="1" x14ac:dyDescent="0.35">
      <c r="A400" s="17" t="s">
        <v>46</v>
      </c>
      <c r="B400" s="20"/>
      <c r="C400" s="20"/>
      <c r="D400" s="20"/>
      <c r="E400" s="20"/>
      <c r="F400" s="20"/>
      <c r="G400" s="20"/>
      <c r="H400" s="20"/>
    </row>
    <row r="401" spans="1:8" ht="60.6" thickBot="1" x14ac:dyDescent="0.35">
      <c r="A401" s="136" t="s">
        <v>106</v>
      </c>
      <c r="B401" s="137" t="s">
        <v>193</v>
      </c>
      <c r="C401" s="139" t="s">
        <v>194</v>
      </c>
      <c r="D401" s="139" t="s">
        <v>195</v>
      </c>
      <c r="E401" s="139" t="s">
        <v>196</v>
      </c>
      <c r="F401" s="139" t="s">
        <v>197</v>
      </c>
      <c r="G401" s="140" t="s">
        <v>198</v>
      </c>
      <c r="H401" s="141" t="s">
        <v>116</v>
      </c>
    </row>
    <row r="402" spans="1:8" ht="15.6" x14ac:dyDescent="0.3">
      <c r="A402" s="14">
        <v>1</v>
      </c>
      <c r="B402" s="73">
        <f t="shared" ref="B402:B416" si="115">B378*B354/(B87+B63)</f>
        <v>47811.088572646084</v>
      </c>
      <c r="C402" s="74">
        <f t="shared" ref="C402:H402" si="116">C378*C354/(C87+C63)</f>
        <v>49993.126283372643</v>
      </c>
      <c r="D402" s="74">
        <f t="shared" si="116"/>
        <v>56155.964841413319</v>
      </c>
      <c r="E402" s="74">
        <f t="shared" si="116"/>
        <v>81930.336044929762</v>
      </c>
      <c r="F402" s="74">
        <f t="shared" si="116"/>
        <v>177206.73347984723</v>
      </c>
      <c r="G402" s="75">
        <f t="shared" si="116"/>
        <v>323718.54371524928</v>
      </c>
      <c r="H402" s="76">
        <f t="shared" si="116"/>
        <v>95192.962729935694</v>
      </c>
    </row>
    <row r="403" spans="1:8" ht="15.6" x14ac:dyDescent="0.3">
      <c r="A403" s="15">
        <v>2</v>
      </c>
      <c r="B403" s="77">
        <f t="shared" si="115"/>
        <v>47806.267355962438</v>
      </c>
      <c r="C403" s="78">
        <f t="shared" ref="C403:H416" si="117">C379*C355/(C88+C64)</f>
        <v>49151.780028420406</v>
      </c>
      <c r="D403" s="78">
        <f t="shared" si="117"/>
        <v>54005.117308490306</v>
      </c>
      <c r="E403" s="78">
        <f t="shared" si="117"/>
        <v>80389.322758173599</v>
      </c>
      <c r="F403" s="78">
        <f t="shared" si="117"/>
        <v>159663.44438058062</v>
      </c>
      <c r="G403" s="79">
        <f t="shared" si="117"/>
        <v>256036.46505174</v>
      </c>
      <c r="H403" s="80">
        <f t="shared" si="117"/>
        <v>86717.073326136597</v>
      </c>
    </row>
    <row r="404" spans="1:8" ht="15.6" x14ac:dyDescent="0.3">
      <c r="A404" s="15">
        <v>3</v>
      </c>
      <c r="B404" s="77">
        <f t="shared" si="115"/>
        <v>47814.49439053423</v>
      </c>
      <c r="C404" s="78">
        <f t="shared" si="117"/>
        <v>48950.899046155631</v>
      </c>
      <c r="D404" s="78">
        <f t="shared" si="117"/>
        <v>53502.165694854855</v>
      </c>
      <c r="E404" s="78">
        <f t="shared" si="117"/>
        <v>77705.529869119448</v>
      </c>
      <c r="F404" s="78">
        <f t="shared" si="117"/>
        <v>158963.47004729888</v>
      </c>
      <c r="G404" s="79">
        <f t="shared" si="117"/>
        <v>225150.58271644294</v>
      </c>
      <c r="H404" s="80">
        <f t="shared" si="117"/>
        <v>82309.656816889503</v>
      </c>
    </row>
    <row r="405" spans="1:8" ht="15.6" x14ac:dyDescent="0.3">
      <c r="A405" s="15">
        <v>4</v>
      </c>
      <c r="B405" s="77">
        <f t="shared" si="115"/>
        <v>47813.335936108153</v>
      </c>
      <c r="C405" s="78">
        <f t="shared" si="117"/>
        <v>48892.423936869047</v>
      </c>
      <c r="D405" s="78">
        <f t="shared" si="117"/>
        <v>53275.77307184504</v>
      </c>
      <c r="E405" s="78">
        <f t="shared" si="117"/>
        <v>73841.219923932586</v>
      </c>
      <c r="F405" s="78">
        <f t="shared" si="117"/>
        <v>163868.68337781655</v>
      </c>
      <c r="G405" s="79">
        <f t="shared" si="117"/>
        <v>212838.33712867319</v>
      </c>
      <c r="H405" s="80">
        <f t="shared" si="117"/>
        <v>79875.332265218865</v>
      </c>
    </row>
    <row r="406" spans="1:8" ht="15.6" x14ac:dyDescent="0.3">
      <c r="A406" s="15">
        <v>5</v>
      </c>
      <c r="B406" s="77">
        <f t="shared" si="115"/>
        <v>47813.684678302263</v>
      </c>
      <c r="C406" s="78">
        <f t="shared" si="117"/>
        <v>48872.644961494691</v>
      </c>
      <c r="D406" s="78">
        <f t="shared" si="117"/>
        <v>53631.008214043541</v>
      </c>
      <c r="E406" s="78">
        <f t="shared" si="117"/>
        <v>73551.431067804559</v>
      </c>
      <c r="F406" s="78">
        <f t="shared" si="117"/>
        <v>180901.11175392033</v>
      </c>
      <c r="G406" s="79">
        <f t="shared" si="117"/>
        <v>206901.44829085501</v>
      </c>
      <c r="H406" s="80">
        <f t="shared" si="117"/>
        <v>78865.76711406176</v>
      </c>
    </row>
    <row r="407" spans="1:8" ht="15.6" x14ac:dyDescent="0.3">
      <c r="A407" s="15">
        <v>6</v>
      </c>
      <c r="B407" s="77">
        <f t="shared" si="115"/>
        <v>47821.449809816906</v>
      </c>
      <c r="C407" s="78">
        <f t="shared" si="117"/>
        <v>48862.031697066399</v>
      </c>
      <c r="D407" s="78">
        <f t="shared" si="117"/>
        <v>53593.835596506891</v>
      </c>
      <c r="E407" s="78">
        <f t="shared" si="117"/>
        <v>75221.734349011225</v>
      </c>
      <c r="F407" s="78">
        <f t="shared" si="117"/>
        <v>201564.27780737809</v>
      </c>
      <c r="G407" s="79">
        <f t="shared" si="117"/>
        <v>204013.2737619745</v>
      </c>
      <c r="H407" s="80">
        <f t="shared" si="117"/>
        <v>81243.6633677754</v>
      </c>
    </row>
    <row r="408" spans="1:8" ht="15.6" x14ac:dyDescent="0.3">
      <c r="A408" s="15">
        <v>7</v>
      </c>
      <c r="B408" s="77">
        <f t="shared" si="115"/>
        <v>47847.273487337399</v>
      </c>
      <c r="C408" s="78">
        <f t="shared" si="117"/>
        <v>48811.696502035556</v>
      </c>
      <c r="D408" s="78">
        <f t="shared" si="117"/>
        <v>53386.724895299616</v>
      </c>
      <c r="E408" s="78">
        <f t="shared" si="117"/>
        <v>72784.888634494549</v>
      </c>
      <c r="F408" s="78">
        <f t="shared" si="117"/>
        <v>195125.99958815574</v>
      </c>
      <c r="G408" s="79">
        <f t="shared" si="117"/>
        <v>199040.17891644585</v>
      </c>
      <c r="H408" s="80">
        <f t="shared" si="117"/>
        <v>79349.160032658401</v>
      </c>
    </row>
    <row r="409" spans="1:8" ht="15.6" x14ac:dyDescent="0.3">
      <c r="A409" s="15">
        <v>8</v>
      </c>
      <c r="B409" s="77">
        <f t="shared" si="115"/>
        <v>47857.849798590476</v>
      </c>
      <c r="C409" s="78">
        <f t="shared" si="117"/>
        <v>48797.894234408959</v>
      </c>
      <c r="D409" s="78">
        <f t="shared" si="117"/>
        <v>52822.772794558528</v>
      </c>
      <c r="E409" s="78">
        <f t="shared" si="117"/>
        <v>72551.826811936917</v>
      </c>
      <c r="F409" s="78">
        <f t="shared" si="117"/>
        <v>184188.58716123173</v>
      </c>
      <c r="G409" s="79">
        <f t="shared" si="117"/>
        <v>201691.4980839582</v>
      </c>
      <c r="H409" s="80">
        <f t="shared" si="117"/>
        <v>81338.759667495906</v>
      </c>
    </row>
    <row r="410" spans="1:8" ht="15.6" x14ac:dyDescent="0.3">
      <c r="A410" s="15">
        <v>9</v>
      </c>
      <c r="B410" s="77">
        <f t="shared" si="115"/>
        <v>47868.783202905121</v>
      </c>
      <c r="C410" s="78">
        <f t="shared" si="117"/>
        <v>48886.733491134059</v>
      </c>
      <c r="D410" s="78">
        <f t="shared" si="117"/>
        <v>52801.81740221876</v>
      </c>
      <c r="E410" s="78">
        <f t="shared" si="117"/>
        <v>72440.003339218863</v>
      </c>
      <c r="F410" s="78">
        <f t="shared" si="117"/>
        <v>180346.91656814842</v>
      </c>
      <c r="G410" s="79">
        <f t="shared" si="117"/>
        <v>195774.43937856049</v>
      </c>
      <c r="H410" s="80">
        <f t="shared" si="117"/>
        <v>84481.460827850373</v>
      </c>
    </row>
    <row r="411" spans="1:8" ht="15.6" x14ac:dyDescent="0.3">
      <c r="A411" s="15">
        <v>10</v>
      </c>
      <c r="B411" s="77">
        <f t="shared" si="115"/>
        <v>47888.704228268245</v>
      </c>
      <c r="C411" s="78">
        <f t="shared" si="117"/>
        <v>48810.450572205329</v>
      </c>
      <c r="D411" s="78">
        <f t="shared" si="117"/>
        <v>54149.557648278154</v>
      </c>
      <c r="E411" s="78">
        <f t="shared" si="117"/>
        <v>71525.618556093963</v>
      </c>
      <c r="F411" s="78">
        <f t="shared" si="117"/>
        <v>136118.10570761107</v>
      </c>
      <c r="G411" s="79">
        <f t="shared" si="117"/>
        <v>180364.03503093615</v>
      </c>
      <c r="H411" s="80">
        <f t="shared" si="117"/>
        <v>71302.976482357699</v>
      </c>
    </row>
    <row r="412" spans="1:8" ht="15.6" x14ac:dyDescent="0.3">
      <c r="A412" s="15">
        <v>11</v>
      </c>
      <c r="B412" s="77">
        <f t="shared" si="115"/>
        <v>47838.043018969358</v>
      </c>
      <c r="C412" s="78">
        <f t="shared" si="117"/>
        <v>48797.018074647036</v>
      </c>
      <c r="D412" s="78">
        <f t="shared" si="117"/>
        <v>54657.427332096515</v>
      </c>
      <c r="E412" s="78">
        <f t="shared" si="117"/>
        <v>73990.787663019903</v>
      </c>
      <c r="F412" s="78">
        <f t="shared" si="117"/>
        <v>134238.92825851394</v>
      </c>
      <c r="G412" s="79">
        <f t="shared" si="117"/>
        <v>217560.52729190662</v>
      </c>
      <c r="H412" s="80">
        <f t="shared" si="117"/>
        <v>72919.694174506891</v>
      </c>
    </row>
    <row r="413" spans="1:8" ht="15.6" x14ac:dyDescent="0.3">
      <c r="A413" s="15">
        <v>12</v>
      </c>
      <c r="B413" s="77">
        <f t="shared" si="115"/>
        <v>47834.981820670662</v>
      </c>
      <c r="C413" s="78">
        <f t="shared" si="117"/>
        <v>48712.757729489131</v>
      </c>
      <c r="D413" s="78">
        <f t="shared" si="117"/>
        <v>54118.553650530419</v>
      </c>
      <c r="E413" s="78">
        <f t="shared" si="117"/>
        <v>73983.387348629694</v>
      </c>
      <c r="F413" s="78">
        <f t="shared" si="117"/>
        <v>132711.09968721046</v>
      </c>
      <c r="G413" s="79">
        <f t="shared" si="117"/>
        <v>214685.04734570062</v>
      </c>
      <c r="H413" s="80">
        <f t="shared" si="117"/>
        <v>73743.551472679421</v>
      </c>
    </row>
    <row r="414" spans="1:8" ht="15.6" x14ac:dyDescent="0.3">
      <c r="A414" s="15">
        <v>13</v>
      </c>
      <c r="B414" s="77">
        <f t="shared" si="115"/>
        <v>47834.981820670662</v>
      </c>
      <c r="C414" s="78">
        <f t="shared" si="117"/>
        <v>48726.55351190341</v>
      </c>
      <c r="D414" s="78">
        <f t="shared" si="117"/>
        <v>54088.5216042682</v>
      </c>
      <c r="E414" s="78">
        <f t="shared" si="117"/>
        <v>74658.852774924424</v>
      </c>
      <c r="F414" s="78">
        <f t="shared" si="117"/>
        <v>131183.27111590706</v>
      </c>
      <c r="G414" s="79">
        <f t="shared" si="117"/>
        <v>332036.00770427193</v>
      </c>
      <c r="H414" s="80">
        <f t="shared" si="117"/>
        <v>74087.785669425532</v>
      </c>
    </row>
    <row r="415" spans="1:8" ht="15.6" x14ac:dyDescent="0.3">
      <c r="A415" s="15">
        <v>14</v>
      </c>
      <c r="B415" s="77">
        <f t="shared" si="115"/>
        <v>47830.696143052599</v>
      </c>
      <c r="C415" s="78">
        <f t="shared" si="117"/>
        <v>48706.570966856743</v>
      </c>
      <c r="D415" s="78">
        <f t="shared" si="117"/>
        <v>53668.206913565817</v>
      </c>
      <c r="E415" s="78">
        <f t="shared" si="117"/>
        <v>74724.130708285753</v>
      </c>
      <c r="F415" s="78">
        <f t="shared" si="117"/>
        <v>129655.44254460384</v>
      </c>
      <c r="G415" s="79">
        <f t="shared" si="117"/>
        <v>329459.02739285794</v>
      </c>
      <c r="H415" s="80">
        <f t="shared" si="117"/>
        <v>75186.286171391068</v>
      </c>
    </row>
    <row r="416" spans="1:8" ht="15.6" x14ac:dyDescent="0.3">
      <c r="A416" s="15">
        <v>15</v>
      </c>
      <c r="B416" s="77">
        <f t="shared" si="115"/>
        <v>47824.267626625377</v>
      </c>
      <c r="C416" s="78">
        <f t="shared" si="117"/>
        <v>48686.588421810186</v>
      </c>
      <c r="D416" s="78">
        <f t="shared" si="117"/>
        <v>53230.728144305038</v>
      </c>
      <c r="E416" s="78">
        <f t="shared" si="117"/>
        <v>80397.849979882929</v>
      </c>
      <c r="F416" s="78">
        <f t="shared" si="117"/>
        <v>133317.77840376267</v>
      </c>
      <c r="G416" s="79">
        <f t="shared" si="117"/>
        <v>326882.04708144395</v>
      </c>
      <c r="H416" s="80">
        <f t="shared" si="117"/>
        <v>77558.893560143886</v>
      </c>
    </row>
    <row r="417" spans="1:8" ht="15.6" x14ac:dyDescent="0.3">
      <c r="A417" s="15">
        <v>20</v>
      </c>
      <c r="B417" s="77">
        <f t="shared" ref="B417:H417" si="118">B393*B369/(B102+B78)</f>
        <v>47862.551835500512</v>
      </c>
      <c r="C417" s="78">
        <f t="shared" si="118"/>
        <v>48932.4376983732</v>
      </c>
      <c r="D417" s="78">
        <f t="shared" si="118"/>
        <v>49652.060002789898</v>
      </c>
      <c r="E417" s="78">
        <f t="shared" si="118"/>
        <v>74603.942047107164</v>
      </c>
      <c r="F417" s="78">
        <f t="shared" si="118"/>
        <v>111223.74329454971</v>
      </c>
      <c r="G417" s="79" t="s">
        <v>117</v>
      </c>
      <c r="H417" s="80">
        <f t="shared" si="118"/>
        <v>69189.812192274025</v>
      </c>
    </row>
    <row r="418" spans="1:8" ht="15.6" x14ac:dyDescent="0.3">
      <c r="A418" s="124">
        <v>25</v>
      </c>
      <c r="B418" s="77">
        <f t="shared" ref="B418:H418" si="119">B394*B370/(B103+B79)</f>
        <v>47985.384370294305</v>
      </c>
      <c r="C418" s="78">
        <f t="shared" si="119"/>
        <v>48865.374317248446</v>
      </c>
      <c r="D418" s="78">
        <f t="shared" si="119"/>
        <v>49145.583706422251</v>
      </c>
      <c r="E418" s="78">
        <f t="shared" si="119"/>
        <v>75987.101079501852</v>
      </c>
      <c r="F418" s="78">
        <f t="shared" si="119"/>
        <v>57204.540430122819</v>
      </c>
      <c r="G418" s="79" t="s">
        <v>117</v>
      </c>
      <c r="H418" s="80">
        <f t="shared" si="119"/>
        <v>56378.454139378613</v>
      </c>
    </row>
    <row r="419" spans="1:8" ht="15.6" x14ac:dyDescent="0.3">
      <c r="A419" s="9">
        <v>30</v>
      </c>
      <c r="B419" s="77">
        <f t="shared" ref="B419:H419" si="120">B395*B371/(B104+B80)</f>
        <v>47985.384370294305</v>
      </c>
      <c r="C419" s="78">
        <f t="shared" si="120"/>
        <v>49220.255177960214</v>
      </c>
      <c r="D419" s="78">
        <f t="shared" si="120"/>
        <v>48649.083891170398</v>
      </c>
      <c r="E419" s="78">
        <f t="shared" si="120"/>
        <v>95896.140805431016</v>
      </c>
      <c r="F419" s="78">
        <f t="shared" si="120"/>
        <v>56552.106140525015</v>
      </c>
      <c r="G419" s="79" t="s">
        <v>117</v>
      </c>
      <c r="H419" s="80">
        <f t="shared" si="120"/>
        <v>56419.634092406413</v>
      </c>
    </row>
    <row r="420" spans="1:8" ht="15.6" x14ac:dyDescent="0.3">
      <c r="A420" s="9">
        <v>35</v>
      </c>
      <c r="B420" s="77" t="s">
        <v>117</v>
      </c>
      <c r="C420" s="78">
        <f t="shared" ref="C420:H420" si="121">C396*C372/(C105+C81)</f>
        <v>49220.255177960214</v>
      </c>
      <c r="D420" s="78">
        <f t="shared" si="121"/>
        <v>48649.083891170398</v>
      </c>
      <c r="E420" s="78">
        <f t="shared" si="121"/>
        <v>91910.604043498213</v>
      </c>
      <c r="F420" s="78" t="s">
        <v>117</v>
      </c>
      <c r="G420" s="79" t="s">
        <v>117</v>
      </c>
      <c r="H420" s="80">
        <f t="shared" si="121"/>
        <v>59607.256750949622</v>
      </c>
    </row>
    <row r="421" spans="1:8" ht="15.6" x14ac:dyDescent="0.3">
      <c r="A421" s="9">
        <v>40</v>
      </c>
      <c r="B421" s="77" t="s">
        <v>117</v>
      </c>
      <c r="C421" s="78">
        <f t="shared" ref="C421:H421" si="122">C397*C373/(C106+C82)</f>
        <v>49220.255177960214</v>
      </c>
      <c r="D421" s="78">
        <f t="shared" si="122"/>
        <v>49588.752782340809</v>
      </c>
      <c r="E421" s="78" t="s">
        <v>117</v>
      </c>
      <c r="F421" s="78" t="s">
        <v>117</v>
      </c>
      <c r="G421" s="79" t="s">
        <v>117</v>
      </c>
      <c r="H421" s="80">
        <f t="shared" si="122"/>
        <v>49404.503980150555</v>
      </c>
    </row>
    <row r="422" spans="1:8" ht="16.2" thickBot="1" x14ac:dyDescent="0.35">
      <c r="A422" s="10">
        <v>45</v>
      </c>
      <c r="B422" s="81" t="s">
        <v>117</v>
      </c>
      <c r="C422" s="82" t="s">
        <v>117</v>
      </c>
      <c r="D422" s="82" t="s">
        <v>117</v>
      </c>
      <c r="E422" s="82" t="s">
        <v>117</v>
      </c>
      <c r="F422" s="82" t="s">
        <v>117</v>
      </c>
      <c r="G422" s="217" t="s">
        <v>117</v>
      </c>
      <c r="H422" s="218" t="s">
        <v>117</v>
      </c>
    </row>
    <row r="424" spans="1:8" ht="18" thickBot="1" x14ac:dyDescent="0.35">
      <c r="A424" s="17" t="s">
        <v>47</v>
      </c>
      <c r="B424" s="20"/>
      <c r="C424" s="20"/>
      <c r="D424" s="20"/>
      <c r="E424" s="20"/>
      <c r="F424" s="20"/>
      <c r="G424" s="20"/>
      <c r="H424" s="20"/>
    </row>
    <row r="425" spans="1:8" ht="60.6" thickBot="1" x14ac:dyDescent="0.35">
      <c r="A425" s="136" t="s">
        <v>106</v>
      </c>
      <c r="B425" s="137" t="s">
        <v>193</v>
      </c>
      <c r="C425" s="139" t="s">
        <v>194</v>
      </c>
      <c r="D425" s="139" t="s">
        <v>195</v>
      </c>
      <c r="E425" s="139" t="s">
        <v>196</v>
      </c>
      <c r="F425" s="139" t="s">
        <v>197</v>
      </c>
      <c r="G425" s="140" t="s">
        <v>198</v>
      </c>
      <c r="H425" s="141" t="s">
        <v>102</v>
      </c>
    </row>
    <row r="426" spans="1:8" ht="15.6" x14ac:dyDescent="0.3">
      <c r="A426" s="14">
        <v>1</v>
      </c>
      <c r="B426" s="163">
        <v>552</v>
      </c>
      <c r="C426" s="164">
        <v>382</v>
      </c>
      <c r="D426" s="164">
        <v>672</v>
      </c>
      <c r="E426" s="164">
        <v>1823</v>
      </c>
      <c r="F426" s="164">
        <v>753</v>
      </c>
      <c r="G426" s="165">
        <v>981</v>
      </c>
      <c r="H426" s="166">
        <v>5163</v>
      </c>
    </row>
    <row r="427" spans="1:8" ht="15.6" x14ac:dyDescent="0.3">
      <c r="A427" s="15">
        <v>2</v>
      </c>
      <c r="B427" s="167">
        <v>417</v>
      </c>
      <c r="C427" s="168">
        <v>264</v>
      </c>
      <c r="D427" s="168">
        <v>546</v>
      </c>
      <c r="E427" s="168">
        <v>680</v>
      </c>
      <c r="F427" s="168">
        <v>531</v>
      </c>
      <c r="G427" s="169">
        <v>556</v>
      </c>
      <c r="H427" s="170">
        <v>2994</v>
      </c>
    </row>
    <row r="428" spans="1:8" ht="15.6" x14ac:dyDescent="0.3">
      <c r="A428" s="15">
        <v>3</v>
      </c>
      <c r="B428" s="167">
        <v>318</v>
      </c>
      <c r="C428" s="168">
        <v>218</v>
      </c>
      <c r="D428" s="168">
        <v>451</v>
      </c>
      <c r="E428" s="168">
        <v>633</v>
      </c>
      <c r="F428" s="168">
        <v>412</v>
      </c>
      <c r="G428" s="169">
        <v>375</v>
      </c>
      <c r="H428" s="170">
        <v>2407</v>
      </c>
    </row>
    <row r="429" spans="1:8" ht="15.6" x14ac:dyDescent="0.3">
      <c r="A429" s="15">
        <v>4</v>
      </c>
      <c r="B429" s="167">
        <v>232</v>
      </c>
      <c r="C429" s="168">
        <v>154</v>
      </c>
      <c r="D429" s="168">
        <v>373</v>
      </c>
      <c r="E429" s="168">
        <v>605</v>
      </c>
      <c r="F429" s="168">
        <v>299</v>
      </c>
      <c r="G429" s="169">
        <v>324</v>
      </c>
      <c r="H429" s="170">
        <v>1987</v>
      </c>
    </row>
    <row r="430" spans="1:8" ht="15.6" x14ac:dyDescent="0.3">
      <c r="A430" s="15">
        <v>5</v>
      </c>
      <c r="B430" s="167">
        <v>175</v>
      </c>
      <c r="C430" s="168">
        <v>126</v>
      </c>
      <c r="D430" s="168">
        <v>299</v>
      </c>
      <c r="E430" s="168">
        <v>552</v>
      </c>
      <c r="F430" s="168">
        <v>210</v>
      </c>
      <c r="G430" s="169">
        <v>266</v>
      </c>
      <c r="H430" s="170">
        <v>1628</v>
      </c>
    </row>
    <row r="431" spans="1:8" ht="15.6" x14ac:dyDescent="0.3">
      <c r="A431" s="15">
        <v>6</v>
      </c>
      <c r="B431" s="167">
        <v>111</v>
      </c>
      <c r="C431" s="168">
        <v>108</v>
      </c>
      <c r="D431" s="168">
        <v>273</v>
      </c>
      <c r="E431" s="168">
        <v>165</v>
      </c>
      <c r="F431" s="168">
        <v>58</v>
      </c>
      <c r="G431" s="169">
        <v>243</v>
      </c>
      <c r="H431" s="170">
        <v>958</v>
      </c>
    </row>
    <row r="432" spans="1:8" ht="15.6" x14ac:dyDescent="0.3">
      <c r="A432" s="15">
        <v>7</v>
      </c>
      <c r="B432" s="167">
        <v>80</v>
      </c>
      <c r="C432" s="168">
        <v>96</v>
      </c>
      <c r="D432" s="168">
        <v>266</v>
      </c>
      <c r="E432" s="168">
        <v>130</v>
      </c>
      <c r="F432" s="168">
        <v>37</v>
      </c>
      <c r="G432" s="169">
        <v>228</v>
      </c>
      <c r="H432" s="170">
        <v>837</v>
      </c>
    </row>
    <row r="433" spans="1:8" ht="15.6" x14ac:dyDescent="0.3">
      <c r="A433" s="15">
        <v>8</v>
      </c>
      <c r="B433" s="167">
        <v>59</v>
      </c>
      <c r="C433" s="168">
        <v>64</v>
      </c>
      <c r="D433" s="168">
        <v>255</v>
      </c>
      <c r="E433" s="168">
        <v>129</v>
      </c>
      <c r="F433" s="168">
        <v>32</v>
      </c>
      <c r="G433" s="169">
        <v>228</v>
      </c>
      <c r="H433" s="170">
        <v>767</v>
      </c>
    </row>
    <row r="434" spans="1:8" ht="15.6" x14ac:dyDescent="0.3">
      <c r="A434" s="15">
        <v>9</v>
      </c>
      <c r="B434" s="167">
        <v>33</v>
      </c>
      <c r="C434" s="168">
        <v>42</v>
      </c>
      <c r="D434" s="168">
        <v>224</v>
      </c>
      <c r="E434" s="168">
        <v>129</v>
      </c>
      <c r="F434" s="168">
        <v>32</v>
      </c>
      <c r="G434" s="169">
        <v>195</v>
      </c>
      <c r="H434" s="170">
        <v>655</v>
      </c>
    </row>
    <row r="435" spans="1:8" ht="15.6" x14ac:dyDescent="0.3">
      <c r="A435" s="15">
        <v>10</v>
      </c>
      <c r="B435" s="167">
        <v>30</v>
      </c>
      <c r="C435" s="168">
        <v>41</v>
      </c>
      <c r="D435" s="168">
        <v>200</v>
      </c>
      <c r="E435" s="168">
        <v>129</v>
      </c>
      <c r="F435" s="168">
        <v>15</v>
      </c>
      <c r="G435" s="169">
        <v>182</v>
      </c>
      <c r="H435" s="170">
        <v>597</v>
      </c>
    </row>
    <row r="436" spans="1:8" ht="15.6" x14ac:dyDescent="0.3">
      <c r="A436" s="15">
        <v>11</v>
      </c>
      <c r="B436" s="167">
        <v>26</v>
      </c>
      <c r="C436" s="168">
        <v>40</v>
      </c>
      <c r="D436" s="168">
        <v>182</v>
      </c>
      <c r="E436" s="168">
        <v>119</v>
      </c>
      <c r="F436" s="168">
        <v>15</v>
      </c>
      <c r="G436" s="169">
        <v>97</v>
      </c>
      <c r="H436" s="170">
        <v>479</v>
      </c>
    </row>
    <row r="437" spans="1:8" ht="15.6" x14ac:dyDescent="0.3">
      <c r="A437" s="15">
        <v>12</v>
      </c>
      <c r="B437" s="167">
        <v>24</v>
      </c>
      <c r="C437" s="168">
        <v>38</v>
      </c>
      <c r="D437" s="168">
        <v>182</v>
      </c>
      <c r="E437" s="168">
        <v>119</v>
      </c>
      <c r="F437" s="168">
        <v>15</v>
      </c>
      <c r="G437" s="169">
        <v>97</v>
      </c>
      <c r="H437" s="170">
        <v>475</v>
      </c>
    </row>
    <row r="438" spans="1:8" ht="15.6" x14ac:dyDescent="0.3">
      <c r="A438" s="15">
        <v>13</v>
      </c>
      <c r="B438" s="167">
        <v>24</v>
      </c>
      <c r="C438" s="168">
        <v>31</v>
      </c>
      <c r="D438" s="168">
        <v>180</v>
      </c>
      <c r="E438" s="168">
        <v>119</v>
      </c>
      <c r="F438" s="168">
        <v>15</v>
      </c>
      <c r="G438" s="169">
        <v>10</v>
      </c>
      <c r="H438" s="170">
        <v>379</v>
      </c>
    </row>
    <row r="439" spans="1:8" ht="15.6" x14ac:dyDescent="0.3">
      <c r="A439" s="15">
        <v>14</v>
      </c>
      <c r="B439" s="167">
        <v>20</v>
      </c>
      <c r="C439" s="168">
        <v>31</v>
      </c>
      <c r="D439" s="168">
        <v>177</v>
      </c>
      <c r="E439" s="168">
        <v>111</v>
      </c>
      <c r="F439" s="168">
        <v>15</v>
      </c>
      <c r="G439" s="169">
        <v>10</v>
      </c>
      <c r="H439" s="170">
        <v>364</v>
      </c>
    </row>
    <row r="440" spans="1:8" ht="15.6" x14ac:dyDescent="0.3">
      <c r="A440" s="15">
        <v>15</v>
      </c>
      <c r="B440" s="167">
        <v>18</v>
      </c>
      <c r="C440" s="168">
        <v>31</v>
      </c>
      <c r="D440" s="168">
        <v>170</v>
      </c>
      <c r="E440" s="168">
        <v>108</v>
      </c>
      <c r="F440" s="168">
        <v>14</v>
      </c>
      <c r="G440" s="169">
        <v>10</v>
      </c>
      <c r="H440" s="170">
        <v>351</v>
      </c>
    </row>
    <row r="441" spans="1:8" ht="15.6" x14ac:dyDescent="0.3">
      <c r="A441" s="15">
        <v>20</v>
      </c>
      <c r="B441" s="167">
        <v>13</v>
      </c>
      <c r="C441" s="168">
        <v>8</v>
      </c>
      <c r="D441" s="168">
        <v>2</v>
      </c>
      <c r="E441" s="168">
        <v>92</v>
      </c>
      <c r="F441" s="168">
        <v>10</v>
      </c>
      <c r="G441" s="169">
        <v>0</v>
      </c>
      <c r="H441" s="170">
        <v>125</v>
      </c>
    </row>
    <row r="442" spans="1:8" ht="15.6" x14ac:dyDescent="0.3">
      <c r="A442" s="124">
        <v>25</v>
      </c>
      <c r="B442" s="155">
        <v>3</v>
      </c>
      <c r="C442" s="156">
        <v>8</v>
      </c>
      <c r="D442" s="156">
        <v>2</v>
      </c>
      <c r="E442" s="156">
        <v>6</v>
      </c>
      <c r="F442" s="156">
        <v>7</v>
      </c>
      <c r="G442" s="171">
        <v>0</v>
      </c>
      <c r="H442" s="172">
        <v>26</v>
      </c>
    </row>
    <row r="443" spans="1:8" ht="15.6" x14ac:dyDescent="0.3">
      <c r="A443" s="9">
        <v>30</v>
      </c>
      <c r="B443" s="155">
        <v>3</v>
      </c>
      <c r="C443" s="156">
        <v>2</v>
      </c>
      <c r="D443" s="156">
        <v>2</v>
      </c>
      <c r="E443" s="156">
        <v>1</v>
      </c>
      <c r="F443" s="156">
        <v>7</v>
      </c>
      <c r="G443" s="157">
        <v>0</v>
      </c>
      <c r="H443" s="158">
        <v>15</v>
      </c>
    </row>
    <row r="444" spans="1:8" ht="15.6" x14ac:dyDescent="0.3">
      <c r="A444" s="9">
        <v>35</v>
      </c>
      <c r="B444" s="155">
        <v>0</v>
      </c>
      <c r="C444" s="156">
        <v>2</v>
      </c>
      <c r="D444" s="156">
        <v>2</v>
      </c>
      <c r="E444" s="156">
        <v>1</v>
      </c>
      <c r="F444" s="156">
        <v>0</v>
      </c>
      <c r="G444" s="157">
        <v>0</v>
      </c>
      <c r="H444" s="158">
        <v>5</v>
      </c>
    </row>
    <row r="445" spans="1:8" ht="15.6" x14ac:dyDescent="0.3">
      <c r="A445" s="9">
        <v>40</v>
      </c>
      <c r="B445" s="155">
        <v>0</v>
      </c>
      <c r="C445" s="156">
        <v>2</v>
      </c>
      <c r="D445" s="156">
        <v>1</v>
      </c>
      <c r="E445" s="156">
        <v>0</v>
      </c>
      <c r="F445" s="156">
        <v>0</v>
      </c>
      <c r="G445" s="157">
        <v>0</v>
      </c>
      <c r="H445" s="158">
        <v>3</v>
      </c>
    </row>
    <row r="446" spans="1:8" ht="16.2" thickBot="1" x14ac:dyDescent="0.35">
      <c r="A446" s="10">
        <v>45</v>
      </c>
      <c r="B446" s="159">
        <v>0</v>
      </c>
      <c r="C446" s="160">
        <v>0</v>
      </c>
      <c r="D446" s="160">
        <v>0</v>
      </c>
      <c r="E446" s="160">
        <v>0</v>
      </c>
      <c r="F446" s="160">
        <v>0</v>
      </c>
      <c r="G446" s="161">
        <v>0</v>
      </c>
      <c r="H446" s="162">
        <v>0</v>
      </c>
    </row>
    <row r="448" spans="1:8" ht="18" thickBot="1" x14ac:dyDescent="0.35">
      <c r="A448" s="17" t="s">
        <v>48</v>
      </c>
      <c r="B448" s="20"/>
      <c r="C448" s="20"/>
      <c r="D448" s="20"/>
      <c r="E448" s="20"/>
      <c r="F448" s="20"/>
      <c r="G448" s="20"/>
      <c r="H448" s="20"/>
    </row>
    <row r="449" spans="1:8" ht="60.6" thickBot="1" x14ac:dyDescent="0.35">
      <c r="A449" s="136" t="s">
        <v>106</v>
      </c>
      <c r="B449" s="137" t="s">
        <v>193</v>
      </c>
      <c r="C449" s="139" t="s">
        <v>194</v>
      </c>
      <c r="D449" s="139" t="s">
        <v>195</v>
      </c>
      <c r="E449" s="139" t="s">
        <v>196</v>
      </c>
      <c r="F449" s="139" t="s">
        <v>197</v>
      </c>
      <c r="G449" s="140" t="s">
        <v>198</v>
      </c>
      <c r="H449" s="141" t="s">
        <v>116</v>
      </c>
    </row>
    <row r="450" spans="1:8" ht="15.6" x14ac:dyDescent="0.3">
      <c r="A450" s="14">
        <v>1</v>
      </c>
      <c r="B450" s="73">
        <f t="shared" ref="B450:B464" si="123">(B306+B282+B234+B210+B185+B161)/B426</f>
        <v>14377.972288150815</v>
      </c>
      <c r="C450" s="74">
        <f t="shared" ref="C450:H450" si="124">(C306+C282+C234+C210+C185+C161)/C426</f>
        <v>14526.798475011423</v>
      </c>
      <c r="D450" s="74">
        <f t="shared" si="124"/>
        <v>11448.463070347656</v>
      </c>
      <c r="E450" s="74">
        <f t="shared" si="124"/>
        <v>5033.5697405552019</v>
      </c>
      <c r="F450" s="74">
        <f t="shared" si="124"/>
        <v>17885.407363171831</v>
      </c>
      <c r="G450" s="83">
        <f t="shared" si="124"/>
        <v>19469.310987971163</v>
      </c>
      <c r="H450" s="84">
        <f t="shared" si="124"/>
        <v>12187.206733389017</v>
      </c>
    </row>
    <row r="451" spans="1:8" ht="15.6" x14ac:dyDescent="0.3">
      <c r="A451" s="15">
        <v>2</v>
      </c>
      <c r="B451" s="77">
        <f t="shared" si="123"/>
        <v>14101.129220104029</v>
      </c>
      <c r="C451" s="78">
        <f t="shared" ref="C451:H464" si="125">(C307+C283+C235+C211+C186+C162)/C427</f>
        <v>15080.659781447172</v>
      </c>
      <c r="D451" s="78">
        <f t="shared" si="125"/>
        <v>10187.778539880039</v>
      </c>
      <c r="E451" s="78">
        <f t="shared" si="125"/>
        <v>9457.5673833145411</v>
      </c>
      <c r="F451" s="78">
        <f t="shared" si="125"/>
        <v>16838.329350871027</v>
      </c>
      <c r="G451" s="85">
        <f t="shared" si="125"/>
        <v>20722.375768576079</v>
      </c>
      <c r="H451" s="86">
        <f t="shared" si="125"/>
        <v>14134.245752556666</v>
      </c>
    </row>
    <row r="452" spans="1:8" ht="15.6" x14ac:dyDescent="0.3">
      <c r="A452" s="15">
        <v>3</v>
      </c>
      <c r="B452" s="77">
        <f t="shared" si="123"/>
        <v>14885.644480071976</v>
      </c>
      <c r="C452" s="78">
        <f t="shared" si="125"/>
        <v>14146.36073352204</v>
      </c>
      <c r="D452" s="78">
        <f t="shared" si="125"/>
        <v>9015.8860150974924</v>
      </c>
      <c r="E452" s="78">
        <f t="shared" si="125"/>
        <v>8101.9983749792791</v>
      </c>
      <c r="F452" s="78">
        <f t="shared" si="125"/>
        <v>16590.847602023914</v>
      </c>
      <c r="G452" s="85">
        <f t="shared" si="125"/>
        <v>19813.251279046981</v>
      </c>
      <c r="H452" s="86">
        <f t="shared" si="125"/>
        <v>12994.461815711678</v>
      </c>
    </row>
    <row r="453" spans="1:8" ht="15.6" x14ac:dyDescent="0.3">
      <c r="A453" s="15">
        <v>4</v>
      </c>
      <c r="B453" s="77">
        <f t="shared" si="123"/>
        <v>16693.449184589485</v>
      </c>
      <c r="C453" s="78">
        <f t="shared" si="125"/>
        <v>14921.713798914579</v>
      </c>
      <c r="D453" s="78">
        <f t="shared" si="125"/>
        <v>8284.1684669356891</v>
      </c>
      <c r="E453" s="78">
        <f t="shared" si="125"/>
        <v>6712.8381749029622</v>
      </c>
      <c r="F453" s="78">
        <f t="shared" si="125"/>
        <v>16989.729714756901</v>
      </c>
      <c r="G453" s="85">
        <f t="shared" si="125"/>
        <v>16422.711198200093</v>
      </c>
      <c r="H453" s="86">
        <f t="shared" si="125"/>
        <v>11939.090932445899</v>
      </c>
    </row>
    <row r="454" spans="1:8" ht="15.6" x14ac:dyDescent="0.3">
      <c r="A454" s="15">
        <v>5</v>
      </c>
      <c r="B454" s="77">
        <f t="shared" si="123"/>
        <v>15027.15804175214</v>
      </c>
      <c r="C454" s="78">
        <f t="shared" si="125"/>
        <v>14351.490980756376</v>
      </c>
      <c r="D454" s="78">
        <f t="shared" si="125"/>
        <v>7712.8205792771651</v>
      </c>
      <c r="E454" s="78">
        <f t="shared" si="125"/>
        <v>5329.813845493084</v>
      </c>
      <c r="F454" s="78">
        <f t="shared" si="125"/>
        <v>16367.243444402317</v>
      </c>
      <c r="G454" s="85">
        <f t="shared" si="125"/>
        <v>13223.024890768927</v>
      </c>
      <c r="H454" s="86">
        <f t="shared" si="125"/>
        <v>10221.545983456408</v>
      </c>
    </row>
    <row r="455" spans="1:8" ht="15.6" x14ac:dyDescent="0.3">
      <c r="A455" s="15">
        <v>6</v>
      </c>
      <c r="B455" s="77">
        <f t="shared" si="123"/>
        <v>18094.60263074153</v>
      </c>
      <c r="C455" s="78">
        <f t="shared" si="125"/>
        <v>13572.786582518444</v>
      </c>
      <c r="D455" s="78">
        <f t="shared" si="125"/>
        <v>6871.0045636547293</v>
      </c>
      <c r="E455" s="78">
        <f t="shared" si="125"/>
        <v>13676.678972547496</v>
      </c>
      <c r="F455" s="78">
        <f t="shared" si="125"/>
        <v>52128.692536390881</v>
      </c>
      <c r="G455" s="85">
        <f t="shared" si="125"/>
        <v>11753.851163241332</v>
      </c>
      <c r="H455" s="86">
        <f t="shared" si="125"/>
        <v>14077.712024061291</v>
      </c>
    </row>
    <row r="456" spans="1:8" ht="15.6" x14ac:dyDescent="0.3">
      <c r="A456" s="15">
        <v>7</v>
      </c>
      <c r="B456" s="77">
        <f t="shared" si="123"/>
        <v>19138.909394934959</v>
      </c>
      <c r="C456" s="78">
        <f t="shared" si="125"/>
        <v>13219.834469301297</v>
      </c>
      <c r="D456" s="78">
        <f t="shared" si="125"/>
        <v>5820.3572254274013</v>
      </c>
      <c r="E456" s="78">
        <f t="shared" si="125"/>
        <v>12877.326450718267</v>
      </c>
      <c r="F456" s="78">
        <f t="shared" si="125"/>
        <v>63284.107974536993</v>
      </c>
      <c r="G456" s="85">
        <f t="shared" si="125"/>
        <v>9602.8156494776504</v>
      </c>
      <c r="H456" s="86">
        <f t="shared" si="125"/>
        <v>12608.647890494107</v>
      </c>
    </row>
    <row r="457" spans="1:8" ht="15.6" x14ac:dyDescent="0.3">
      <c r="A457" s="15">
        <v>8</v>
      </c>
      <c r="B457" s="77">
        <f t="shared" si="123"/>
        <v>21901.04990782954</v>
      </c>
      <c r="C457" s="78">
        <f t="shared" si="125"/>
        <v>12961.94065601488</v>
      </c>
      <c r="D457" s="78">
        <f t="shared" si="125"/>
        <v>4971.5550865466848</v>
      </c>
      <c r="E457" s="78">
        <f t="shared" si="125"/>
        <v>12373.179766376839</v>
      </c>
      <c r="F457" s="78">
        <f t="shared" si="125"/>
        <v>63314.826836673405</v>
      </c>
      <c r="G457" s="85">
        <f t="shared" si="125"/>
        <v>8846.1183370157105</v>
      </c>
      <c r="H457" s="86">
        <f t="shared" si="125"/>
        <v>11771.319847577633</v>
      </c>
    </row>
    <row r="458" spans="1:8" ht="15.6" x14ac:dyDescent="0.3">
      <c r="A458" s="15">
        <v>9</v>
      </c>
      <c r="B458" s="77">
        <f t="shared" si="123"/>
        <v>26110.245383402791</v>
      </c>
      <c r="C458" s="78">
        <f t="shared" si="125"/>
        <v>15131.607985351018</v>
      </c>
      <c r="D458" s="78">
        <f t="shared" si="125"/>
        <v>4243.0031841068649</v>
      </c>
      <c r="E458" s="78">
        <f t="shared" si="125"/>
        <v>11792.558683128653</v>
      </c>
      <c r="F458" s="78">
        <f t="shared" si="125"/>
        <v>61994.252570301018</v>
      </c>
      <c r="G458" s="85">
        <f t="shared" si="125"/>
        <v>8031.7718719409431</v>
      </c>
      <c r="H458" s="86">
        <f t="shared" si="125"/>
        <v>11479.160326226996</v>
      </c>
    </row>
    <row r="459" spans="1:8" ht="15.6" x14ac:dyDescent="0.3">
      <c r="A459" s="15">
        <v>10</v>
      </c>
      <c r="B459" s="77">
        <f t="shared" si="123"/>
        <v>25540.642255076396</v>
      </c>
      <c r="C459" s="78">
        <f t="shared" si="125"/>
        <v>14285.985533328389</v>
      </c>
      <c r="D459" s="78">
        <f t="shared" si="125"/>
        <v>3248.973458896689</v>
      </c>
      <c r="E459" s="78">
        <f t="shared" si="125"/>
        <v>11643.705346340879</v>
      </c>
      <c r="F459" s="78">
        <f t="shared" si="125"/>
        <v>72596.323044059245</v>
      </c>
      <c r="G459" s="85">
        <f t="shared" si="125"/>
        <v>2973.0335444659809</v>
      </c>
      <c r="H459" s="86">
        <f t="shared" si="125"/>
        <v>8599.3539476210299</v>
      </c>
    </row>
    <row r="460" spans="1:8" ht="15.6" x14ac:dyDescent="0.3">
      <c r="A460" s="15">
        <v>11</v>
      </c>
      <c r="B460" s="77">
        <f t="shared" si="123"/>
        <v>25758.9462409835</v>
      </c>
      <c r="C460" s="78">
        <f t="shared" si="125"/>
        <v>13419.179970527935</v>
      </c>
      <c r="D460" s="78">
        <f t="shared" si="125"/>
        <v>3003.1553479173908</v>
      </c>
      <c r="E460" s="78">
        <f t="shared" si="125"/>
        <v>11191.883848187883</v>
      </c>
      <c r="F460" s="78">
        <f t="shared" si="125"/>
        <v>71594.095071207441</v>
      </c>
      <c r="G460" s="85">
        <f t="shared" si="125"/>
        <v>4485.7840678743632</v>
      </c>
      <c r="H460" s="86">
        <f t="shared" si="125"/>
        <v>9590.6904655405724</v>
      </c>
    </row>
    <row r="461" spans="1:8" ht="15.6" x14ac:dyDescent="0.3">
      <c r="A461" s="15">
        <v>12</v>
      </c>
      <c r="B461" s="77">
        <f t="shared" si="123"/>
        <v>23917.490910335331</v>
      </c>
      <c r="C461" s="78">
        <f t="shared" si="125"/>
        <v>12819.146770918192</v>
      </c>
      <c r="D461" s="78">
        <f t="shared" si="125"/>
        <v>2973.5469038752976</v>
      </c>
      <c r="E461" s="78">
        <f t="shared" si="125"/>
        <v>9947.3461981350847</v>
      </c>
      <c r="F461" s="78">
        <f t="shared" si="125"/>
        <v>70779.253166512251</v>
      </c>
      <c r="G461" s="85">
        <f t="shared" si="125"/>
        <v>4426.4958215608376</v>
      </c>
      <c r="H461" s="86">
        <f t="shared" si="125"/>
        <v>9004.4757587692766</v>
      </c>
    </row>
    <row r="462" spans="1:8" ht="15.6" x14ac:dyDescent="0.3">
      <c r="A462" s="15">
        <v>13</v>
      </c>
      <c r="B462" s="77">
        <f t="shared" si="123"/>
        <v>23917.490910335331</v>
      </c>
      <c r="C462" s="78">
        <f t="shared" si="125"/>
        <v>14146.418761520345</v>
      </c>
      <c r="D462" s="78">
        <f t="shared" si="125"/>
        <v>2704.4260802134104</v>
      </c>
      <c r="E462" s="78">
        <f t="shared" si="125"/>
        <v>9410.7797615450963</v>
      </c>
      <c r="F462" s="78">
        <f t="shared" si="125"/>
        <v>69964.411261817106</v>
      </c>
      <c r="G462" s="85">
        <f t="shared" si="125"/>
        <v>33203.600770427191</v>
      </c>
      <c r="H462" s="86">
        <f t="shared" si="125"/>
        <v>10556.043340762477</v>
      </c>
    </row>
    <row r="463" spans="1:8" ht="15.6" x14ac:dyDescent="0.3">
      <c r="A463" s="15">
        <v>14</v>
      </c>
      <c r="B463" s="77">
        <f t="shared" si="123"/>
        <v>23915.348071526299</v>
      </c>
      <c r="C463" s="78">
        <f t="shared" si="125"/>
        <v>14140.617377474538</v>
      </c>
      <c r="D463" s="78">
        <f t="shared" si="125"/>
        <v>2425.6816684097544</v>
      </c>
      <c r="E463" s="78">
        <f t="shared" si="125"/>
        <v>8751.4747676370698</v>
      </c>
      <c r="F463" s="78">
        <f t="shared" si="125"/>
        <v>69149.569357122047</v>
      </c>
      <c r="G463" s="85">
        <f t="shared" si="125"/>
        <v>32945.902739285797</v>
      </c>
      <c r="H463" s="86">
        <f t="shared" si="125"/>
        <v>10121.230830764183</v>
      </c>
    </row>
    <row r="464" spans="1:8" ht="15.6" x14ac:dyDescent="0.3">
      <c r="A464" s="15">
        <v>15</v>
      </c>
      <c r="B464" s="77">
        <f t="shared" si="123"/>
        <v>21255.230056277946</v>
      </c>
      <c r="C464" s="78">
        <f t="shared" si="125"/>
        <v>14134.815993428763</v>
      </c>
      <c r="D464" s="78">
        <f t="shared" si="125"/>
        <v>2191.8535118243249</v>
      </c>
      <c r="E464" s="78">
        <f t="shared" si="125"/>
        <v>7444.2453685076789</v>
      </c>
      <c r="F464" s="78">
        <f t="shared" si="125"/>
        <v>66658.889201881335</v>
      </c>
      <c r="G464" s="85">
        <f t="shared" si="125"/>
        <v>32688.204708144396</v>
      </c>
      <c r="H464" s="86">
        <f t="shared" si="125"/>
        <v>9280.5513661710629</v>
      </c>
    </row>
    <row r="465" spans="1:8" ht="15.6" x14ac:dyDescent="0.3">
      <c r="A465" s="15">
        <v>20</v>
      </c>
      <c r="B465" s="77">
        <f t="shared" ref="B465:H465" si="126">(B321+B297+B249+B225+B200+B176)/B441</f>
        <v>22090.408539461772</v>
      </c>
      <c r="C465" s="78">
        <f t="shared" si="126"/>
        <v>24466.2188491866</v>
      </c>
      <c r="D465" s="78">
        <f t="shared" si="126"/>
        <v>49652.060002789898</v>
      </c>
      <c r="E465" s="78">
        <f t="shared" si="126"/>
        <v>5676.3868948885884</v>
      </c>
      <c r="F465" s="78">
        <f t="shared" si="126"/>
        <v>55611.871647274857</v>
      </c>
      <c r="G465" s="85" t="s">
        <v>117</v>
      </c>
      <c r="H465" s="86">
        <f t="shared" si="126"/>
        <v>13284.443940916613</v>
      </c>
    </row>
    <row r="466" spans="1:8" ht="15.6" x14ac:dyDescent="0.3">
      <c r="A466" s="124">
        <v>25</v>
      </c>
      <c r="B466" s="77">
        <f t="shared" ref="B466:H466" si="127">(B322+B298+B250+B226+B201+B177)/B442</f>
        <v>31990.256246862871</v>
      </c>
      <c r="C466" s="78">
        <f t="shared" si="127"/>
        <v>24432.687158624223</v>
      </c>
      <c r="D466" s="78">
        <f t="shared" si="127"/>
        <v>49145.583706422251</v>
      </c>
      <c r="E466" s="78">
        <f t="shared" si="127"/>
        <v>37993.550539750926</v>
      </c>
      <c r="F466" s="78">
        <f t="shared" si="127"/>
        <v>24516.231612909782</v>
      </c>
      <c r="G466" s="85" t="s">
        <v>117</v>
      </c>
      <c r="H466" s="86">
        <f t="shared" si="127"/>
        <v>30357.629151973098</v>
      </c>
    </row>
    <row r="467" spans="1:8" ht="15.6" x14ac:dyDescent="0.3">
      <c r="A467" s="9">
        <v>30</v>
      </c>
      <c r="B467" s="77">
        <f t="shared" ref="B467:H467" si="128">(B323+B299+B251+B227+B202+B178)/B443</f>
        <v>31990.256246862871</v>
      </c>
      <c r="C467" s="78">
        <f t="shared" si="128"/>
        <v>24610.127588980107</v>
      </c>
      <c r="D467" s="78">
        <f t="shared" si="128"/>
        <v>48649.083891170398</v>
      </c>
      <c r="E467" s="78">
        <f t="shared" si="128"/>
        <v>95896.140805431016</v>
      </c>
      <c r="F467" s="78">
        <f t="shared" si="128"/>
        <v>8078.8723057892876</v>
      </c>
      <c r="G467" s="85" t="s">
        <v>117</v>
      </c>
      <c r="H467" s="86">
        <f t="shared" si="128"/>
        <v>26329.162576456325</v>
      </c>
    </row>
    <row r="468" spans="1:8" ht="15.6" x14ac:dyDescent="0.3">
      <c r="A468" s="9">
        <v>35</v>
      </c>
      <c r="B468" s="77" t="s">
        <v>117</v>
      </c>
      <c r="C468" s="78">
        <f t="shared" ref="C468:H468" si="129">(C324+C300+C252+C228+C203+C179)/C444</f>
        <v>24610.127588980107</v>
      </c>
      <c r="D468" s="78">
        <f t="shared" si="129"/>
        <v>48649.083891170398</v>
      </c>
      <c r="E468" s="78">
        <f t="shared" si="129"/>
        <v>91910.604043498213</v>
      </c>
      <c r="F468" s="78" t="s">
        <v>117</v>
      </c>
      <c r="G468" s="85" t="s">
        <v>117</v>
      </c>
      <c r="H468" s="86">
        <f t="shared" si="129"/>
        <v>47685.805400759695</v>
      </c>
    </row>
    <row r="469" spans="1:8" ht="15.6" x14ac:dyDescent="0.3">
      <c r="A469" s="9">
        <v>40</v>
      </c>
      <c r="B469" s="77" t="s">
        <v>117</v>
      </c>
      <c r="C469" s="78">
        <f t="shared" ref="C469:H469" si="130">(C325+C301+C253+C229+C204+C180)/C445</f>
        <v>24610.127588980107</v>
      </c>
      <c r="D469" s="78">
        <f t="shared" si="130"/>
        <v>49588.752782340809</v>
      </c>
      <c r="E469" s="78" t="s">
        <v>117</v>
      </c>
      <c r="F469" s="78" t="s">
        <v>117</v>
      </c>
      <c r="G469" s="85" t="s">
        <v>117</v>
      </c>
      <c r="H469" s="86">
        <f t="shared" si="130"/>
        <v>32936.335986767037</v>
      </c>
    </row>
    <row r="470" spans="1:8" ht="16.2" thickBot="1" x14ac:dyDescent="0.35">
      <c r="A470" s="10">
        <v>45</v>
      </c>
      <c r="B470" s="81" t="s">
        <v>117</v>
      </c>
      <c r="C470" s="82" t="s">
        <v>117</v>
      </c>
      <c r="D470" s="82" t="s">
        <v>117</v>
      </c>
      <c r="E470" s="82" t="s">
        <v>117</v>
      </c>
      <c r="F470" s="82" t="s">
        <v>117</v>
      </c>
      <c r="G470" s="87" t="s">
        <v>117</v>
      </c>
      <c r="H470" s="88" t="s">
        <v>117</v>
      </c>
    </row>
    <row r="472" spans="1:8" ht="18" thickBot="1" x14ac:dyDescent="0.35">
      <c r="A472" s="17" t="s">
        <v>49</v>
      </c>
      <c r="B472" s="20"/>
      <c r="C472" s="20"/>
      <c r="D472" s="20"/>
      <c r="E472" s="20"/>
      <c r="F472" s="20"/>
      <c r="G472" s="20"/>
      <c r="H472" s="20"/>
    </row>
    <row r="473" spans="1:8" ht="60.6" thickBot="1" x14ac:dyDescent="0.35">
      <c r="A473" s="193" t="s">
        <v>106</v>
      </c>
      <c r="B473" s="188" t="s">
        <v>193</v>
      </c>
      <c r="C473" s="292" t="s">
        <v>194</v>
      </c>
      <c r="D473" s="292" t="s">
        <v>195</v>
      </c>
      <c r="E473" s="292" t="s">
        <v>196</v>
      </c>
      <c r="F473" s="292" t="s">
        <v>197</v>
      </c>
      <c r="G473" s="336" t="s">
        <v>198</v>
      </c>
      <c r="H473" s="302" t="s">
        <v>102</v>
      </c>
    </row>
    <row r="474" spans="1:8" ht="15.6" x14ac:dyDescent="0.3">
      <c r="A474" s="106">
        <v>1</v>
      </c>
      <c r="B474" s="105">
        <v>4860</v>
      </c>
      <c r="C474" s="103">
        <v>6419</v>
      </c>
      <c r="D474" s="103">
        <v>14441</v>
      </c>
      <c r="E474" s="103">
        <v>22354</v>
      </c>
      <c r="F474" s="103">
        <v>39618</v>
      </c>
      <c r="G474" s="257">
        <v>105090</v>
      </c>
      <c r="H474" s="258">
        <v>192782</v>
      </c>
    </row>
    <row r="475" spans="1:8" ht="15.6" x14ac:dyDescent="0.3">
      <c r="A475" s="9">
        <v>2</v>
      </c>
      <c r="B475" s="92">
        <v>3562</v>
      </c>
      <c r="C475" s="44">
        <v>4774</v>
      </c>
      <c r="D475" s="44">
        <v>11177</v>
      </c>
      <c r="E475" s="44">
        <v>17960</v>
      </c>
      <c r="F475" s="44">
        <v>29549</v>
      </c>
      <c r="G475" s="67">
        <v>86277</v>
      </c>
      <c r="H475" s="68">
        <v>153299</v>
      </c>
    </row>
    <row r="476" spans="1:8" ht="15.6" x14ac:dyDescent="0.3">
      <c r="A476" s="9">
        <v>3</v>
      </c>
      <c r="B476" s="92">
        <v>2913</v>
      </c>
      <c r="C476" s="44">
        <v>3717</v>
      </c>
      <c r="D476" s="44">
        <v>8137</v>
      </c>
      <c r="E476" s="44">
        <v>14695</v>
      </c>
      <c r="F476" s="44">
        <v>23966</v>
      </c>
      <c r="G476" s="67">
        <v>32927</v>
      </c>
      <c r="H476" s="68">
        <v>86355</v>
      </c>
    </row>
    <row r="477" spans="1:8" ht="15.6" x14ac:dyDescent="0.3">
      <c r="A477" s="9">
        <v>4</v>
      </c>
      <c r="B477" s="92">
        <v>2397</v>
      </c>
      <c r="C477" s="44">
        <v>2815</v>
      </c>
      <c r="D477" s="44">
        <v>6247</v>
      </c>
      <c r="E477" s="44">
        <v>11958</v>
      </c>
      <c r="F477" s="44">
        <v>17594</v>
      </c>
      <c r="G477" s="67">
        <v>26701</v>
      </c>
      <c r="H477" s="68">
        <v>67712</v>
      </c>
    </row>
    <row r="478" spans="1:8" ht="15.6" x14ac:dyDescent="0.3">
      <c r="A478" s="9">
        <v>5</v>
      </c>
      <c r="B478" s="92">
        <v>1634</v>
      </c>
      <c r="C478" s="44">
        <v>2153</v>
      </c>
      <c r="D478" s="44">
        <v>4992</v>
      </c>
      <c r="E478" s="44">
        <v>8937</v>
      </c>
      <c r="F478" s="44">
        <v>10748</v>
      </c>
      <c r="G478" s="67">
        <v>21801</v>
      </c>
      <c r="H478" s="68">
        <v>50265</v>
      </c>
    </row>
    <row r="479" spans="1:8" ht="15.6" x14ac:dyDescent="0.3">
      <c r="A479" s="9">
        <v>6</v>
      </c>
      <c r="B479" s="92">
        <v>1245</v>
      </c>
      <c r="C479" s="44">
        <v>1720</v>
      </c>
      <c r="D479" s="44">
        <v>4170</v>
      </c>
      <c r="E479" s="44">
        <v>6721</v>
      </c>
      <c r="F479" s="44">
        <v>8761</v>
      </c>
      <c r="G479" s="67">
        <v>19776</v>
      </c>
      <c r="H479" s="68">
        <v>42393</v>
      </c>
    </row>
    <row r="480" spans="1:8" ht="15.6" x14ac:dyDescent="0.3">
      <c r="A480" s="9">
        <v>7</v>
      </c>
      <c r="B480" s="92">
        <v>965</v>
      </c>
      <c r="C480" s="44">
        <v>1488</v>
      </c>
      <c r="D480" s="44">
        <v>3490</v>
      </c>
      <c r="E480" s="44">
        <v>4617</v>
      </c>
      <c r="F480" s="44">
        <v>6516</v>
      </c>
      <c r="G480" s="67">
        <v>14456</v>
      </c>
      <c r="H480" s="68">
        <v>31532</v>
      </c>
    </row>
    <row r="481" spans="1:8" ht="15.6" x14ac:dyDescent="0.3">
      <c r="A481" s="9">
        <v>8</v>
      </c>
      <c r="B481" s="92">
        <v>839</v>
      </c>
      <c r="C481" s="44">
        <v>985</v>
      </c>
      <c r="D481" s="44">
        <v>2872</v>
      </c>
      <c r="E481" s="44">
        <v>4417</v>
      </c>
      <c r="F481" s="44">
        <v>5656</v>
      </c>
      <c r="G481" s="67">
        <v>14456</v>
      </c>
      <c r="H481" s="68">
        <v>29225</v>
      </c>
    </row>
    <row r="482" spans="1:8" ht="15.6" x14ac:dyDescent="0.3">
      <c r="A482" s="9">
        <v>9</v>
      </c>
      <c r="B482" s="92">
        <v>535</v>
      </c>
      <c r="C482" s="44">
        <v>834</v>
      </c>
      <c r="D482" s="44">
        <v>2295</v>
      </c>
      <c r="E482" s="44">
        <v>4417</v>
      </c>
      <c r="F482" s="44">
        <v>5656</v>
      </c>
      <c r="G482" s="67">
        <v>8278</v>
      </c>
      <c r="H482" s="68">
        <v>22015</v>
      </c>
    </row>
    <row r="483" spans="1:8" ht="15.6" x14ac:dyDescent="0.3">
      <c r="A483" s="9">
        <v>10</v>
      </c>
      <c r="B483" s="92">
        <v>480</v>
      </c>
      <c r="C483" s="44">
        <v>774</v>
      </c>
      <c r="D483" s="44">
        <v>1537</v>
      </c>
      <c r="E483" s="44">
        <v>4417</v>
      </c>
      <c r="F483" s="44">
        <v>3077</v>
      </c>
      <c r="G483" s="67">
        <v>5353</v>
      </c>
      <c r="H483" s="68">
        <v>15638</v>
      </c>
    </row>
    <row r="484" spans="1:8" ht="15.6" x14ac:dyDescent="0.3">
      <c r="A484" s="9">
        <v>11</v>
      </c>
      <c r="B484" s="92">
        <v>430</v>
      </c>
      <c r="C484" s="44">
        <v>724</v>
      </c>
      <c r="D484" s="44">
        <v>1347</v>
      </c>
      <c r="E484" s="44">
        <v>3967</v>
      </c>
      <c r="F484" s="44">
        <v>3077</v>
      </c>
      <c r="G484" s="67">
        <v>2427</v>
      </c>
      <c r="H484" s="68">
        <v>11972</v>
      </c>
    </row>
    <row r="485" spans="1:8" ht="15.6" x14ac:dyDescent="0.3">
      <c r="A485" s="9">
        <v>12</v>
      </c>
      <c r="B485" s="92">
        <v>360</v>
      </c>
      <c r="C485" s="44">
        <v>629</v>
      </c>
      <c r="D485" s="44">
        <v>1347</v>
      </c>
      <c r="E485" s="44">
        <v>3967</v>
      </c>
      <c r="F485" s="44">
        <v>3077</v>
      </c>
      <c r="G485" s="67">
        <v>2427</v>
      </c>
      <c r="H485" s="68">
        <v>11807</v>
      </c>
    </row>
    <row r="486" spans="1:8" ht="15.6" x14ac:dyDescent="0.3">
      <c r="A486" s="9">
        <v>13</v>
      </c>
      <c r="B486" s="92">
        <v>360</v>
      </c>
      <c r="C486" s="44">
        <v>578</v>
      </c>
      <c r="D486" s="44">
        <v>1235</v>
      </c>
      <c r="E486" s="44">
        <v>3967</v>
      </c>
      <c r="F486" s="44">
        <v>3077</v>
      </c>
      <c r="G486" s="67">
        <v>1127</v>
      </c>
      <c r="H486" s="68">
        <v>10344</v>
      </c>
    </row>
    <row r="487" spans="1:8" ht="15.6" x14ac:dyDescent="0.3">
      <c r="A487" s="9">
        <v>14</v>
      </c>
      <c r="B487" s="92">
        <v>295</v>
      </c>
      <c r="C487" s="44">
        <v>578</v>
      </c>
      <c r="D487" s="44">
        <v>1085</v>
      </c>
      <c r="E487" s="44">
        <v>3362</v>
      </c>
      <c r="F487" s="44">
        <v>3077</v>
      </c>
      <c r="G487" s="67">
        <v>1127</v>
      </c>
      <c r="H487" s="68">
        <v>9524</v>
      </c>
    </row>
    <row r="488" spans="1:8" ht="15.6" x14ac:dyDescent="0.3">
      <c r="A488" s="9">
        <v>15</v>
      </c>
      <c r="B488" s="92">
        <v>230</v>
      </c>
      <c r="C488" s="44">
        <v>578</v>
      </c>
      <c r="D488" s="44">
        <v>935</v>
      </c>
      <c r="E488" s="44">
        <v>2862</v>
      </c>
      <c r="F488" s="44">
        <v>2627</v>
      </c>
      <c r="G488" s="67">
        <v>1127</v>
      </c>
      <c r="H488" s="68">
        <v>8359</v>
      </c>
    </row>
    <row r="489" spans="1:8" ht="15.6" x14ac:dyDescent="0.3">
      <c r="A489" s="9">
        <v>20</v>
      </c>
      <c r="B489" s="92">
        <v>171</v>
      </c>
      <c r="C489" s="44">
        <v>265</v>
      </c>
      <c r="D489" s="44">
        <v>202</v>
      </c>
      <c r="E489" s="44">
        <v>2003</v>
      </c>
      <c r="F489" s="44">
        <v>1804</v>
      </c>
      <c r="G489" s="67">
        <v>0</v>
      </c>
      <c r="H489" s="68">
        <v>4445</v>
      </c>
    </row>
    <row r="490" spans="1:8" ht="15.6" x14ac:dyDescent="0.3">
      <c r="A490" s="9">
        <v>25</v>
      </c>
      <c r="B490" s="92">
        <v>72</v>
      </c>
      <c r="C490" s="44">
        <v>265</v>
      </c>
      <c r="D490" s="44">
        <v>202</v>
      </c>
      <c r="E490" s="44">
        <v>910</v>
      </c>
      <c r="F490" s="44">
        <v>650</v>
      </c>
      <c r="G490" s="67">
        <v>0</v>
      </c>
      <c r="H490" s="68">
        <v>2099</v>
      </c>
    </row>
    <row r="491" spans="1:8" ht="15.6" x14ac:dyDescent="0.3">
      <c r="A491" s="9">
        <v>30</v>
      </c>
      <c r="B491" s="92">
        <v>72</v>
      </c>
      <c r="C491" s="44">
        <v>82</v>
      </c>
      <c r="D491" s="44">
        <v>202</v>
      </c>
      <c r="E491" s="44">
        <v>360</v>
      </c>
      <c r="F491" s="44">
        <v>650</v>
      </c>
      <c r="G491" s="67">
        <v>0</v>
      </c>
      <c r="H491" s="68">
        <v>1366</v>
      </c>
    </row>
    <row r="492" spans="1:8" ht="15.6" x14ac:dyDescent="0.3">
      <c r="A492" s="9">
        <v>35</v>
      </c>
      <c r="B492" s="92">
        <v>0</v>
      </c>
      <c r="C492" s="44">
        <v>82</v>
      </c>
      <c r="D492" s="44">
        <v>202</v>
      </c>
      <c r="E492" s="44">
        <v>360</v>
      </c>
      <c r="F492" s="44">
        <v>0</v>
      </c>
      <c r="G492" s="67">
        <v>0</v>
      </c>
      <c r="H492" s="68">
        <v>644</v>
      </c>
    </row>
    <row r="493" spans="1:8" ht="15.6" x14ac:dyDescent="0.3">
      <c r="A493" s="9">
        <v>40</v>
      </c>
      <c r="B493" s="92">
        <v>0</v>
      </c>
      <c r="C493" s="44">
        <v>82</v>
      </c>
      <c r="D493" s="44">
        <v>102</v>
      </c>
      <c r="E493" s="44">
        <v>0</v>
      </c>
      <c r="F493" s="44">
        <v>0</v>
      </c>
      <c r="G493" s="67">
        <v>0</v>
      </c>
      <c r="H493" s="68">
        <v>184</v>
      </c>
    </row>
    <row r="494" spans="1:8" ht="16.2" thickBot="1" x14ac:dyDescent="0.35">
      <c r="A494" s="10">
        <v>45</v>
      </c>
      <c r="B494" s="93">
        <v>0</v>
      </c>
      <c r="C494" s="31">
        <v>0</v>
      </c>
      <c r="D494" s="31">
        <v>0</v>
      </c>
      <c r="E494" s="31">
        <v>0</v>
      </c>
      <c r="F494" s="31">
        <v>0</v>
      </c>
      <c r="G494" s="64">
        <v>0</v>
      </c>
      <c r="H494" s="66">
        <v>0</v>
      </c>
    </row>
    <row r="496" spans="1:8" ht="18" thickBot="1" x14ac:dyDescent="0.35">
      <c r="A496" s="17" t="s">
        <v>50</v>
      </c>
      <c r="B496" s="20"/>
      <c r="C496" s="20"/>
      <c r="D496" s="20"/>
      <c r="E496" s="20"/>
      <c r="F496" s="20"/>
      <c r="G496" s="20"/>
      <c r="H496" s="20"/>
    </row>
    <row r="497" spans="1:8" ht="60.6" thickBot="1" x14ac:dyDescent="0.35">
      <c r="A497" s="136" t="s">
        <v>106</v>
      </c>
      <c r="B497" s="137" t="s">
        <v>193</v>
      </c>
      <c r="C497" s="139" t="s">
        <v>194</v>
      </c>
      <c r="D497" s="139" t="s">
        <v>195</v>
      </c>
      <c r="E497" s="139" t="s">
        <v>196</v>
      </c>
      <c r="F497" s="139" t="s">
        <v>197</v>
      </c>
      <c r="G497" s="140" t="s">
        <v>198</v>
      </c>
      <c r="H497" s="141" t="s">
        <v>116</v>
      </c>
    </row>
    <row r="498" spans="1:8" ht="15.6" x14ac:dyDescent="0.3">
      <c r="A498" s="14">
        <v>1</v>
      </c>
      <c r="B498" s="73">
        <f t="shared" ref="B498:B512" si="131">(B306+B282+B234+B210+B185+B161)/B474</f>
        <v>1633.0536426047838</v>
      </c>
      <c r="C498" s="74">
        <f t="shared" ref="C498:H498" si="132">(C306+C282+C234+C210+C185+C161)/C474</f>
        <v>864.50179427548892</v>
      </c>
      <c r="D498" s="74">
        <f t="shared" si="132"/>
        <v>532.74476720958558</v>
      </c>
      <c r="E498" s="74">
        <f t="shared" si="132"/>
        <v>410.49466033068501</v>
      </c>
      <c r="F498" s="74">
        <f t="shared" si="132"/>
        <v>339.93921309678399</v>
      </c>
      <c r="G498" s="83">
        <f t="shared" si="132"/>
        <v>181.74321133504338</v>
      </c>
      <c r="H498" s="84">
        <f t="shared" si="132"/>
        <v>326.39223768032019</v>
      </c>
    </row>
    <row r="499" spans="1:8" ht="15.6" x14ac:dyDescent="0.3">
      <c r="A499" s="15">
        <v>2</v>
      </c>
      <c r="B499" s="77">
        <f t="shared" si="131"/>
        <v>1650.8059755147051</v>
      </c>
      <c r="C499" s="78">
        <f t="shared" ref="C499:H512" si="133">(C307+C283+C235+C211+C186+C162)/C475</f>
        <v>833.95353630122599</v>
      </c>
      <c r="D499" s="78">
        <f t="shared" si="133"/>
        <v>497.67621748004842</v>
      </c>
      <c r="E499" s="78">
        <f t="shared" si="133"/>
        <v>358.08161584932566</v>
      </c>
      <c r="F499" s="78">
        <f t="shared" si="133"/>
        <v>302.58732563919301</v>
      </c>
      <c r="G499" s="85">
        <f t="shared" si="133"/>
        <v>133.54243804638895</v>
      </c>
      <c r="H499" s="86">
        <f t="shared" si="133"/>
        <v>276.04832244929622</v>
      </c>
    </row>
    <row r="500" spans="1:8" ht="15.6" x14ac:dyDescent="0.3">
      <c r="A500" s="15">
        <v>3</v>
      </c>
      <c r="B500" s="77">
        <f t="shared" si="131"/>
        <v>1625.0034138904527</v>
      </c>
      <c r="C500" s="78">
        <f t="shared" si="133"/>
        <v>829.67625501958696</v>
      </c>
      <c r="D500" s="78">
        <f t="shared" si="133"/>
        <v>499.71298916172651</v>
      </c>
      <c r="E500" s="78">
        <f t="shared" si="133"/>
        <v>349.00067855473861</v>
      </c>
      <c r="F500" s="78">
        <f t="shared" si="133"/>
        <v>285.21360310581042</v>
      </c>
      <c r="G500" s="85">
        <f t="shared" si="133"/>
        <v>225.64974730897492</v>
      </c>
      <c r="H500" s="86">
        <f t="shared" si="133"/>
        <v>362.19870986530032</v>
      </c>
    </row>
    <row r="501" spans="1:8" ht="15.6" x14ac:dyDescent="0.3">
      <c r="A501" s="15">
        <v>4</v>
      </c>
      <c r="B501" s="77">
        <f t="shared" si="131"/>
        <v>1615.7197375155447</v>
      </c>
      <c r="C501" s="78">
        <f t="shared" si="133"/>
        <v>816.32111013600183</v>
      </c>
      <c r="D501" s="78">
        <f t="shared" si="133"/>
        <v>494.63659967456573</v>
      </c>
      <c r="E501" s="78">
        <f t="shared" si="133"/>
        <v>339.62762132599869</v>
      </c>
      <c r="F501" s="78">
        <f t="shared" si="133"/>
        <v>288.73077098512636</v>
      </c>
      <c r="G501" s="85">
        <f t="shared" si="133"/>
        <v>199.27936887071007</v>
      </c>
      <c r="H501" s="86">
        <f t="shared" si="133"/>
        <v>350.3510999936496</v>
      </c>
    </row>
    <row r="502" spans="1:8" ht="15.6" x14ac:dyDescent="0.3">
      <c r="A502" s="15">
        <v>5</v>
      </c>
      <c r="B502" s="77">
        <f t="shared" si="131"/>
        <v>1609.3957511056453</v>
      </c>
      <c r="C502" s="78">
        <f t="shared" si="133"/>
        <v>839.89218001639733</v>
      </c>
      <c r="D502" s="78">
        <f t="shared" si="133"/>
        <v>461.9658159462885</v>
      </c>
      <c r="E502" s="78">
        <f t="shared" si="133"/>
        <v>329.19964671726336</v>
      </c>
      <c r="F502" s="78">
        <f t="shared" si="133"/>
        <v>319.79169364760759</v>
      </c>
      <c r="G502" s="85">
        <f t="shared" si="133"/>
        <v>161.33776528345189</v>
      </c>
      <c r="H502" s="86">
        <f t="shared" si="133"/>
        <v>331.05892491926852</v>
      </c>
    </row>
    <row r="503" spans="1:8" ht="15.6" x14ac:dyDescent="0.3">
      <c r="A503" s="15">
        <v>6</v>
      </c>
      <c r="B503" s="77">
        <f t="shared" si="131"/>
        <v>1613.2537285239437</v>
      </c>
      <c r="C503" s="78">
        <f t="shared" si="133"/>
        <v>852.24473890232093</v>
      </c>
      <c r="D503" s="78">
        <f t="shared" si="133"/>
        <v>449.82835632559738</v>
      </c>
      <c r="E503" s="78">
        <f t="shared" si="133"/>
        <v>335.76134957154244</v>
      </c>
      <c r="F503" s="78">
        <f t="shared" si="133"/>
        <v>345.10491577567302</v>
      </c>
      <c r="G503" s="85">
        <f t="shared" si="133"/>
        <v>144.42687260657584</v>
      </c>
      <c r="H503" s="86">
        <f t="shared" si="133"/>
        <v>318.12912789967015</v>
      </c>
    </row>
    <row r="504" spans="1:8" ht="15.6" x14ac:dyDescent="0.3">
      <c r="A504" s="15">
        <v>7</v>
      </c>
      <c r="B504" s="77">
        <f t="shared" si="131"/>
        <v>1586.6453384402039</v>
      </c>
      <c r="C504" s="78">
        <f t="shared" si="133"/>
        <v>852.89254640653519</v>
      </c>
      <c r="D504" s="78">
        <f t="shared" si="133"/>
        <v>443.61461947383634</v>
      </c>
      <c r="E504" s="78">
        <f t="shared" si="133"/>
        <v>362.58445713523383</v>
      </c>
      <c r="F504" s="78">
        <f t="shared" si="133"/>
        <v>359.34806553988165</v>
      </c>
      <c r="G504" s="85">
        <f t="shared" si="133"/>
        <v>151.455587166637</v>
      </c>
      <c r="H504" s="86">
        <f t="shared" si="133"/>
        <v>334.68978448381222</v>
      </c>
    </row>
    <row r="505" spans="1:8" ht="15.6" x14ac:dyDescent="0.3">
      <c r="A505" s="15">
        <v>8</v>
      </c>
      <c r="B505" s="77">
        <f t="shared" si="131"/>
        <v>1540.1215072252003</v>
      </c>
      <c r="C505" s="78">
        <f t="shared" si="133"/>
        <v>842.19715937558612</v>
      </c>
      <c r="D505" s="78">
        <f t="shared" si="133"/>
        <v>441.4159286453359</v>
      </c>
      <c r="E505" s="78">
        <f t="shared" si="133"/>
        <v>361.36295899085627</v>
      </c>
      <c r="F505" s="78">
        <f t="shared" si="133"/>
        <v>358.21684207453126</v>
      </c>
      <c r="G505" s="85">
        <f t="shared" si="133"/>
        <v>139.52095882952281</v>
      </c>
      <c r="H505" s="86">
        <f t="shared" si="133"/>
        <v>308.93421122641729</v>
      </c>
    </row>
    <row r="506" spans="1:8" ht="15.6" x14ac:dyDescent="0.3">
      <c r="A506" s="15">
        <v>9</v>
      </c>
      <c r="B506" s="77">
        <f t="shared" si="131"/>
        <v>1610.5385002846581</v>
      </c>
      <c r="C506" s="78">
        <f t="shared" si="133"/>
        <v>762.02342372271312</v>
      </c>
      <c r="D506" s="78">
        <f t="shared" si="133"/>
        <v>414.13190119387264</v>
      </c>
      <c r="E506" s="78">
        <f t="shared" si="133"/>
        <v>344.40572110563642</v>
      </c>
      <c r="F506" s="78">
        <f t="shared" si="133"/>
        <v>350.74541765375398</v>
      </c>
      <c r="G506" s="85">
        <f t="shared" si="133"/>
        <v>189.19974813100796</v>
      </c>
      <c r="H506" s="86">
        <f t="shared" si="133"/>
        <v>341.53304627202738</v>
      </c>
    </row>
    <row r="507" spans="1:8" ht="15.6" x14ac:dyDescent="0.3">
      <c r="A507" s="15">
        <v>10</v>
      </c>
      <c r="B507" s="77">
        <f t="shared" si="131"/>
        <v>1596.2901409422748</v>
      </c>
      <c r="C507" s="78">
        <f t="shared" si="133"/>
        <v>756.75117166209816</v>
      </c>
      <c r="D507" s="78">
        <f t="shared" si="133"/>
        <v>422.76817942702525</v>
      </c>
      <c r="E507" s="78">
        <f t="shared" si="133"/>
        <v>340.05840834909969</v>
      </c>
      <c r="F507" s="78">
        <f t="shared" si="133"/>
        <v>353.89822738410419</v>
      </c>
      <c r="G507" s="85">
        <f t="shared" si="133"/>
        <v>101.08202972030796</v>
      </c>
      <c r="H507" s="86">
        <f t="shared" si="133"/>
        <v>328.29097753739319</v>
      </c>
    </row>
    <row r="508" spans="1:8" ht="15.6" x14ac:dyDescent="0.3">
      <c r="A508" s="15">
        <v>11</v>
      </c>
      <c r="B508" s="77">
        <f t="shared" si="131"/>
        <v>1557.5176796873745</v>
      </c>
      <c r="C508" s="78">
        <f t="shared" si="133"/>
        <v>741.39115859270362</v>
      </c>
      <c r="D508" s="78">
        <f t="shared" si="133"/>
        <v>405.77154663768755</v>
      </c>
      <c r="E508" s="78">
        <f t="shared" si="133"/>
        <v>335.72830298320093</v>
      </c>
      <c r="F508" s="78">
        <f t="shared" si="133"/>
        <v>349.01248815993227</v>
      </c>
      <c r="G508" s="85">
        <f t="shared" si="133"/>
        <v>179.28350003453369</v>
      </c>
      <c r="H508" s="86">
        <f t="shared" si="133"/>
        <v>383.72374983243685</v>
      </c>
    </row>
    <row r="509" spans="1:8" ht="15.6" x14ac:dyDescent="0.3">
      <c r="A509" s="15">
        <v>12</v>
      </c>
      <c r="B509" s="77">
        <f t="shared" si="131"/>
        <v>1594.4993940223555</v>
      </c>
      <c r="C509" s="78">
        <f t="shared" si="133"/>
        <v>774.44765865642489</v>
      </c>
      <c r="D509" s="78">
        <f t="shared" si="133"/>
        <v>401.77099963274253</v>
      </c>
      <c r="E509" s="78">
        <f t="shared" si="133"/>
        <v>298.39531070785858</v>
      </c>
      <c r="F509" s="78">
        <f t="shared" si="133"/>
        <v>345.04023318091765</v>
      </c>
      <c r="G509" s="85">
        <f t="shared" si="133"/>
        <v>176.9139244711171</v>
      </c>
      <c r="H509" s="86">
        <f t="shared" si="133"/>
        <v>362.25340775941447</v>
      </c>
    </row>
    <row r="510" spans="1:8" ht="15.6" x14ac:dyDescent="0.3">
      <c r="A510" s="15">
        <v>13</v>
      </c>
      <c r="B510" s="77">
        <f t="shared" si="131"/>
        <v>1594.4993940223555</v>
      </c>
      <c r="C510" s="78">
        <f t="shared" si="133"/>
        <v>758.71796125801154</v>
      </c>
      <c r="D510" s="78">
        <f t="shared" si="133"/>
        <v>394.16736391774401</v>
      </c>
      <c r="E510" s="78">
        <f t="shared" si="133"/>
        <v>282.29967018499281</v>
      </c>
      <c r="F510" s="78">
        <f t="shared" si="133"/>
        <v>341.06797820190332</v>
      </c>
      <c r="G510" s="85">
        <f t="shared" si="133"/>
        <v>294.6193502256184</v>
      </c>
      <c r="H510" s="86">
        <f t="shared" si="133"/>
        <v>386.76918272901963</v>
      </c>
    </row>
    <row r="511" spans="1:8" ht="15.6" x14ac:dyDescent="0.3">
      <c r="A511" s="15">
        <v>14</v>
      </c>
      <c r="B511" s="77">
        <f t="shared" si="131"/>
        <v>1621.3795302729695</v>
      </c>
      <c r="C511" s="78">
        <f t="shared" si="133"/>
        <v>758.40681436282125</v>
      </c>
      <c r="D511" s="78">
        <f t="shared" si="133"/>
        <v>395.71028139034706</v>
      </c>
      <c r="E511" s="78">
        <f t="shared" si="133"/>
        <v>288.93923236398416</v>
      </c>
      <c r="F511" s="78">
        <f t="shared" si="133"/>
        <v>337.09572322288938</v>
      </c>
      <c r="G511" s="85">
        <f t="shared" si="133"/>
        <v>292.33276609836554</v>
      </c>
      <c r="H511" s="86">
        <f t="shared" si="133"/>
        <v>386.82570583769035</v>
      </c>
    </row>
    <row r="512" spans="1:8" ht="15.6" x14ac:dyDescent="0.3">
      <c r="A512" s="15">
        <v>15</v>
      </c>
      <c r="B512" s="77">
        <f t="shared" si="131"/>
        <v>1663.4527870130566</v>
      </c>
      <c r="C512" s="78">
        <f t="shared" si="133"/>
        <v>758.09566746763267</v>
      </c>
      <c r="D512" s="78">
        <f t="shared" si="133"/>
        <v>398.51882033169545</v>
      </c>
      <c r="E512" s="78">
        <f t="shared" si="133"/>
        <v>280.91491956632751</v>
      </c>
      <c r="F512" s="78">
        <f t="shared" si="133"/>
        <v>355.24341409453319</v>
      </c>
      <c r="G512" s="85">
        <f t="shared" si="133"/>
        <v>290.04618197111262</v>
      </c>
      <c r="H512" s="86">
        <f t="shared" si="133"/>
        <v>389.69655814404155</v>
      </c>
    </row>
    <row r="513" spans="1:8" ht="15.6" x14ac:dyDescent="0.3">
      <c r="A513" s="15">
        <v>20</v>
      </c>
      <c r="B513" s="77">
        <f t="shared" ref="B513:H513" si="134">(B321+B297+B249+B225+B200+B176)/B489</f>
        <v>1679.3877837017722</v>
      </c>
      <c r="C513" s="78">
        <f t="shared" si="134"/>
        <v>738.60283318299173</v>
      </c>
      <c r="D513" s="78">
        <f t="shared" si="134"/>
        <v>491.60455448306828</v>
      </c>
      <c r="E513" s="78">
        <f t="shared" si="134"/>
        <v>260.72271309523222</v>
      </c>
      <c r="F513" s="78">
        <f t="shared" si="134"/>
        <v>308.26979848821981</v>
      </c>
      <c r="G513" s="85" t="s">
        <v>117</v>
      </c>
      <c r="H513" s="86">
        <f t="shared" si="134"/>
        <v>373.57828855221072</v>
      </c>
    </row>
    <row r="514" spans="1:8" ht="15.6" x14ac:dyDescent="0.3">
      <c r="A514" s="124">
        <v>25</v>
      </c>
      <c r="B514" s="77">
        <f t="shared" ref="B514:H514" si="135">(B322+B298+B250+B226+B201+B177)/B490</f>
        <v>1332.9273436192861</v>
      </c>
      <c r="C514" s="78">
        <f t="shared" si="135"/>
        <v>737.59055573205205</v>
      </c>
      <c r="D514" s="78">
        <f t="shared" si="135"/>
        <v>486.58993768734899</v>
      </c>
      <c r="E514" s="78">
        <f t="shared" si="135"/>
        <v>250.50692663572039</v>
      </c>
      <c r="F514" s="78">
        <f t="shared" si="135"/>
        <v>264.0209558313361</v>
      </c>
      <c r="G514" s="85" t="s">
        <v>117</v>
      </c>
      <c r="H514" s="86">
        <f t="shared" si="135"/>
        <v>376.03542541748476</v>
      </c>
    </row>
    <row r="515" spans="1:8" ht="15.6" x14ac:dyDescent="0.3">
      <c r="A515" s="9">
        <v>30</v>
      </c>
      <c r="B515" s="77">
        <f t="shared" ref="B515:H515" si="136">(B323+B299+B251+B227+B202+B178)/B491</f>
        <v>1332.9273436192861</v>
      </c>
      <c r="C515" s="78">
        <f t="shared" si="136"/>
        <v>600.2470143653685</v>
      </c>
      <c r="D515" s="78">
        <f t="shared" si="136"/>
        <v>481.67409793238016</v>
      </c>
      <c r="E515" s="78">
        <f t="shared" si="136"/>
        <v>266.37816890397505</v>
      </c>
      <c r="F515" s="78">
        <f t="shared" si="136"/>
        <v>87.003240216192324</v>
      </c>
      <c r="G515" s="85" t="s">
        <v>117</v>
      </c>
      <c r="H515" s="86">
        <f t="shared" si="136"/>
        <v>289.11964761848088</v>
      </c>
    </row>
    <row r="516" spans="1:8" ht="15.6" x14ac:dyDescent="0.3">
      <c r="A516" s="9">
        <v>35</v>
      </c>
      <c r="B516" s="77" t="s">
        <v>117</v>
      </c>
      <c r="C516" s="78">
        <f t="shared" ref="C516:H516" si="137">(C324+C300+C252+C228+C203+C179)/C492</f>
        <v>600.2470143653685</v>
      </c>
      <c r="D516" s="78">
        <f t="shared" si="137"/>
        <v>481.67409793238016</v>
      </c>
      <c r="E516" s="78">
        <f t="shared" si="137"/>
        <v>255.30723345416169</v>
      </c>
      <c r="F516" s="78" t="s">
        <v>117</v>
      </c>
      <c r="G516" s="85" t="s">
        <v>117</v>
      </c>
      <c r="H516" s="86">
        <f t="shared" si="137"/>
        <v>370.23140839099142</v>
      </c>
    </row>
    <row r="517" spans="1:8" ht="15.6" x14ac:dyDescent="0.3">
      <c r="A517" s="9">
        <v>40</v>
      </c>
      <c r="B517" s="77" t="s">
        <v>117</v>
      </c>
      <c r="C517" s="78">
        <f t="shared" ref="C517:H517" si="138">(C325+C301+C253+C229+C204+C180)/C493</f>
        <v>600.2470143653685</v>
      </c>
      <c r="D517" s="78">
        <f t="shared" si="138"/>
        <v>486.16424296412561</v>
      </c>
      <c r="E517" s="78" t="s">
        <v>117</v>
      </c>
      <c r="F517" s="78" t="s">
        <v>117</v>
      </c>
      <c r="G517" s="85" t="s">
        <v>117</v>
      </c>
      <c r="H517" s="86">
        <f t="shared" si="138"/>
        <v>537.00547804511473</v>
      </c>
    </row>
    <row r="518" spans="1:8" ht="16.2" thickBot="1" x14ac:dyDescent="0.35">
      <c r="A518" s="10">
        <v>45</v>
      </c>
      <c r="B518" s="81" t="s">
        <v>117</v>
      </c>
      <c r="C518" s="82" t="s">
        <v>117</v>
      </c>
      <c r="D518" s="82" t="s">
        <v>117</v>
      </c>
      <c r="E518" s="82" t="s">
        <v>117</v>
      </c>
      <c r="F518" s="82" t="s">
        <v>117</v>
      </c>
      <c r="G518" s="87" t="s">
        <v>117</v>
      </c>
      <c r="H518" s="88" t="s">
        <v>117</v>
      </c>
    </row>
    <row r="520" spans="1:8" ht="18" thickBot="1" x14ac:dyDescent="0.35">
      <c r="A520" s="17" t="s">
        <v>51</v>
      </c>
      <c r="B520" s="20"/>
      <c r="C520" s="20"/>
      <c r="D520" s="20"/>
      <c r="E520" s="20"/>
      <c r="F520" s="20"/>
      <c r="G520" s="20"/>
      <c r="H520" s="20"/>
    </row>
    <row r="521" spans="1:8" ht="60.6" thickBot="1" x14ac:dyDescent="0.35">
      <c r="A521" s="193" t="s">
        <v>106</v>
      </c>
      <c r="B521" s="188" t="s">
        <v>193</v>
      </c>
      <c r="C521" s="292" t="s">
        <v>194</v>
      </c>
      <c r="D521" s="292" t="s">
        <v>195</v>
      </c>
      <c r="E521" s="292" t="s">
        <v>196</v>
      </c>
      <c r="F521" s="292" t="s">
        <v>197</v>
      </c>
      <c r="G521" s="336" t="s">
        <v>198</v>
      </c>
      <c r="H521" s="302" t="s">
        <v>102</v>
      </c>
    </row>
    <row r="522" spans="1:8" ht="15.6" x14ac:dyDescent="0.3">
      <c r="A522" s="106">
        <v>1</v>
      </c>
      <c r="B522" s="105">
        <v>255.27735000000001</v>
      </c>
      <c r="C522" s="103">
        <v>337.30562500000002</v>
      </c>
      <c r="D522" s="103">
        <v>735.60275000000001</v>
      </c>
      <c r="E522" s="103">
        <v>1133.6443750000001</v>
      </c>
      <c r="F522" s="103">
        <v>1959.4568750000001</v>
      </c>
      <c r="G522" s="257">
        <v>4539.3809000000001</v>
      </c>
      <c r="H522" s="258">
        <v>8960.6678749999992</v>
      </c>
    </row>
    <row r="523" spans="1:8" ht="15.6" x14ac:dyDescent="0.3">
      <c r="A523" s="9">
        <v>2</v>
      </c>
      <c r="B523" s="92">
        <v>188.91487499999999</v>
      </c>
      <c r="C523" s="44">
        <v>249.103375</v>
      </c>
      <c r="D523" s="44">
        <v>556.76187500000003</v>
      </c>
      <c r="E523" s="44">
        <v>908.00593749999996</v>
      </c>
      <c r="F523" s="44">
        <v>1437.49775</v>
      </c>
      <c r="G523" s="67">
        <v>2903.1041500000001</v>
      </c>
      <c r="H523" s="68">
        <v>6243.3879625</v>
      </c>
    </row>
    <row r="524" spans="1:8" ht="15.6" x14ac:dyDescent="0.3">
      <c r="A524" s="9">
        <v>3</v>
      </c>
      <c r="B524" s="92">
        <v>157.62524999999999</v>
      </c>
      <c r="C524" s="44">
        <v>191.96262499999901</v>
      </c>
      <c r="D524" s="44">
        <v>413.864375</v>
      </c>
      <c r="E524" s="44">
        <v>769.41543749999903</v>
      </c>
      <c r="F524" s="44">
        <v>1116.9000000000001</v>
      </c>
      <c r="G524" s="67">
        <v>1455.9703999999999</v>
      </c>
      <c r="H524" s="68">
        <v>4105.7380874999999</v>
      </c>
    </row>
    <row r="525" spans="1:8" ht="15.6" x14ac:dyDescent="0.3">
      <c r="A525" s="9">
        <v>4</v>
      </c>
      <c r="B525" s="92">
        <v>128.689875</v>
      </c>
      <c r="C525" s="44">
        <v>142.550749999999</v>
      </c>
      <c r="D525" s="44">
        <v>316.08087499999999</v>
      </c>
      <c r="E525" s="44">
        <v>609.98343749999901</v>
      </c>
      <c r="F525" s="44">
        <v>839.5</v>
      </c>
      <c r="G525" s="67">
        <v>1044.3416500000001</v>
      </c>
      <c r="H525" s="68">
        <v>3081.1465874999999</v>
      </c>
    </row>
    <row r="526" spans="1:8" ht="15.6" x14ac:dyDescent="0.3">
      <c r="A526" s="9">
        <v>5</v>
      </c>
      <c r="B526" s="92">
        <v>86.915625000000006</v>
      </c>
      <c r="C526" s="44">
        <v>113.040499999999</v>
      </c>
      <c r="D526" s="44">
        <v>246.90424999999999</v>
      </c>
      <c r="E526" s="44">
        <v>443.50693749999999</v>
      </c>
      <c r="F526" s="44">
        <v>530.19899999999996</v>
      </c>
      <c r="G526" s="67">
        <v>741.03577499999994</v>
      </c>
      <c r="H526" s="68">
        <v>2161.6020874999999</v>
      </c>
    </row>
    <row r="527" spans="1:8" ht="15.6" x14ac:dyDescent="0.3">
      <c r="A527" s="9">
        <v>6</v>
      </c>
      <c r="B527" s="92">
        <v>67.260374999999897</v>
      </c>
      <c r="C527" s="44">
        <v>90.976249999999993</v>
      </c>
      <c r="D527" s="44">
        <v>199.737124999999</v>
      </c>
      <c r="E527" s="44">
        <v>346.54924999999997</v>
      </c>
      <c r="F527" s="44">
        <v>453.93224999999899</v>
      </c>
      <c r="G527" s="67">
        <v>627.93140000000005</v>
      </c>
      <c r="H527" s="68">
        <v>1786.3866499999999</v>
      </c>
    </row>
    <row r="528" spans="1:8" ht="15.6" x14ac:dyDescent="0.3">
      <c r="A528" s="9">
        <v>7</v>
      </c>
      <c r="B528" s="92">
        <v>53.4359999999999</v>
      </c>
      <c r="C528" s="44">
        <v>78.274249999999995</v>
      </c>
      <c r="D528" s="44">
        <v>168.21025</v>
      </c>
      <c r="E528" s="44">
        <v>238.91075000000001</v>
      </c>
      <c r="F528" s="44">
        <v>356.75099999999901</v>
      </c>
      <c r="G528" s="67">
        <v>461.43664999999999</v>
      </c>
      <c r="H528" s="68">
        <v>1357.0189</v>
      </c>
    </row>
    <row r="529" spans="1:8" ht="15.6" x14ac:dyDescent="0.3">
      <c r="A529" s="9">
        <v>8</v>
      </c>
      <c r="B529" s="92">
        <v>46.126874999999899</v>
      </c>
      <c r="C529" s="44">
        <v>49.822499999999998</v>
      </c>
      <c r="D529" s="44">
        <v>136.92974999999899</v>
      </c>
      <c r="E529" s="44">
        <v>235.26075</v>
      </c>
      <c r="F529" s="44">
        <v>309.66599999999897</v>
      </c>
      <c r="G529" s="67">
        <v>434.73689999999999</v>
      </c>
      <c r="H529" s="68">
        <v>1212.5427749999999</v>
      </c>
    </row>
    <row r="530" spans="1:8" ht="15.6" x14ac:dyDescent="0.3">
      <c r="A530" s="9">
        <v>9</v>
      </c>
      <c r="B530" s="92">
        <v>30.577874999999999</v>
      </c>
      <c r="C530" s="44">
        <v>40.642749999999999</v>
      </c>
      <c r="D530" s="44">
        <v>102.1635</v>
      </c>
      <c r="E530" s="44">
        <v>230.05950000000001</v>
      </c>
      <c r="F530" s="44">
        <v>309.66599999999897</v>
      </c>
      <c r="G530" s="67">
        <v>352.37099999999998</v>
      </c>
      <c r="H530" s="68">
        <v>1065.4806249999999</v>
      </c>
    </row>
    <row r="531" spans="1:8" ht="15.6" x14ac:dyDescent="0.3">
      <c r="A531" s="9">
        <v>10</v>
      </c>
      <c r="B531" s="92">
        <v>27.566624999999998</v>
      </c>
      <c r="C531" s="44">
        <v>37.357749999999903</v>
      </c>
      <c r="D531" s="44">
        <v>74.569499999999906</v>
      </c>
      <c r="E531" s="44">
        <v>230.05950000000001</v>
      </c>
      <c r="F531" s="44">
        <v>168.46574999999899</v>
      </c>
      <c r="G531" s="67">
        <v>112.12799999999901</v>
      </c>
      <c r="H531" s="68">
        <v>650.14712499999996</v>
      </c>
    </row>
    <row r="532" spans="1:8" ht="15.6" x14ac:dyDescent="0.3">
      <c r="A532" s="9">
        <v>11</v>
      </c>
      <c r="B532" s="92">
        <v>22.858124999999902</v>
      </c>
      <c r="C532" s="44">
        <v>34.620249999999999</v>
      </c>
      <c r="D532" s="44">
        <v>66.630749999999907</v>
      </c>
      <c r="E532" s="44">
        <v>209.52825000000001</v>
      </c>
      <c r="F532" s="44">
        <v>168.46574999999899</v>
      </c>
      <c r="G532" s="67">
        <v>85.428249999999906</v>
      </c>
      <c r="H532" s="68">
        <v>587.53137500000003</v>
      </c>
    </row>
    <row r="533" spans="1:8" ht="15.6" x14ac:dyDescent="0.3">
      <c r="A533" s="9">
        <v>12</v>
      </c>
      <c r="B533" s="92">
        <v>19.025624999999899</v>
      </c>
      <c r="C533" s="44">
        <v>29.419</v>
      </c>
      <c r="D533" s="44">
        <v>66.630749999999907</v>
      </c>
      <c r="E533" s="44">
        <v>187.62825000000001</v>
      </c>
      <c r="F533" s="44">
        <v>168.46574999999899</v>
      </c>
      <c r="G533" s="67">
        <v>85.428249999999906</v>
      </c>
      <c r="H533" s="68">
        <v>556.59762499999999</v>
      </c>
    </row>
    <row r="534" spans="1:8" ht="15.6" x14ac:dyDescent="0.3">
      <c r="A534" s="9">
        <v>13</v>
      </c>
      <c r="B534" s="92">
        <v>19.025624999999899</v>
      </c>
      <c r="C534" s="44">
        <v>26.626749999999902</v>
      </c>
      <c r="D534" s="44">
        <v>60.498750000000001</v>
      </c>
      <c r="E534" s="44">
        <v>182.15325000000001</v>
      </c>
      <c r="F534" s="44">
        <v>168.46574999999899</v>
      </c>
      <c r="G534" s="67">
        <v>61.703249999999997</v>
      </c>
      <c r="H534" s="68">
        <v>518.47337500000003</v>
      </c>
    </row>
    <row r="535" spans="1:8" ht="15.6" x14ac:dyDescent="0.3">
      <c r="A535" s="9">
        <v>14</v>
      </c>
      <c r="B535" s="92">
        <v>16.151249999999902</v>
      </c>
      <c r="C535" s="44">
        <v>26.626749999999902</v>
      </c>
      <c r="D535" s="44">
        <v>52.286250000000003</v>
      </c>
      <c r="E535" s="44">
        <v>159.43199999999999</v>
      </c>
      <c r="F535" s="44">
        <v>168.46574999999899</v>
      </c>
      <c r="G535" s="67">
        <v>61.703249999999997</v>
      </c>
      <c r="H535" s="68">
        <v>484.66525000000001</v>
      </c>
    </row>
    <row r="536" spans="1:8" ht="15.6" x14ac:dyDescent="0.3">
      <c r="A536" s="9">
        <v>15</v>
      </c>
      <c r="B536" s="92">
        <v>12.592499999999999</v>
      </c>
      <c r="C536" s="44">
        <v>26.626749999999902</v>
      </c>
      <c r="D536" s="44">
        <v>44.073749999999997</v>
      </c>
      <c r="E536" s="44">
        <v>139.22925000000001</v>
      </c>
      <c r="F536" s="44">
        <v>143.828249999999</v>
      </c>
      <c r="G536" s="67">
        <v>61.703249999999997</v>
      </c>
      <c r="H536" s="68">
        <v>428.05374999999901</v>
      </c>
    </row>
    <row r="537" spans="1:8" ht="15.6" x14ac:dyDescent="0.3">
      <c r="A537" s="9">
        <v>20</v>
      </c>
      <c r="B537" s="92">
        <v>9.3622499999999995</v>
      </c>
      <c r="C537" s="44">
        <v>14.508749999999999</v>
      </c>
      <c r="D537" s="44">
        <v>6.6795</v>
      </c>
      <c r="E537" s="44">
        <v>92.198999999999998</v>
      </c>
      <c r="F537" s="44">
        <v>89.872124999999997</v>
      </c>
      <c r="G537" s="67">
        <v>0</v>
      </c>
      <c r="H537" s="68">
        <v>212.62162499999999</v>
      </c>
    </row>
    <row r="538" spans="1:8" ht="15.6" x14ac:dyDescent="0.3">
      <c r="A538" s="9">
        <v>25</v>
      </c>
      <c r="B538" s="92">
        <v>3.94199999999999</v>
      </c>
      <c r="C538" s="44">
        <v>14.508749999999999</v>
      </c>
      <c r="D538" s="44">
        <v>6.6795</v>
      </c>
      <c r="E538" s="44">
        <v>41.61</v>
      </c>
      <c r="F538" s="44">
        <v>26.690624999999901</v>
      </c>
      <c r="G538" s="67">
        <v>0</v>
      </c>
      <c r="H538" s="68">
        <v>93.430875</v>
      </c>
    </row>
    <row r="539" spans="1:8" ht="15.6" x14ac:dyDescent="0.3">
      <c r="A539" s="9">
        <v>30</v>
      </c>
      <c r="B539" s="92">
        <v>3.94199999999999</v>
      </c>
      <c r="C539" s="44">
        <v>4.4894999999999996</v>
      </c>
      <c r="D539" s="44">
        <v>6.6795</v>
      </c>
      <c r="E539" s="44">
        <v>19.71</v>
      </c>
      <c r="F539" s="44">
        <v>8.8968749999999996</v>
      </c>
      <c r="G539" s="67">
        <v>0</v>
      </c>
      <c r="H539" s="68">
        <v>43.717874999999999</v>
      </c>
    </row>
    <row r="540" spans="1:8" ht="15.6" x14ac:dyDescent="0.3">
      <c r="A540" s="9">
        <v>35</v>
      </c>
      <c r="B540" s="92">
        <v>0</v>
      </c>
      <c r="C540" s="44">
        <v>4.4894999999999996</v>
      </c>
      <c r="D540" s="44">
        <v>6.6795</v>
      </c>
      <c r="E540" s="44">
        <v>19.71</v>
      </c>
      <c r="F540" s="44">
        <v>0</v>
      </c>
      <c r="G540" s="67">
        <v>0</v>
      </c>
      <c r="H540" s="68">
        <v>30.879000000000001</v>
      </c>
    </row>
    <row r="541" spans="1:8" ht="15.6" x14ac:dyDescent="0.3">
      <c r="A541" s="9">
        <v>40</v>
      </c>
      <c r="B541" s="92">
        <v>0</v>
      </c>
      <c r="C541" s="44">
        <v>4.4894999999999996</v>
      </c>
      <c r="D541" s="44">
        <v>5.5845000000000002</v>
      </c>
      <c r="E541" s="44">
        <v>0</v>
      </c>
      <c r="F541" s="44">
        <v>0</v>
      </c>
      <c r="G541" s="67">
        <v>0</v>
      </c>
      <c r="H541" s="68">
        <v>10.074</v>
      </c>
    </row>
    <row r="542" spans="1:8" ht="16.2" thickBot="1" x14ac:dyDescent="0.35">
      <c r="A542" s="10">
        <v>45</v>
      </c>
      <c r="B542" s="93">
        <v>0</v>
      </c>
      <c r="C542" s="31">
        <v>0</v>
      </c>
      <c r="D542" s="31">
        <v>0</v>
      </c>
      <c r="E542" s="31">
        <v>0</v>
      </c>
      <c r="F542" s="31">
        <v>0</v>
      </c>
      <c r="G542" s="64">
        <v>0</v>
      </c>
      <c r="H542" s="66">
        <v>0</v>
      </c>
    </row>
    <row r="544" spans="1:8" ht="18" thickBot="1" x14ac:dyDescent="0.35">
      <c r="A544" s="17" t="s">
        <v>52</v>
      </c>
      <c r="B544" s="20"/>
      <c r="C544" s="20"/>
      <c r="D544" s="20"/>
      <c r="E544" s="20"/>
      <c r="F544" s="20"/>
      <c r="G544" s="20"/>
      <c r="H544" s="20"/>
    </row>
    <row r="545" spans="1:8" ht="60.6" thickBot="1" x14ac:dyDescent="0.35">
      <c r="A545" s="136" t="s">
        <v>106</v>
      </c>
      <c r="B545" s="137" t="s">
        <v>193</v>
      </c>
      <c r="C545" s="139" t="s">
        <v>194</v>
      </c>
      <c r="D545" s="139" t="s">
        <v>195</v>
      </c>
      <c r="E545" s="139" t="s">
        <v>196</v>
      </c>
      <c r="F545" s="139" t="s">
        <v>197</v>
      </c>
      <c r="G545" s="140" t="s">
        <v>198</v>
      </c>
      <c r="H545" s="185" t="s">
        <v>116</v>
      </c>
    </row>
    <row r="546" spans="1:8" ht="15.6" x14ac:dyDescent="0.3">
      <c r="A546" s="14">
        <v>1</v>
      </c>
      <c r="B546" s="73">
        <f t="shared" ref="B546:B560" si="139">(B306+B282+B234+B210+B185+B161)/B522</f>
        <v>31090.26595214675</v>
      </c>
      <c r="C546" s="74">
        <f t="shared" ref="C546:G546" si="140">(C306+C282+C234+C210+C185+C161)/C522</f>
        <v>16451.658692185651</v>
      </c>
      <c r="D546" s="74">
        <f t="shared" si="140"/>
        <v>10458.589480903414</v>
      </c>
      <c r="E546" s="74">
        <f t="shared" si="140"/>
        <v>8094.4234712337648</v>
      </c>
      <c r="F546" s="74">
        <f t="shared" si="140"/>
        <v>6873.186093706905</v>
      </c>
      <c r="G546" s="83">
        <f t="shared" si="140"/>
        <v>4207.4887523097495</v>
      </c>
      <c r="H546" s="84">
        <f t="shared" ref="H546:H560" si="141">(H306+H282+H234+H210+H185+H161)/H522</f>
        <v>7022.0824208918129</v>
      </c>
    </row>
    <row r="547" spans="1:8" ht="15.6" x14ac:dyDescent="0.3">
      <c r="A547" s="15">
        <v>2</v>
      </c>
      <c r="B547" s="77">
        <f t="shared" si="139"/>
        <v>31126.034330453756</v>
      </c>
      <c r="C547" s="78">
        <f t="shared" ref="C547:G560" si="142">(C307+C283+C235+C211+C186+C162)/C523</f>
        <v>15982.497958135064</v>
      </c>
      <c r="D547" s="78">
        <f t="shared" si="142"/>
        <v>9990.8548565300043</v>
      </c>
      <c r="E547" s="78">
        <f t="shared" si="142"/>
        <v>7082.7133998271775</v>
      </c>
      <c r="F547" s="78">
        <f t="shared" si="142"/>
        <v>6219.9421775182009</v>
      </c>
      <c r="G547" s="85">
        <f t="shared" si="142"/>
        <v>3968.731513586345</v>
      </c>
      <c r="H547" s="86">
        <f t="shared" si="141"/>
        <v>6778.0397497850763</v>
      </c>
    </row>
    <row r="548" spans="1:8" ht="15.6" x14ac:dyDescent="0.3">
      <c r="A548" s="15">
        <v>3</v>
      </c>
      <c r="B548" s="77">
        <f t="shared" si="139"/>
        <v>30030.943295334273</v>
      </c>
      <c r="C548" s="78">
        <f t="shared" si="142"/>
        <v>16065.141013297878</v>
      </c>
      <c r="D548" s="78">
        <f t="shared" si="142"/>
        <v>9824.8722007275192</v>
      </c>
      <c r="E548" s="78">
        <f t="shared" si="142"/>
        <v>6665.5342762886667</v>
      </c>
      <c r="F548" s="78">
        <f t="shared" si="142"/>
        <v>6120.0010851766956</v>
      </c>
      <c r="G548" s="85">
        <f t="shared" si="142"/>
        <v>5103.1045889687166</v>
      </c>
      <c r="H548" s="86">
        <f t="shared" si="141"/>
        <v>7618.0382001578446</v>
      </c>
    </row>
    <row r="549" spans="1:8" ht="15.6" x14ac:dyDescent="0.3">
      <c r="A549" s="15">
        <v>4</v>
      </c>
      <c r="B549" s="77">
        <f t="shared" si="139"/>
        <v>30094.676918636844</v>
      </c>
      <c r="C549" s="78">
        <f t="shared" si="142"/>
        <v>16120.181233931504</v>
      </c>
      <c r="D549" s="78">
        <f t="shared" si="142"/>
        <v>9775.9626809657893</v>
      </c>
      <c r="E549" s="78">
        <f t="shared" si="142"/>
        <v>6657.9956866719003</v>
      </c>
      <c r="F549" s="78">
        <f t="shared" si="142"/>
        <v>6051.1366107353342</v>
      </c>
      <c r="G549" s="85">
        <f t="shared" si="142"/>
        <v>5095.0361198529517</v>
      </c>
      <c r="H549" s="86">
        <f t="shared" si="141"/>
        <v>7699.3979380963174</v>
      </c>
    </row>
    <row r="550" spans="1:8" ht="15.6" x14ac:dyDescent="0.3">
      <c r="A550" s="15">
        <v>5</v>
      </c>
      <c r="B550" s="77">
        <f t="shared" si="139"/>
        <v>30256.385515338865</v>
      </c>
      <c r="C550" s="78">
        <f t="shared" si="142"/>
        <v>15996.814093845298</v>
      </c>
      <c r="D550" s="78">
        <f t="shared" si="142"/>
        <v>9340.1930230195394</v>
      </c>
      <c r="E550" s="78">
        <f t="shared" si="142"/>
        <v>6633.6216955167301</v>
      </c>
      <c r="F550" s="78">
        <f t="shared" si="142"/>
        <v>6482.700124527747</v>
      </c>
      <c r="G550" s="85">
        <f t="shared" si="142"/>
        <v>4746.4977260302112</v>
      </c>
      <c r="H550" s="86">
        <f t="shared" si="141"/>
        <v>7698.3071756341615</v>
      </c>
    </row>
    <row r="551" spans="1:8" ht="15.6" x14ac:dyDescent="0.3">
      <c r="A551" s="15">
        <v>6</v>
      </c>
      <c r="B551" s="77">
        <f t="shared" si="139"/>
        <v>29861.577370217055</v>
      </c>
      <c r="C551" s="78">
        <f t="shared" si="142"/>
        <v>16112.567300938344</v>
      </c>
      <c r="D551" s="78">
        <f t="shared" si="142"/>
        <v>9391.2648731564077</v>
      </c>
      <c r="E551" s="78">
        <f t="shared" si="142"/>
        <v>6511.7787167923088</v>
      </c>
      <c r="F551" s="78">
        <f t="shared" si="142"/>
        <v>6660.6066590568926</v>
      </c>
      <c r="G551" s="85">
        <f t="shared" si="142"/>
        <v>4548.5634779016364</v>
      </c>
      <c r="H551" s="86">
        <f t="shared" si="141"/>
        <v>7549.5683529938588</v>
      </c>
    </row>
    <row r="552" spans="1:8" ht="15.6" x14ac:dyDescent="0.3">
      <c r="A552" s="15">
        <v>7</v>
      </c>
      <c r="B552" s="77">
        <f t="shared" si="139"/>
        <v>28653.206669563584</v>
      </c>
      <c r="C552" s="78">
        <f t="shared" si="142"/>
        <v>16213.558214264902</v>
      </c>
      <c r="D552" s="78">
        <f t="shared" si="142"/>
        <v>9204.0468518635971</v>
      </c>
      <c r="E552" s="78">
        <f t="shared" si="142"/>
        <v>7007.0201470355541</v>
      </c>
      <c r="F552" s="78">
        <f t="shared" si="142"/>
        <v>6563.4349870298201</v>
      </c>
      <c r="G552" s="85">
        <f t="shared" si="142"/>
        <v>4744.8376024767522</v>
      </c>
      <c r="H552" s="86">
        <f t="shared" si="141"/>
        <v>7776.928003245619</v>
      </c>
    </row>
    <row r="553" spans="1:8" ht="15.6" x14ac:dyDescent="0.3">
      <c r="A553" s="15">
        <v>8</v>
      </c>
      <c r="B553" s="77">
        <f t="shared" si="139"/>
        <v>28013.212353144361</v>
      </c>
      <c r="C553" s="78">
        <f t="shared" si="142"/>
        <v>16650.392934616939</v>
      </c>
      <c r="D553" s="78">
        <f t="shared" si="142"/>
        <v>9258.3718809784878</v>
      </c>
      <c r="E553" s="78">
        <f t="shared" si="142"/>
        <v>6784.5579420392569</v>
      </c>
      <c r="F553" s="78">
        <f t="shared" si="142"/>
        <v>6542.7733712243371</v>
      </c>
      <c r="G553" s="85">
        <f t="shared" si="142"/>
        <v>4639.3921952325236</v>
      </c>
      <c r="H553" s="86">
        <f t="shared" si="141"/>
        <v>7446.0072743347519</v>
      </c>
    </row>
    <row r="554" spans="1:8" ht="15.6" x14ac:dyDescent="0.3">
      <c r="A554" s="15">
        <v>9</v>
      </c>
      <c r="B554" s="77">
        <f t="shared" si="139"/>
        <v>28178.481913877014</v>
      </c>
      <c r="C554" s="78">
        <f t="shared" si="142"/>
        <v>15636.922584833526</v>
      </c>
      <c r="D554" s="78">
        <f t="shared" si="142"/>
        <v>9303.0555260923684</v>
      </c>
      <c r="E554" s="78">
        <f t="shared" si="142"/>
        <v>6612.3766683123104</v>
      </c>
      <c r="F554" s="78">
        <f t="shared" si="142"/>
        <v>6406.3089982421034</v>
      </c>
      <c r="G554" s="85">
        <f t="shared" si="142"/>
        <v>4444.7344277153452</v>
      </c>
      <c r="H554" s="86">
        <f t="shared" si="141"/>
        <v>7056.7684078522625</v>
      </c>
    </row>
    <row r="555" spans="1:8" ht="15.6" x14ac:dyDescent="0.3">
      <c r="A555" s="15">
        <v>10</v>
      </c>
      <c r="B555" s="77">
        <f t="shared" si="139"/>
        <v>27795.178686266165</v>
      </c>
      <c r="C555" s="78">
        <f t="shared" si="142"/>
        <v>15678.819170492481</v>
      </c>
      <c r="D555" s="78">
        <f t="shared" si="142"/>
        <v>8713.9472811181331</v>
      </c>
      <c r="E555" s="78">
        <f t="shared" si="142"/>
        <v>6528.9109542443293</v>
      </c>
      <c r="F555" s="78">
        <f t="shared" si="142"/>
        <v>6463.8945640932661</v>
      </c>
      <c r="G555" s="85">
        <f t="shared" si="142"/>
        <v>4825.6644646547993</v>
      </c>
      <c r="H555" s="86">
        <f t="shared" si="141"/>
        <v>7896.3885393321625</v>
      </c>
    </row>
    <row r="556" spans="1:8" ht="15.6" x14ac:dyDescent="0.3">
      <c r="A556" s="15">
        <v>11</v>
      </c>
      <c r="B556" s="77">
        <f t="shared" si="139"/>
        <v>29299.542384407028</v>
      </c>
      <c r="C556" s="78">
        <f t="shared" si="142"/>
        <v>15504.428732349345</v>
      </c>
      <c r="D556" s="78">
        <f t="shared" si="142"/>
        <v>8203.0334841040494</v>
      </c>
      <c r="E556" s="78">
        <f t="shared" si="142"/>
        <v>6356.3465925685823</v>
      </c>
      <c r="F556" s="78">
        <f t="shared" si="142"/>
        <v>6374.6573179896686</v>
      </c>
      <c r="G556" s="85">
        <f t="shared" si="142"/>
        <v>5093.4094352139218</v>
      </c>
      <c r="H556" s="86">
        <f t="shared" si="141"/>
        <v>7819.0560172108835</v>
      </c>
    </row>
    <row r="557" spans="1:8" ht="15.6" x14ac:dyDescent="0.3">
      <c r="A557" s="15">
        <v>12</v>
      </c>
      <c r="B557" s="77">
        <f t="shared" si="139"/>
        <v>30170.876480959287</v>
      </c>
      <c r="C557" s="78">
        <f t="shared" si="142"/>
        <v>16558.264295009732</v>
      </c>
      <c r="D557" s="78">
        <f t="shared" si="142"/>
        <v>8122.1588606657579</v>
      </c>
      <c r="E557" s="78">
        <f t="shared" si="142"/>
        <v>6308.9337430694741</v>
      </c>
      <c r="F557" s="78">
        <f t="shared" si="142"/>
        <v>6302.104715633237</v>
      </c>
      <c r="G557" s="85">
        <f t="shared" si="142"/>
        <v>5026.0902534161905</v>
      </c>
      <c r="H557" s="86">
        <f t="shared" si="141"/>
        <v>7684.4129283077818</v>
      </c>
    </row>
    <row r="558" spans="1:8" ht="15.6" x14ac:dyDescent="0.3">
      <c r="A558" s="15">
        <v>13</v>
      </c>
      <c r="B558" s="77">
        <f t="shared" si="139"/>
        <v>30170.876480959287</v>
      </c>
      <c r="C558" s="78">
        <f t="shared" si="142"/>
        <v>16469.865139648373</v>
      </c>
      <c r="D558" s="78">
        <f t="shared" si="142"/>
        <v>8046.3926021349835</v>
      </c>
      <c r="E558" s="78">
        <f t="shared" si="142"/>
        <v>6148.0253117848097</v>
      </c>
      <c r="F558" s="78">
        <f t="shared" si="142"/>
        <v>6229.5521132768099</v>
      </c>
      <c r="G558" s="85">
        <f t="shared" si="142"/>
        <v>5381.1753465866377</v>
      </c>
      <c r="H558" s="86">
        <f t="shared" si="141"/>
        <v>7716.3854868130475</v>
      </c>
    </row>
    <row r="559" spans="1:8" ht="15.6" x14ac:dyDescent="0.3">
      <c r="A559" s="15">
        <v>14</v>
      </c>
      <c r="B559" s="77">
        <f t="shared" si="139"/>
        <v>29614.237995853506</v>
      </c>
      <c r="C559" s="78">
        <f t="shared" si="142"/>
        <v>16463.110920473293</v>
      </c>
      <c r="D559" s="78">
        <f t="shared" si="142"/>
        <v>8211.4447930101414</v>
      </c>
      <c r="E559" s="78">
        <f t="shared" si="142"/>
        <v>6092.9656480989688</v>
      </c>
      <c r="F559" s="78">
        <f t="shared" si="142"/>
        <v>6156.999510920391</v>
      </c>
      <c r="G559" s="85">
        <f t="shared" si="142"/>
        <v>5339.4112529381837</v>
      </c>
      <c r="H559" s="86">
        <f t="shared" si="141"/>
        <v>7601.3867765393998</v>
      </c>
    </row>
    <row r="560" spans="1:8" ht="15.6" x14ac:dyDescent="0.3">
      <c r="A560" s="15">
        <v>15</v>
      </c>
      <c r="B560" s="77">
        <f t="shared" si="139"/>
        <v>30382.699306174552</v>
      </c>
      <c r="C560" s="78">
        <f t="shared" si="142"/>
        <v>16456.356701298253</v>
      </c>
      <c r="D560" s="78">
        <f t="shared" si="142"/>
        <v>8454.3542814063985</v>
      </c>
      <c r="E560" s="78">
        <f t="shared" si="142"/>
        <v>5774.4942230086654</v>
      </c>
      <c r="F560" s="78">
        <f t="shared" si="142"/>
        <v>6488.4641843750796</v>
      </c>
      <c r="G560" s="85">
        <f t="shared" si="142"/>
        <v>5297.6471592897287</v>
      </c>
      <c r="H560" s="86">
        <f t="shared" si="141"/>
        <v>7609.9637709657973</v>
      </c>
    </row>
    <row r="561" spans="1:8" ht="15.6" x14ac:dyDescent="0.3">
      <c r="A561" s="15">
        <v>20</v>
      </c>
      <c r="B561" s="77">
        <f t="shared" ref="B561:H561" si="143">(B321+B297+B249+B225+B200+B176)/B537</f>
        <v>30673.749474004973</v>
      </c>
      <c r="C561" s="78">
        <f t="shared" si="143"/>
        <v>13490.462706538661</v>
      </c>
      <c r="D561" s="78">
        <f t="shared" si="143"/>
        <v>14866.999027708631</v>
      </c>
      <c r="E561" s="78">
        <f t="shared" si="143"/>
        <v>5664.1351243478794</v>
      </c>
      <c r="F561" s="78">
        <f t="shared" si="143"/>
        <v>6187.8888083791117</v>
      </c>
      <c r="G561" s="85" t="s">
        <v>117</v>
      </c>
      <c r="H561" s="86">
        <f t="shared" si="143"/>
        <v>7809.9087645227837</v>
      </c>
    </row>
    <row r="562" spans="1:8" ht="15.6" x14ac:dyDescent="0.3">
      <c r="A562" s="124">
        <v>25</v>
      </c>
      <c r="B562" s="77">
        <f t="shared" ref="B562:H562" si="144">(B322+B298+B250+B226+B201+B177)/B538</f>
        <v>24345.704906288396</v>
      </c>
      <c r="C562" s="78">
        <f t="shared" si="144"/>
        <v>13471.97362067675</v>
      </c>
      <c r="D562" s="78">
        <f t="shared" si="144"/>
        <v>14715.348066897897</v>
      </c>
      <c r="E562" s="78">
        <f t="shared" si="144"/>
        <v>5478.5220677362549</v>
      </c>
      <c r="F562" s="78">
        <f t="shared" si="144"/>
        <v>6429.7340841725927</v>
      </c>
      <c r="G562" s="85" t="s">
        <v>117</v>
      </c>
      <c r="H562" s="86">
        <f t="shared" si="144"/>
        <v>8447.9392700892568</v>
      </c>
    </row>
    <row r="563" spans="1:8" ht="15.6" x14ac:dyDescent="0.3">
      <c r="A563" s="9">
        <v>30</v>
      </c>
      <c r="B563" s="77">
        <f t="shared" ref="B563:H563" si="145">(B323+B299+B251+B227+B202+B178)/B539</f>
        <v>24345.704906288396</v>
      </c>
      <c r="C563" s="78">
        <f t="shared" si="145"/>
        <v>10963.415787495316</v>
      </c>
      <c r="D563" s="78">
        <f t="shared" si="145"/>
        <v>14566.684300073477</v>
      </c>
      <c r="E563" s="78">
        <f t="shared" si="145"/>
        <v>4865.3546831776266</v>
      </c>
      <c r="F563" s="78">
        <f t="shared" si="145"/>
        <v>6356.4011116852844</v>
      </c>
      <c r="G563" s="85" t="s">
        <v>117</v>
      </c>
      <c r="H563" s="86">
        <f t="shared" si="145"/>
        <v>9033.7748265862629</v>
      </c>
    </row>
    <row r="564" spans="1:8" ht="15.6" x14ac:dyDescent="0.3">
      <c r="A564" s="9">
        <v>35</v>
      </c>
      <c r="B564" s="77" t="s">
        <v>117</v>
      </c>
      <c r="C564" s="78">
        <f t="shared" ref="C564:H564" si="146">(C324+C300+C252+C228+C203+C179)/C540</f>
        <v>10963.415787495316</v>
      </c>
      <c r="D564" s="78">
        <f t="shared" si="146"/>
        <v>14566.684300073477</v>
      </c>
      <c r="E564" s="78">
        <f t="shared" si="146"/>
        <v>4663.1458165143686</v>
      </c>
      <c r="F564" s="78" t="s">
        <v>117</v>
      </c>
      <c r="G564" s="85" t="s">
        <v>117</v>
      </c>
      <c r="H564" s="86">
        <f t="shared" si="146"/>
        <v>7721.397292781453</v>
      </c>
    </row>
    <row r="565" spans="1:8" ht="15.6" x14ac:dyDescent="0.3">
      <c r="A565" s="9">
        <v>40</v>
      </c>
      <c r="B565" s="77" t="s">
        <v>117</v>
      </c>
      <c r="C565" s="78">
        <f t="shared" ref="C565:H565" si="147">(C325+C301+C253+C229+C204+C180)/C541</f>
        <v>10963.415787495316</v>
      </c>
      <c r="D565" s="78">
        <f t="shared" si="147"/>
        <v>8879.7122002580018</v>
      </c>
      <c r="E565" s="78" t="s">
        <v>117</v>
      </c>
      <c r="F565" s="78" t="s">
        <v>117</v>
      </c>
      <c r="G565" s="85" t="s">
        <v>117</v>
      </c>
      <c r="H565" s="86">
        <f t="shared" si="147"/>
        <v>9808.3192337007258</v>
      </c>
    </row>
    <row r="566" spans="1:8" ht="16.2" thickBot="1" x14ac:dyDescent="0.35">
      <c r="A566" s="10">
        <v>45</v>
      </c>
      <c r="B566" s="81" t="s">
        <v>117</v>
      </c>
      <c r="C566" s="82" t="s">
        <v>117</v>
      </c>
      <c r="D566" s="82" t="s">
        <v>117</v>
      </c>
      <c r="E566" s="82" t="s">
        <v>117</v>
      </c>
      <c r="F566" s="82" t="s">
        <v>117</v>
      </c>
      <c r="G566" s="87" t="s">
        <v>117</v>
      </c>
      <c r="H566" s="88" t="s">
        <v>117</v>
      </c>
    </row>
    <row r="568" spans="1:8" ht="18" thickBot="1" x14ac:dyDescent="0.35">
      <c r="A568" s="17" t="s">
        <v>53</v>
      </c>
      <c r="B568" s="20"/>
      <c r="C568" s="20"/>
      <c r="D568" s="20"/>
      <c r="E568" s="20"/>
      <c r="F568" s="20"/>
      <c r="G568" s="20"/>
      <c r="H568" s="20"/>
    </row>
    <row r="569" spans="1:8" ht="60.6" thickBot="1" x14ac:dyDescent="0.35">
      <c r="A569" s="193" t="s">
        <v>106</v>
      </c>
      <c r="B569" s="188" t="s">
        <v>193</v>
      </c>
      <c r="C569" s="292" t="s">
        <v>194</v>
      </c>
      <c r="D569" s="292" t="s">
        <v>195</v>
      </c>
      <c r="E569" s="292" t="s">
        <v>196</v>
      </c>
      <c r="F569" s="292" t="s">
        <v>197</v>
      </c>
      <c r="G569" s="336" t="s">
        <v>198</v>
      </c>
      <c r="H569" s="302" t="s">
        <v>102</v>
      </c>
    </row>
    <row r="570" spans="1:8" ht="15.6" x14ac:dyDescent="0.3">
      <c r="A570" s="106">
        <v>1</v>
      </c>
      <c r="B570" s="341">
        <v>1.00958191666666</v>
      </c>
      <c r="C570" s="340">
        <v>1.4440628333333301</v>
      </c>
      <c r="D570" s="340">
        <v>2.9049084999999999</v>
      </c>
      <c r="E570" s="340">
        <v>6.0748299999999897</v>
      </c>
      <c r="F570" s="340">
        <v>7.6218367499999902</v>
      </c>
      <c r="G570" s="344">
        <v>10.314782249999899</v>
      </c>
      <c r="H570" s="346">
        <v>29.370002249999999</v>
      </c>
    </row>
    <row r="571" spans="1:8" ht="15.6" x14ac:dyDescent="0.3">
      <c r="A571" s="9">
        <v>2</v>
      </c>
      <c r="B571" s="342">
        <v>0.80823991666666595</v>
      </c>
      <c r="C571" s="174">
        <v>1.1701011666666601</v>
      </c>
      <c r="D571" s="174">
        <v>2.3080601666666598</v>
      </c>
      <c r="E571" s="174">
        <v>5.1535029166666604</v>
      </c>
      <c r="F571" s="174">
        <v>6.0793417500000002</v>
      </c>
      <c r="G571" s="345">
        <v>6.7305297499999899</v>
      </c>
      <c r="H571" s="347">
        <v>22.249775666666601</v>
      </c>
    </row>
    <row r="572" spans="1:8" ht="15.6" x14ac:dyDescent="0.3">
      <c r="A572" s="9">
        <v>3</v>
      </c>
      <c r="B572" s="342">
        <v>0.65217991666666597</v>
      </c>
      <c r="C572" s="174">
        <v>0.96574449999999901</v>
      </c>
      <c r="D572" s="174">
        <v>1.8689309999999999</v>
      </c>
      <c r="E572" s="174">
        <v>4.3966754166666604</v>
      </c>
      <c r="F572" s="174">
        <v>4.9147900833333296</v>
      </c>
      <c r="G572" s="345">
        <v>4.7026630833333298</v>
      </c>
      <c r="H572" s="347">
        <v>17.5009839999999</v>
      </c>
    </row>
    <row r="573" spans="1:8" ht="15.6" x14ac:dyDescent="0.3">
      <c r="A573" s="9">
        <v>4</v>
      </c>
      <c r="B573" s="342">
        <v>0.52029491666666605</v>
      </c>
      <c r="C573" s="174">
        <v>0.81407116666666601</v>
      </c>
      <c r="D573" s="174">
        <v>1.5422026666666599</v>
      </c>
      <c r="E573" s="174">
        <v>3.7810979166666598</v>
      </c>
      <c r="F573" s="174">
        <v>4.0288279999999999</v>
      </c>
      <c r="G573" s="345">
        <v>3.56574408333333</v>
      </c>
      <c r="H573" s="347">
        <v>14.25223875</v>
      </c>
    </row>
    <row r="574" spans="1:8" ht="15.6" x14ac:dyDescent="0.3">
      <c r="A574" s="9">
        <v>5</v>
      </c>
      <c r="B574" s="342">
        <v>0.42136741666666599</v>
      </c>
      <c r="C574" s="174">
        <v>0.69519783333333296</v>
      </c>
      <c r="D574" s="174">
        <v>1.27510683333333</v>
      </c>
      <c r="E574" s="174">
        <v>3.3066612499999901</v>
      </c>
      <c r="F574" s="174">
        <v>3.3176196666666602</v>
      </c>
      <c r="G574" s="345">
        <v>2.68945883333333</v>
      </c>
      <c r="H574" s="347">
        <v>11.705411833333301</v>
      </c>
    </row>
    <row r="575" spans="1:8" ht="15.6" x14ac:dyDescent="0.3">
      <c r="A575" s="9">
        <v>6</v>
      </c>
      <c r="B575" s="342">
        <v>0.35305141666666601</v>
      </c>
      <c r="C575" s="174">
        <v>0.60298449999999904</v>
      </c>
      <c r="D575" s="174">
        <v>1.07731</v>
      </c>
      <c r="E575" s="174">
        <v>2.9406683333333299</v>
      </c>
      <c r="F575" s="174">
        <v>2.8693916666666599</v>
      </c>
      <c r="G575" s="345">
        <v>2.0213454999999998</v>
      </c>
      <c r="H575" s="347">
        <v>9.8647514166666603</v>
      </c>
    </row>
    <row r="576" spans="1:8" ht="15.6" x14ac:dyDescent="0.3">
      <c r="A576" s="9">
        <v>7</v>
      </c>
      <c r="B576" s="342">
        <v>0.30156391666666599</v>
      </c>
      <c r="C576" s="174">
        <v>0.52511116666666602</v>
      </c>
      <c r="D576" s="174">
        <v>0.90854666666666595</v>
      </c>
      <c r="E576" s="174">
        <v>2.6798500000000001</v>
      </c>
      <c r="F576" s="174">
        <v>2.4899166666666601</v>
      </c>
      <c r="G576" s="345">
        <v>1.5133854999999901</v>
      </c>
      <c r="H576" s="347">
        <v>8.4183739166666598</v>
      </c>
    </row>
    <row r="577" spans="1:9" ht="15.6" x14ac:dyDescent="0.3">
      <c r="A577" s="9">
        <v>8</v>
      </c>
      <c r="B577" s="342">
        <v>0.25947641666666599</v>
      </c>
      <c r="C577" s="174">
        <v>0.46335583333333302</v>
      </c>
      <c r="D577" s="174">
        <v>0.77053000000000005</v>
      </c>
      <c r="E577" s="174">
        <v>2.46366666666666</v>
      </c>
      <c r="F577" s="174">
        <v>2.1899166666666599</v>
      </c>
      <c r="G577" s="345">
        <v>1.0518605000000001</v>
      </c>
      <c r="H577" s="347">
        <v>7.1988060833333298</v>
      </c>
    </row>
    <row r="578" spans="1:9" ht="15.6" x14ac:dyDescent="0.3">
      <c r="A578" s="9">
        <v>9</v>
      </c>
      <c r="B578" s="342">
        <v>0.22444641666666601</v>
      </c>
      <c r="C578" s="174">
        <v>0.42197916666666602</v>
      </c>
      <c r="D578" s="174">
        <v>0.65459999999999996</v>
      </c>
      <c r="E578" s="174">
        <v>2.2507166666666598</v>
      </c>
      <c r="F578" s="174">
        <v>1.9071166666666599</v>
      </c>
      <c r="G578" s="345">
        <v>0.69728249999999903</v>
      </c>
      <c r="H578" s="347">
        <v>6.1561414166666601</v>
      </c>
    </row>
    <row r="579" spans="1:9" ht="15.6" x14ac:dyDescent="0.3">
      <c r="A579" s="9">
        <v>10</v>
      </c>
      <c r="B579" s="342">
        <v>0.20047791666666601</v>
      </c>
      <c r="C579" s="174">
        <v>0.38576250000000001</v>
      </c>
      <c r="D579" s="174">
        <v>0.56569000000000003</v>
      </c>
      <c r="E579" s="174">
        <v>2.0406166666666601</v>
      </c>
      <c r="F579" s="174">
        <v>1.6789666666666601</v>
      </c>
      <c r="G579" s="345">
        <v>0.43398749999999903</v>
      </c>
      <c r="H579" s="347">
        <v>5.3055012499999998</v>
      </c>
      <c r="I579" s="115"/>
    </row>
    <row r="580" spans="1:9" ht="15.6" x14ac:dyDescent="0.3">
      <c r="A580" s="9">
        <v>11</v>
      </c>
      <c r="B580" s="342">
        <v>0.177352916666666</v>
      </c>
      <c r="C580" s="174">
        <v>0.35164583333333299</v>
      </c>
      <c r="D580" s="174">
        <v>0.49758999999999998</v>
      </c>
      <c r="E580" s="174">
        <v>1.83676666666666</v>
      </c>
      <c r="F580" s="174">
        <v>1.52511666666666</v>
      </c>
      <c r="G580" s="345">
        <v>0.33158749999999998</v>
      </c>
      <c r="H580" s="347">
        <v>4.7200595833333301</v>
      </c>
    </row>
    <row r="581" spans="1:9" ht="15.6" x14ac:dyDescent="0.3">
      <c r="A581" s="9">
        <v>12</v>
      </c>
      <c r="B581" s="342">
        <v>0.15647791666666599</v>
      </c>
      <c r="C581" s="174">
        <v>0.32002916666666598</v>
      </c>
      <c r="D581" s="174">
        <v>0.43674000000000002</v>
      </c>
      <c r="E581" s="174">
        <v>1.64591666666666</v>
      </c>
      <c r="F581" s="174">
        <v>1.37126666666666</v>
      </c>
      <c r="G581" s="345">
        <v>0.25357083333333302</v>
      </c>
      <c r="H581" s="347">
        <v>4.1840012499999997</v>
      </c>
    </row>
    <row r="582" spans="1:9" ht="15.6" x14ac:dyDescent="0.3">
      <c r="A582" s="9">
        <v>13</v>
      </c>
      <c r="B582" s="342">
        <v>0.13910291666666599</v>
      </c>
      <c r="C582" s="174">
        <v>0.29316249999999999</v>
      </c>
      <c r="D582" s="174">
        <v>0.37869000000000003</v>
      </c>
      <c r="E582" s="174">
        <v>1.4758166666666599</v>
      </c>
      <c r="F582" s="174">
        <v>1.2174166666666599</v>
      </c>
      <c r="G582" s="345">
        <v>0.18313750000000001</v>
      </c>
      <c r="H582" s="347">
        <v>3.6873262499999999</v>
      </c>
    </row>
    <row r="583" spans="1:9" ht="15.6" x14ac:dyDescent="0.3">
      <c r="A583" s="9">
        <v>14</v>
      </c>
      <c r="B583" s="342">
        <v>0.121790416666666</v>
      </c>
      <c r="C583" s="174">
        <v>0.26884583333333301</v>
      </c>
      <c r="D583" s="174">
        <v>0.32344000000000001</v>
      </c>
      <c r="E583" s="174">
        <v>1.3154666666666599</v>
      </c>
      <c r="F583" s="174">
        <v>1.0635666666666601</v>
      </c>
      <c r="G583" s="345">
        <v>0.1267875</v>
      </c>
      <c r="H583" s="347">
        <v>3.21989708333333</v>
      </c>
    </row>
    <row r="584" spans="1:9" ht="15.6" x14ac:dyDescent="0.3">
      <c r="A584" s="9">
        <v>15</v>
      </c>
      <c r="B584" s="342">
        <v>0.107040416666666</v>
      </c>
      <c r="C584" s="174">
        <v>0.24452916666666599</v>
      </c>
      <c r="D584" s="174">
        <v>0.27568999999999999</v>
      </c>
      <c r="E584" s="174">
        <v>1.17195</v>
      </c>
      <c r="F584" s="174">
        <v>0.91721666666666601</v>
      </c>
      <c r="G584" s="345">
        <v>7.0437499999999903E-2</v>
      </c>
      <c r="H584" s="347">
        <v>2.7868637500000002</v>
      </c>
    </row>
    <row r="585" spans="1:9" ht="15.6" x14ac:dyDescent="0.3">
      <c r="A585" s="9">
        <v>20</v>
      </c>
      <c r="B585" s="342">
        <v>5.3840416666666599E-2</v>
      </c>
      <c r="C585" s="174">
        <v>0.15066249999999901</v>
      </c>
      <c r="D585" s="174">
        <v>0.14495</v>
      </c>
      <c r="E585" s="174">
        <v>0.63469999999999904</v>
      </c>
      <c r="F585" s="174">
        <v>0.37797499999999901</v>
      </c>
      <c r="G585" s="345">
        <v>0</v>
      </c>
      <c r="H585" s="347">
        <v>1.36212791666666</v>
      </c>
    </row>
    <row r="586" spans="1:9" ht="15.6" x14ac:dyDescent="0.3">
      <c r="A586" s="9">
        <v>25</v>
      </c>
      <c r="B586" s="342">
        <v>2.3946666666666599E-2</v>
      </c>
      <c r="C586" s="174">
        <v>8.4412499999999904E-2</v>
      </c>
      <c r="D586" s="174">
        <v>0.11445</v>
      </c>
      <c r="E586" s="174">
        <v>0.32250000000000001</v>
      </c>
      <c r="F586" s="174">
        <v>0.14624999999999999</v>
      </c>
      <c r="G586" s="345">
        <v>0</v>
      </c>
      <c r="H586" s="347">
        <v>0.69155916666666595</v>
      </c>
    </row>
    <row r="587" spans="1:9" ht="15.6" x14ac:dyDescent="0.3">
      <c r="A587" s="9">
        <v>30</v>
      </c>
      <c r="B587" s="342">
        <v>5.9466666666666704E-3</v>
      </c>
      <c r="C587" s="174">
        <v>4.2537499999999902E-2</v>
      </c>
      <c r="D587" s="174">
        <v>8.39499999999999E-2</v>
      </c>
      <c r="E587" s="174">
        <v>0.17999999999999899</v>
      </c>
      <c r="F587" s="174">
        <v>4.0625000000000001E-2</v>
      </c>
      <c r="G587" s="345">
        <v>0</v>
      </c>
      <c r="H587" s="347">
        <v>0.35305916666666598</v>
      </c>
    </row>
    <row r="588" spans="1:9" ht="15.6" x14ac:dyDescent="0.3">
      <c r="A588" s="9">
        <v>35</v>
      </c>
      <c r="B588" s="342">
        <v>0</v>
      </c>
      <c r="C588" s="174">
        <v>2.2037499999999901E-2</v>
      </c>
      <c r="D588" s="174">
        <v>5.34499999999999E-2</v>
      </c>
      <c r="E588" s="174">
        <v>8.99999999999999E-2</v>
      </c>
      <c r="F588" s="174">
        <v>0</v>
      </c>
      <c r="G588" s="345">
        <v>0</v>
      </c>
      <c r="H588" s="347">
        <v>0.16548749999999901</v>
      </c>
    </row>
    <row r="589" spans="1:9" ht="15.6" x14ac:dyDescent="0.3">
      <c r="A589" s="9">
        <v>40</v>
      </c>
      <c r="B589" s="342">
        <v>0</v>
      </c>
      <c r="C589" s="174">
        <v>1.5374999999999701E-3</v>
      </c>
      <c r="D589" s="174">
        <v>2.2950000000000002E-2</v>
      </c>
      <c r="E589" s="174">
        <v>0</v>
      </c>
      <c r="F589" s="174">
        <v>0</v>
      </c>
      <c r="G589" s="345">
        <v>0</v>
      </c>
      <c r="H589" s="347">
        <v>2.4487499999999902E-2</v>
      </c>
    </row>
    <row r="590" spans="1:9" ht="16.2" thickBot="1" x14ac:dyDescent="0.35">
      <c r="A590" s="10">
        <v>45</v>
      </c>
      <c r="B590" s="343">
        <v>0</v>
      </c>
      <c r="C590" s="176">
        <v>0</v>
      </c>
      <c r="D590" s="176">
        <v>0</v>
      </c>
      <c r="E590" s="176">
        <v>0</v>
      </c>
      <c r="F590" s="176">
        <v>0</v>
      </c>
      <c r="G590" s="177">
        <v>0</v>
      </c>
      <c r="H590" s="95">
        <v>0</v>
      </c>
    </row>
    <row r="592" spans="1:9" ht="18" thickBot="1" x14ac:dyDescent="0.35">
      <c r="A592" s="17" t="s">
        <v>54</v>
      </c>
      <c r="B592" s="20"/>
      <c r="C592" s="20"/>
      <c r="D592" s="20"/>
      <c r="E592" s="20"/>
      <c r="F592" s="20"/>
      <c r="G592" s="20"/>
      <c r="H592" s="20"/>
    </row>
    <row r="593" spans="1:8" ht="60.6" thickBot="1" x14ac:dyDescent="0.35">
      <c r="A593" s="136" t="s">
        <v>106</v>
      </c>
      <c r="B593" s="137" t="s">
        <v>193</v>
      </c>
      <c r="C593" s="139" t="s">
        <v>194</v>
      </c>
      <c r="D593" s="139" t="s">
        <v>195</v>
      </c>
      <c r="E593" s="139" t="s">
        <v>196</v>
      </c>
      <c r="F593" s="139" t="s">
        <v>197</v>
      </c>
      <c r="G593" s="140" t="s">
        <v>198</v>
      </c>
      <c r="H593" s="141" t="s">
        <v>102</v>
      </c>
    </row>
    <row r="594" spans="1:8" ht="15.6" x14ac:dyDescent="0.3">
      <c r="A594" s="14">
        <v>1</v>
      </c>
      <c r="B594" s="73">
        <v>0</v>
      </c>
      <c r="C594" s="74">
        <v>0</v>
      </c>
      <c r="D594" s="74">
        <v>0</v>
      </c>
      <c r="E594" s="74">
        <v>0</v>
      </c>
      <c r="F594" s="74">
        <v>0</v>
      </c>
      <c r="G594" s="83">
        <v>0</v>
      </c>
      <c r="H594" s="84">
        <v>0</v>
      </c>
    </row>
    <row r="595" spans="1:8" ht="15.6" x14ac:dyDescent="0.3">
      <c r="A595" s="15">
        <v>2</v>
      </c>
      <c r="B595" s="77">
        <v>0</v>
      </c>
      <c r="C595" s="78">
        <v>0</v>
      </c>
      <c r="D595" s="78">
        <v>0</v>
      </c>
      <c r="E595" s="78">
        <v>0</v>
      </c>
      <c r="F595" s="78">
        <v>0</v>
      </c>
      <c r="G595" s="85">
        <v>2570.7029482466</v>
      </c>
      <c r="H595" s="86">
        <v>2570.7029482466</v>
      </c>
    </row>
    <row r="596" spans="1:8" ht="15.6" x14ac:dyDescent="0.3">
      <c r="A596" s="15">
        <v>3</v>
      </c>
      <c r="B596" s="77">
        <v>0</v>
      </c>
      <c r="C596" s="78">
        <v>0</v>
      </c>
      <c r="D596" s="78">
        <v>0</v>
      </c>
      <c r="E596" s="78">
        <v>0</v>
      </c>
      <c r="F596" s="78">
        <v>3967.8526153231101</v>
      </c>
      <c r="G596" s="85">
        <v>8383.3976081249893</v>
      </c>
      <c r="H596" s="86">
        <v>12351.2502234481</v>
      </c>
    </row>
    <row r="597" spans="1:8" ht="15.6" x14ac:dyDescent="0.3">
      <c r="A597" s="15">
        <v>4</v>
      </c>
      <c r="B597" s="77">
        <v>0</v>
      </c>
      <c r="C597" s="78">
        <v>0</v>
      </c>
      <c r="D597" s="78">
        <v>0</v>
      </c>
      <c r="E597" s="78">
        <v>0</v>
      </c>
      <c r="F597" s="78">
        <v>4787.6235267857101</v>
      </c>
      <c r="G597" s="85">
        <v>10685.561319951899</v>
      </c>
      <c r="H597" s="86">
        <v>15473.1848467376</v>
      </c>
    </row>
    <row r="598" spans="1:8" ht="15.6" x14ac:dyDescent="0.3">
      <c r="A598" s="15">
        <v>5</v>
      </c>
      <c r="B598" s="77">
        <v>0</v>
      </c>
      <c r="C598" s="78">
        <v>0</v>
      </c>
      <c r="D598" s="78">
        <v>0</v>
      </c>
      <c r="E598" s="78">
        <v>0</v>
      </c>
      <c r="F598" s="78">
        <v>0</v>
      </c>
      <c r="G598" s="85">
        <v>10236.828164308101</v>
      </c>
      <c r="H598" s="86">
        <v>10236.828164308101</v>
      </c>
    </row>
    <row r="599" spans="1:8" ht="15.6" x14ac:dyDescent="0.3">
      <c r="A599" s="15">
        <v>6</v>
      </c>
      <c r="B599" s="77">
        <v>0</v>
      </c>
      <c r="C599" s="78">
        <v>0</v>
      </c>
      <c r="D599" s="78">
        <v>0</v>
      </c>
      <c r="E599" s="78">
        <v>0</v>
      </c>
      <c r="F599" s="78">
        <v>4643.5466322339498</v>
      </c>
      <c r="G599" s="85">
        <v>4812.7057783018799</v>
      </c>
      <c r="H599" s="86">
        <v>9456.2524105358407</v>
      </c>
    </row>
    <row r="600" spans="1:8" ht="15.6" x14ac:dyDescent="0.3">
      <c r="A600" s="15">
        <v>7</v>
      </c>
      <c r="B600" s="77">
        <v>0</v>
      </c>
      <c r="C600" s="78">
        <v>0</v>
      </c>
      <c r="D600" s="78">
        <v>0</v>
      </c>
      <c r="E600" s="78">
        <v>0</v>
      </c>
      <c r="F600" s="78">
        <v>2791.3914204545399</v>
      </c>
      <c r="G600" s="85">
        <v>0</v>
      </c>
      <c r="H600" s="86">
        <v>2791.3914204545399</v>
      </c>
    </row>
    <row r="601" spans="1:8" ht="15.6" x14ac:dyDescent="0.3">
      <c r="A601" s="15">
        <v>8</v>
      </c>
      <c r="B601" s="77">
        <v>0</v>
      </c>
      <c r="C601" s="78">
        <v>0</v>
      </c>
      <c r="D601" s="78">
        <v>0</v>
      </c>
      <c r="E601" s="78">
        <v>0</v>
      </c>
      <c r="F601" s="78">
        <v>4103.4759999999997</v>
      </c>
      <c r="G601" s="85">
        <v>4977.2072368421004</v>
      </c>
      <c r="H601" s="86">
        <v>9080.6832368421001</v>
      </c>
    </row>
    <row r="602" spans="1:8" ht="15.6" x14ac:dyDescent="0.3">
      <c r="A602" s="15">
        <v>9</v>
      </c>
      <c r="B602" s="77">
        <v>0</v>
      </c>
      <c r="C602" s="78">
        <v>0</v>
      </c>
      <c r="D602" s="78">
        <v>0</v>
      </c>
      <c r="E602" s="78">
        <v>0</v>
      </c>
      <c r="F602" s="78">
        <v>10752.070266777</v>
      </c>
      <c r="G602" s="85">
        <v>12817.6853274227</v>
      </c>
      <c r="H602" s="86">
        <v>23569.755594199702</v>
      </c>
    </row>
    <row r="603" spans="1:8" ht="15.6" x14ac:dyDescent="0.3">
      <c r="A603" s="15">
        <v>10</v>
      </c>
      <c r="B603" s="77">
        <v>0</v>
      </c>
      <c r="C603" s="78">
        <v>0</v>
      </c>
      <c r="D603" s="78">
        <v>0</v>
      </c>
      <c r="E603" s="78">
        <v>0</v>
      </c>
      <c r="F603" s="78">
        <v>0</v>
      </c>
      <c r="G603" s="85">
        <v>0</v>
      </c>
      <c r="H603" s="86">
        <v>0</v>
      </c>
    </row>
    <row r="604" spans="1:8" ht="15.6" x14ac:dyDescent="0.3">
      <c r="A604" s="15">
        <v>11</v>
      </c>
      <c r="B604" s="77">
        <v>0</v>
      </c>
      <c r="C604" s="78">
        <v>0</v>
      </c>
      <c r="D604" s="78">
        <v>0</v>
      </c>
      <c r="E604" s="78">
        <v>0</v>
      </c>
      <c r="F604" s="78">
        <v>0</v>
      </c>
      <c r="G604" s="85">
        <v>0</v>
      </c>
      <c r="H604" s="86">
        <v>0</v>
      </c>
    </row>
    <row r="605" spans="1:8" ht="15.6" x14ac:dyDescent="0.3">
      <c r="A605" s="15">
        <v>12</v>
      </c>
      <c r="B605" s="77">
        <v>0</v>
      </c>
      <c r="C605" s="78">
        <v>0</v>
      </c>
      <c r="D605" s="78">
        <v>0</v>
      </c>
      <c r="E605" s="78">
        <v>0</v>
      </c>
      <c r="F605" s="78">
        <v>0</v>
      </c>
      <c r="G605" s="85">
        <v>0</v>
      </c>
      <c r="H605" s="86">
        <v>0</v>
      </c>
    </row>
    <row r="606" spans="1:8" ht="15.6" x14ac:dyDescent="0.3">
      <c r="A606" s="15">
        <v>13</v>
      </c>
      <c r="B606" s="77">
        <v>0</v>
      </c>
      <c r="C606" s="78">
        <v>0</v>
      </c>
      <c r="D606" s="78">
        <v>0</v>
      </c>
      <c r="E606" s="78">
        <v>0</v>
      </c>
      <c r="F606" s="78">
        <v>0</v>
      </c>
      <c r="G606" s="85">
        <v>0</v>
      </c>
      <c r="H606" s="86">
        <v>0</v>
      </c>
    </row>
    <row r="607" spans="1:8" ht="15.6" x14ac:dyDescent="0.3">
      <c r="A607" s="15">
        <v>14</v>
      </c>
      <c r="B607" s="77">
        <v>0</v>
      </c>
      <c r="C607" s="78">
        <v>0</v>
      </c>
      <c r="D607" s="78">
        <v>0</v>
      </c>
      <c r="E607" s="78">
        <v>0</v>
      </c>
      <c r="F607" s="78">
        <v>0</v>
      </c>
      <c r="G607" s="85">
        <v>0</v>
      </c>
      <c r="H607" s="86">
        <v>0</v>
      </c>
    </row>
    <row r="608" spans="1:8" ht="15.6" x14ac:dyDescent="0.3">
      <c r="A608" s="15">
        <v>15</v>
      </c>
      <c r="B608" s="77">
        <v>0</v>
      </c>
      <c r="C608" s="78">
        <v>0</v>
      </c>
      <c r="D608" s="78">
        <v>0</v>
      </c>
      <c r="E608" s="78">
        <v>0</v>
      </c>
      <c r="F608" s="78">
        <v>0</v>
      </c>
      <c r="G608" s="85">
        <v>0</v>
      </c>
      <c r="H608" s="86">
        <v>0</v>
      </c>
    </row>
    <row r="609" spans="1:8" ht="15.6" x14ac:dyDescent="0.3">
      <c r="A609" s="15">
        <v>20</v>
      </c>
      <c r="B609" s="77">
        <v>0</v>
      </c>
      <c r="C609" s="78">
        <v>0</v>
      </c>
      <c r="D609" s="78">
        <v>0</v>
      </c>
      <c r="E609" s="78">
        <v>0</v>
      </c>
      <c r="F609" s="78">
        <v>0</v>
      </c>
      <c r="G609" s="85">
        <v>0</v>
      </c>
      <c r="H609" s="86">
        <v>0</v>
      </c>
    </row>
    <row r="610" spans="1:8" ht="15.6" x14ac:dyDescent="0.3">
      <c r="A610" s="124">
        <v>25</v>
      </c>
      <c r="B610" s="130">
        <v>0</v>
      </c>
      <c r="C610" s="131">
        <v>0</v>
      </c>
      <c r="D610" s="131">
        <v>0</v>
      </c>
      <c r="E610" s="131">
        <v>0</v>
      </c>
      <c r="F610" s="131">
        <v>0</v>
      </c>
      <c r="G610" s="134">
        <v>0</v>
      </c>
      <c r="H610" s="135">
        <v>0</v>
      </c>
    </row>
    <row r="611" spans="1:8" ht="15.6" x14ac:dyDescent="0.3">
      <c r="A611" s="9">
        <v>30</v>
      </c>
      <c r="B611" s="130">
        <v>0</v>
      </c>
      <c r="C611" s="131">
        <v>0</v>
      </c>
      <c r="D611" s="131">
        <v>0</v>
      </c>
      <c r="E611" s="131">
        <v>0</v>
      </c>
      <c r="F611" s="131">
        <v>0</v>
      </c>
      <c r="G611" s="134">
        <v>0</v>
      </c>
      <c r="H611" s="135">
        <v>0</v>
      </c>
    </row>
    <row r="612" spans="1:8" ht="15.6" x14ac:dyDescent="0.3">
      <c r="A612" s="9">
        <v>35</v>
      </c>
      <c r="B612" s="130">
        <v>0</v>
      </c>
      <c r="C612" s="131">
        <v>0</v>
      </c>
      <c r="D612" s="131">
        <v>0</v>
      </c>
      <c r="E612" s="131">
        <v>0</v>
      </c>
      <c r="F612" s="131">
        <v>0</v>
      </c>
      <c r="G612" s="134">
        <v>0</v>
      </c>
      <c r="H612" s="135">
        <v>0</v>
      </c>
    </row>
    <row r="613" spans="1:8" ht="15.6" x14ac:dyDescent="0.3">
      <c r="A613" s="9">
        <v>40</v>
      </c>
      <c r="B613" s="130">
        <v>0</v>
      </c>
      <c r="C613" s="131">
        <v>0</v>
      </c>
      <c r="D613" s="131">
        <v>0</v>
      </c>
      <c r="E613" s="131">
        <v>0</v>
      </c>
      <c r="F613" s="131">
        <v>0</v>
      </c>
      <c r="G613" s="134">
        <v>0</v>
      </c>
      <c r="H613" s="135">
        <v>0</v>
      </c>
    </row>
    <row r="614" spans="1:8" ht="16.2" thickBot="1" x14ac:dyDescent="0.35">
      <c r="A614" s="10">
        <v>45</v>
      </c>
      <c r="B614" s="81">
        <v>0</v>
      </c>
      <c r="C614" s="82">
        <v>0</v>
      </c>
      <c r="D614" s="82">
        <v>0</v>
      </c>
      <c r="E614" s="82">
        <v>0</v>
      </c>
      <c r="F614" s="82">
        <v>0</v>
      </c>
      <c r="G614" s="87">
        <v>0</v>
      </c>
      <c r="H614" s="88">
        <v>0</v>
      </c>
    </row>
    <row r="616" spans="1:8" ht="18" thickBot="1" x14ac:dyDescent="0.35">
      <c r="A616" s="17" t="s">
        <v>55</v>
      </c>
      <c r="B616" s="20"/>
      <c r="C616" s="20"/>
      <c r="D616" s="20"/>
      <c r="E616" s="20"/>
      <c r="F616" s="20"/>
      <c r="G616" s="20"/>
      <c r="H616" s="20"/>
    </row>
    <row r="617" spans="1:8" ht="60.6" thickBot="1" x14ac:dyDescent="0.35">
      <c r="A617" s="193" t="s">
        <v>106</v>
      </c>
      <c r="B617" s="188" t="s">
        <v>193</v>
      </c>
      <c r="C617" s="292" t="s">
        <v>194</v>
      </c>
      <c r="D617" s="292" t="s">
        <v>195</v>
      </c>
      <c r="E617" s="292" t="s">
        <v>196</v>
      </c>
      <c r="F617" s="292" t="s">
        <v>197</v>
      </c>
      <c r="G617" s="336" t="s">
        <v>198</v>
      </c>
      <c r="H617" s="302" t="s">
        <v>102</v>
      </c>
    </row>
    <row r="618" spans="1:8" ht="15.6" x14ac:dyDescent="0.3">
      <c r="A618" s="106">
        <v>1</v>
      </c>
      <c r="B618" s="306">
        <v>0</v>
      </c>
      <c r="C618" s="305">
        <v>0</v>
      </c>
      <c r="D618" s="305">
        <v>0</v>
      </c>
      <c r="E618" s="305">
        <v>0</v>
      </c>
      <c r="F618" s="305">
        <v>142461.20386460499</v>
      </c>
      <c r="G618" s="309">
        <v>770054.81489689404</v>
      </c>
      <c r="H618" s="310">
        <v>912516.01876150002</v>
      </c>
    </row>
    <row r="619" spans="1:8" ht="15.6" x14ac:dyDescent="0.3">
      <c r="A619" s="9">
        <v>2</v>
      </c>
      <c r="B619" s="307">
        <v>0</v>
      </c>
      <c r="C619" s="78">
        <v>0</v>
      </c>
      <c r="D619" s="78">
        <v>0</v>
      </c>
      <c r="E619" s="78">
        <v>0</v>
      </c>
      <c r="F619" s="78">
        <v>95810.1231322557</v>
      </c>
      <c r="G619" s="85">
        <v>293578.60228745599</v>
      </c>
      <c r="H619" s="86">
        <v>389388.72541971202</v>
      </c>
    </row>
    <row r="620" spans="1:8" ht="15.6" x14ac:dyDescent="0.3">
      <c r="A620" s="9">
        <v>3</v>
      </c>
      <c r="B620" s="307">
        <v>0</v>
      </c>
      <c r="C620" s="78">
        <v>0</v>
      </c>
      <c r="D620" s="78">
        <v>0</v>
      </c>
      <c r="E620" s="78">
        <v>0</v>
      </c>
      <c r="F620" s="78">
        <v>82181.152599944602</v>
      </c>
      <c r="G620" s="85">
        <v>134924.547205601</v>
      </c>
      <c r="H620" s="86">
        <v>217105.69980554501</v>
      </c>
    </row>
    <row r="621" spans="1:8" ht="15.6" x14ac:dyDescent="0.3">
      <c r="A621" s="9">
        <v>4</v>
      </c>
      <c r="B621" s="307">
        <v>0</v>
      </c>
      <c r="C621" s="78">
        <v>0</v>
      </c>
      <c r="D621" s="78">
        <v>0</v>
      </c>
      <c r="E621" s="78">
        <v>0</v>
      </c>
      <c r="F621" s="78">
        <v>68562.808604967693</v>
      </c>
      <c r="G621" s="85">
        <v>102264.75959206</v>
      </c>
      <c r="H621" s="86">
        <v>170827.56819702699</v>
      </c>
    </row>
    <row r="622" spans="1:8" ht="15.6" x14ac:dyDescent="0.3">
      <c r="A622" s="9">
        <v>5</v>
      </c>
      <c r="B622" s="307">
        <v>0</v>
      </c>
      <c r="C622" s="78">
        <v>0</v>
      </c>
      <c r="D622" s="78">
        <v>0</v>
      </c>
      <c r="E622" s="78">
        <v>0</v>
      </c>
      <c r="F622" s="78">
        <v>44526.922974172303</v>
      </c>
      <c r="G622" s="85">
        <v>77778.406449518705</v>
      </c>
      <c r="H622" s="86">
        <v>122305.329423691</v>
      </c>
    </row>
    <row r="623" spans="1:8" ht="15.6" x14ac:dyDescent="0.3">
      <c r="A623" s="9">
        <v>6</v>
      </c>
      <c r="B623" s="307">
        <v>0</v>
      </c>
      <c r="C623" s="78">
        <v>0</v>
      </c>
      <c r="D623" s="78">
        <v>0</v>
      </c>
      <c r="E623" s="78">
        <v>0</v>
      </c>
      <c r="F623" s="78">
        <v>50197.781604113501</v>
      </c>
      <c r="G623" s="85">
        <v>52642.3771885674</v>
      </c>
      <c r="H623" s="86">
        <v>102840.158792681</v>
      </c>
    </row>
    <row r="624" spans="1:8" ht="15.6" x14ac:dyDescent="0.3">
      <c r="A624" s="9">
        <v>7</v>
      </c>
      <c r="B624" s="307">
        <v>0</v>
      </c>
      <c r="C624" s="78">
        <v>0</v>
      </c>
      <c r="D624" s="78">
        <v>0</v>
      </c>
      <c r="E624" s="78">
        <v>0</v>
      </c>
      <c r="F624" s="78">
        <v>36229.4622336682</v>
      </c>
      <c r="G624" s="85">
        <v>29746.6829302318</v>
      </c>
      <c r="H624" s="86">
        <v>65976.145163900102</v>
      </c>
    </row>
    <row r="625" spans="1:8" ht="15.6" x14ac:dyDescent="0.3">
      <c r="A625" s="9">
        <v>8</v>
      </c>
      <c r="B625" s="307">
        <v>0</v>
      </c>
      <c r="C625" s="78">
        <v>0</v>
      </c>
      <c r="D625" s="78">
        <v>0</v>
      </c>
      <c r="E625" s="78">
        <v>0</v>
      </c>
      <c r="F625" s="78">
        <v>34544.459318217901</v>
      </c>
      <c r="G625" s="85">
        <v>38557.700122021597</v>
      </c>
      <c r="H625" s="86">
        <v>73102.1594402396</v>
      </c>
    </row>
    <row r="626" spans="1:8" ht="15.6" x14ac:dyDescent="0.3">
      <c r="A626" s="9">
        <v>9</v>
      </c>
      <c r="B626" s="307">
        <v>0</v>
      </c>
      <c r="C626" s="78">
        <v>0</v>
      </c>
      <c r="D626" s="78">
        <v>0</v>
      </c>
      <c r="E626" s="78">
        <v>0</v>
      </c>
      <c r="F626" s="78">
        <v>50793.173622573202</v>
      </c>
      <c r="G626" s="85">
        <v>54399.843822199502</v>
      </c>
      <c r="H626" s="86">
        <v>105193.01744477201</v>
      </c>
    </row>
    <row r="627" spans="1:8" ht="15.6" x14ac:dyDescent="0.3">
      <c r="A627" s="9">
        <v>10</v>
      </c>
      <c r="B627" s="307">
        <v>0</v>
      </c>
      <c r="C627" s="78">
        <v>0</v>
      </c>
      <c r="D627" s="78">
        <v>0</v>
      </c>
      <c r="E627" s="78">
        <v>0</v>
      </c>
      <c r="F627" s="78">
        <v>10688.748885793</v>
      </c>
      <c r="G627" s="85">
        <v>6782.7401461047202</v>
      </c>
      <c r="H627" s="86">
        <v>17471.489031897701</v>
      </c>
    </row>
    <row r="628" spans="1:8" ht="15.6" x14ac:dyDescent="0.3">
      <c r="A628" s="9">
        <v>11</v>
      </c>
      <c r="B628" s="307">
        <v>0</v>
      </c>
      <c r="C628" s="78">
        <v>0</v>
      </c>
      <c r="D628" s="78">
        <v>0</v>
      </c>
      <c r="E628" s="78">
        <v>0</v>
      </c>
      <c r="F628" s="78">
        <v>9978.0794668640592</v>
      </c>
      <c r="G628" s="85">
        <v>6127.4537760139801</v>
      </c>
      <c r="H628" s="86">
        <v>16105.533242878</v>
      </c>
    </row>
    <row r="629" spans="1:8" ht="15.6" x14ac:dyDescent="0.3">
      <c r="A629" s="9">
        <v>12</v>
      </c>
      <c r="B629" s="307">
        <v>0</v>
      </c>
      <c r="C629" s="78">
        <v>0</v>
      </c>
      <c r="D629" s="78">
        <v>0</v>
      </c>
      <c r="E629" s="78">
        <v>0</v>
      </c>
      <c r="F629" s="78">
        <v>9267.4100479346398</v>
      </c>
      <c r="G629" s="85">
        <v>5472.1674059235302</v>
      </c>
      <c r="H629" s="86">
        <v>14739.577453858101</v>
      </c>
    </row>
    <row r="630" spans="1:8" ht="15.6" x14ac:dyDescent="0.3">
      <c r="A630" s="9">
        <v>13</v>
      </c>
      <c r="B630" s="307">
        <v>0</v>
      </c>
      <c r="C630" s="78">
        <v>0</v>
      </c>
      <c r="D630" s="78">
        <v>0</v>
      </c>
      <c r="E630" s="78">
        <v>0</v>
      </c>
      <c r="F630" s="78">
        <v>8556.7406290055096</v>
      </c>
      <c r="G630" s="85">
        <v>4816.8810358328001</v>
      </c>
      <c r="H630" s="86">
        <v>13373.6216648383</v>
      </c>
    </row>
    <row r="631" spans="1:8" ht="15.6" x14ac:dyDescent="0.3">
      <c r="A631" s="9">
        <v>14</v>
      </c>
      <c r="B631" s="307">
        <v>0</v>
      </c>
      <c r="C631" s="78">
        <v>0</v>
      </c>
      <c r="D631" s="78">
        <v>0</v>
      </c>
      <c r="E631" s="78">
        <v>0</v>
      </c>
      <c r="F631" s="78">
        <v>7846.0712100763903</v>
      </c>
      <c r="G631" s="85">
        <v>4161.5946657423501</v>
      </c>
      <c r="H631" s="86">
        <v>12007.6658758187</v>
      </c>
    </row>
    <row r="632" spans="1:8" ht="15.6" x14ac:dyDescent="0.3">
      <c r="A632" s="9">
        <v>15</v>
      </c>
      <c r="B632" s="307">
        <v>0</v>
      </c>
      <c r="C632" s="78">
        <v>0</v>
      </c>
      <c r="D632" s="78">
        <v>0</v>
      </c>
      <c r="E632" s="78">
        <v>0</v>
      </c>
      <c r="F632" s="78">
        <v>7135.4017911472602</v>
      </c>
      <c r="G632" s="85">
        <v>3506.3082956519102</v>
      </c>
      <c r="H632" s="86">
        <v>10641.710086799099</v>
      </c>
    </row>
    <row r="633" spans="1:8" ht="15.6" x14ac:dyDescent="0.3">
      <c r="A633" s="9">
        <v>20</v>
      </c>
      <c r="B633" s="307">
        <v>0</v>
      </c>
      <c r="C633" s="78">
        <v>0</v>
      </c>
      <c r="D633" s="78">
        <v>0</v>
      </c>
      <c r="E633" s="78">
        <v>0</v>
      </c>
      <c r="F633" s="78">
        <v>2482.35459066766</v>
      </c>
      <c r="G633" s="85">
        <v>0</v>
      </c>
      <c r="H633" s="86">
        <v>2482.35459066766</v>
      </c>
    </row>
    <row r="634" spans="1:8" ht="15.6" x14ac:dyDescent="0.3">
      <c r="A634" s="9">
        <v>25</v>
      </c>
      <c r="B634" s="307">
        <v>0</v>
      </c>
      <c r="C634" s="78">
        <v>0</v>
      </c>
      <c r="D634" s="78">
        <v>0</v>
      </c>
      <c r="E634" s="78">
        <v>0</v>
      </c>
      <c r="F634" s="78">
        <v>0</v>
      </c>
      <c r="G634" s="85">
        <v>0</v>
      </c>
      <c r="H634" s="86">
        <v>0</v>
      </c>
    </row>
    <row r="635" spans="1:8" ht="15.6" x14ac:dyDescent="0.3">
      <c r="A635" s="9">
        <v>30</v>
      </c>
      <c r="B635" s="307">
        <v>0</v>
      </c>
      <c r="C635" s="78">
        <v>0</v>
      </c>
      <c r="D635" s="78">
        <v>0</v>
      </c>
      <c r="E635" s="78">
        <v>0</v>
      </c>
      <c r="F635" s="78">
        <v>0</v>
      </c>
      <c r="G635" s="85">
        <v>0</v>
      </c>
      <c r="H635" s="86">
        <v>0</v>
      </c>
    </row>
    <row r="636" spans="1:8" ht="15.6" x14ac:dyDescent="0.3">
      <c r="A636" s="9">
        <v>35</v>
      </c>
      <c r="B636" s="307">
        <v>0</v>
      </c>
      <c r="C636" s="78">
        <v>0</v>
      </c>
      <c r="D636" s="78">
        <v>0</v>
      </c>
      <c r="E636" s="78">
        <v>0</v>
      </c>
      <c r="F636" s="78">
        <v>0</v>
      </c>
      <c r="G636" s="85">
        <v>0</v>
      </c>
      <c r="H636" s="86">
        <v>0</v>
      </c>
    </row>
    <row r="637" spans="1:8" ht="15.6" x14ac:dyDescent="0.3">
      <c r="A637" s="9">
        <v>40</v>
      </c>
      <c r="B637" s="307">
        <v>0</v>
      </c>
      <c r="C637" s="78">
        <v>0</v>
      </c>
      <c r="D637" s="78">
        <v>0</v>
      </c>
      <c r="E637" s="78">
        <v>0</v>
      </c>
      <c r="F637" s="78">
        <v>0</v>
      </c>
      <c r="G637" s="85">
        <v>0</v>
      </c>
      <c r="H637" s="86">
        <v>0</v>
      </c>
    </row>
    <row r="638" spans="1:8" ht="16.2" thickBot="1" x14ac:dyDescent="0.35">
      <c r="A638" s="10">
        <v>45</v>
      </c>
      <c r="B638" s="308">
        <v>0</v>
      </c>
      <c r="C638" s="82">
        <v>0</v>
      </c>
      <c r="D638" s="82">
        <v>0</v>
      </c>
      <c r="E638" s="82">
        <v>0</v>
      </c>
      <c r="F638" s="82">
        <v>0</v>
      </c>
      <c r="G638" s="87">
        <v>0</v>
      </c>
      <c r="H638" s="88">
        <v>0</v>
      </c>
    </row>
    <row r="640" spans="1:8" ht="18" thickBot="1" x14ac:dyDescent="0.35">
      <c r="A640" s="17" t="s">
        <v>56</v>
      </c>
      <c r="B640" s="20"/>
      <c r="C640" s="20"/>
      <c r="D640" s="20"/>
      <c r="E640" s="20"/>
      <c r="F640" s="20"/>
      <c r="G640" s="20"/>
      <c r="H640" s="20"/>
    </row>
    <row r="641" spans="1:8" ht="60.6" thickBot="1" x14ac:dyDescent="0.35">
      <c r="A641" s="193" t="s">
        <v>106</v>
      </c>
      <c r="B641" s="188" t="s">
        <v>193</v>
      </c>
      <c r="C641" s="292" t="s">
        <v>194</v>
      </c>
      <c r="D641" s="292" t="s">
        <v>195</v>
      </c>
      <c r="E641" s="292" t="s">
        <v>196</v>
      </c>
      <c r="F641" s="292" t="s">
        <v>197</v>
      </c>
      <c r="G641" s="336" t="s">
        <v>198</v>
      </c>
      <c r="H641" s="302" t="s">
        <v>102</v>
      </c>
    </row>
    <row r="642" spans="1:8" ht="15.6" x14ac:dyDescent="0.3">
      <c r="A642" s="106">
        <v>1</v>
      </c>
      <c r="B642" s="306">
        <v>0</v>
      </c>
      <c r="C642" s="305">
        <v>0</v>
      </c>
      <c r="D642" s="305">
        <v>0</v>
      </c>
      <c r="E642" s="305">
        <v>0</v>
      </c>
      <c r="F642" s="305">
        <v>407018.18959482701</v>
      </c>
      <c r="G642" s="309">
        <v>2204233.4498200002</v>
      </c>
      <c r="H642" s="310">
        <v>2611251.6394148301</v>
      </c>
    </row>
    <row r="643" spans="1:8" ht="15.6" x14ac:dyDescent="0.3">
      <c r="A643" s="9">
        <v>2</v>
      </c>
      <c r="B643" s="307">
        <v>0</v>
      </c>
      <c r="C643" s="78">
        <v>0</v>
      </c>
      <c r="D643" s="78">
        <v>0</v>
      </c>
      <c r="E643" s="78">
        <v>0</v>
      </c>
      <c r="F643" s="78">
        <v>273583.92355333501</v>
      </c>
      <c r="G643" s="85">
        <v>877845.30320204096</v>
      </c>
      <c r="H643" s="86">
        <v>1151429.2267553699</v>
      </c>
    </row>
    <row r="644" spans="1:8" ht="15.6" x14ac:dyDescent="0.3">
      <c r="A644" s="9">
        <v>3</v>
      </c>
      <c r="B644" s="307">
        <v>0</v>
      </c>
      <c r="C644" s="78">
        <v>0</v>
      </c>
      <c r="D644" s="78">
        <v>0</v>
      </c>
      <c r="E644" s="78">
        <v>0</v>
      </c>
      <c r="F644" s="78">
        <v>257568.40281426601</v>
      </c>
      <c r="G644" s="85">
        <v>448445.87525634299</v>
      </c>
      <c r="H644" s="86">
        <v>706014.27807060897</v>
      </c>
    </row>
    <row r="645" spans="1:8" ht="15.6" x14ac:dyDescent="0.3">
      <c r="A645" s="9">
        <v>4</v>
      </c>
      <c r="B645" s="307">
        <v>0</v>
      </c>
      <c r="C645" s="78">
        <v>0</v>
      </c>
      <c r="D645" s="78">
        <v>0</v>
      </c>
      <c r="E645" s="78">
        <v>0</v>
      </c>
      <c r="F645" s="78">
        <v>203262.61226330299</v>
      </c>
      <c r="G645" s="85">
        <v>314635.084256245</v>
      </c>
      <c r="H645" s="86">
        <v>517897.696519549</v>
      </c>
    </row>
    <row r="646" spans="1:8" ht="15.6" x14ac:dyDescent="0.3">
      <c r="A646" s="9">
        <v>5</v>
      </c>
      <c r="B646" s="307">
        <v>0</v>
      </c>
      <c r="C646" s="78">
        <v>0</v>
      </c>
      <c r="D646" s="78">
        <v>0</v>
      </c>
      <c r="E646" s="78">
        <v>0</v>
      </c>
      <c r="F646" s="78">
        <v>127014.538774909</v>
      </c>
      <c r="G646" s="85">
        <v>216876.05209230099</v>
      </c>
      <c r="H646" s="86">
        <v>343890.59086721099</v>
      </c>
    </row>
    <row r="647" spans="1:8" ht="15.6" x14ac:dyDescent="0.3">
      <c r="A647" s="9">
        <v>6</v>
      </c>
      <c r="B647" s="307">
        <v>0</v>
      </c>
      <c r="C647" s="78">
        <v>0</v>
      </c>
      <c r="D647" s="78">
        <v>0</v>
      </c>
      <c r="E647" s="78">
        <v>0</v>
      </c>
      <c r="F647" s="78">
        <v>135368.08986395199</v>
      </c>
      <c r="G647" s="85">
        <v>146231.80620484601</v>
      </c>
      <c r="H647" s="86">
        <v>281599.89606879902</v>
      </c>
    </row>
    <row r="648" spans="1:8" ht="15.6" x14ac:dyDescent="0.3">
      <c r="A648" s="9">
        <v>7</v>
      </c>
      <c r="B648" s="307">
        <v>0</v>
      </c>
      <c r="C648" s="78">
        <v>0</v>
      </c>
      <c r="D648" s="78">
        <v>0</v>
      </c>
      <c r="E648" s="78">
        <v>0</v>
      </c>
      <c r="F648" s="78">
        <v>96460.456893908093</v>
      </c>
      <c r="G648" s="85">
        <v>84943.492589206595</v>
      </c>
      <c r="H648" s="86">
        <v>181403.949483114</v>
      </c>
    </row>
    <row r="649" spans="1:8" ht="15.6" x14ac:dyDescent="0.3">
      <c r="A649" s="9">
        <v>8</v>
      </c>
      <c r="B649" s="307">
        <v>0</v>
      </c>
      <c r="C649" s="78">
        <v>0</v>
      </c>
      <c r="D649" s="78">
        <v>0</v>
      </c>
      <c r="E649" s="78">
        <v>0</v>
      </c>
      <c r="F649" s="78">
        <v>81924.923933248996</v>
      </c>
      <c r="G649" s="85">
        <v>92822.708145730794</v>
      </c>
      <c r="H649" s="86">
        <v>174747.63207897899</v>
      </c>
    </row>
    <row r="650" spans="1:8" ht="15.6" x14ac:dyDescent="0.3">
      <c r="A650" s="9">
        <v>9</v>
      </c>
      <c r="B650" s="307">
        <v>0</v>
      </c>
      <c r="C650" s="78">
        <v>0</v>
      </c>
      <c r="D650" s="78">
        <v>0</v>
      </c>
      <c r="E650" s="78">
        <v>0</v>
      </c>
      <c r="F650" s="78">
        <v>98789.223901960198</v>
      </c>
      <c r="G650" s="85">
        <v>98775.5643791209</v>
      </c>
      <c r="H650" s="86">
        <v>197564.78828108101</v>
      </c>
    </row>
    <row r="651" spans="1:8" ht="15.6" x14ac:dyDescent="0.3">
      <c r="A651" s="9">
        <v>10</v>
      </c>
      <c r="B651" s="307">
        <v>0</v>
      </c>
      <c r="C651" s="78">
        <v>0</v>
      </c>
      <c r="D651" s="78">
        <v>0</v>
      </c>
      <c r="E651" s="78">
        <v>0</v>
      </c>
      <c r="F651" s="78">
        <v>30484.6814696115</v>
      </c>
      <c r="G651" s="85">
        <v>19362.6421977479</v>
      </c>
      <c r="H651" s="86">
        <v>49847.3236673594</v>
      </c>
    </row>
    <row r="652" spans="1:8" ht="15.6" x14ac:dyDescent="0.3">
      <c r="A652" s="9">
        <v>11</v>
      </c>
      <c r="B652" s="307">
        <v>0</v>
      </c>
      <c r="C652" s="78">
        <v>0</v>
      </c>
      <c r="D652" s="78">
        <v>0</v>
      </c>
      <c r="E652" s="78">
        <v>0</v>
      </c>
      <c r="F652" s="78">
        <v>28448.918075120298</v>
      </c>
      <c r="G652" s="85">
        <v>17485.527508966999</v>
      </c>
      <c r="H652" s="86">
        <v>45934.4455840874</v>
      </c>
    </row>
    <row r="653" spans="1:8" ht="15.6" x14ac:dyDescent="0.3">
      <c r="A653" s="9">
        <v>12</v>
      </c>
      <c r="B653" s="307">
        <v>0</v>
      </c>
      <c r="C653" s="78">
        <v>0</v>
      </c>
      <c r="D653" s="78">
        <v>0</v>
      </c>
      <c r="E653" s="78">
        <v>0</v>
      </c>
      <c r="F653" s="78">
        <v>26413.154680629199</v>
      </c>
      <c r="G653" s="85">
        <v>15608.412820186601</v>
      </c>
      <c r="H653" s="86">
        <v>42021.567500815901</v>
      </c>
    </row>
    <row r="654" spans="1:8" ht="15.6" x14ac:dyDescent="0.3">
      <c r="A654" s="9">
        <v>13</v>
      </c>
      <c r="B654" s="307">
        <v>0</v>
      </c>
      <c r="C654" s="78">
        <v>0</v>
      </c>
      <c r="D654" s="78">
        <v>0</v>
      </c>
      <c r="E654" s="78">
        <v>0</v>
      </c>
      <c r="F654" s="78">
        <v>24377.391286138001</v>
      </c>
      <c r="G654" s="85">
        <v>13731.2981314058</v>
      </c>
      <c r="H654" s="86">
        <v>38108.689417543799</v>
      </c>
    </row>
    <row r="655" spans="1:8" ht="15.6" x14ac:dyDescent="0.3">
      <c r="A655" s="9">
        <v>14</v>
      </c>
      <c r="B655" s="307">
        <v>0</v>
      </c>
      <c r="C655" s="78">
        <v>0</v>
      </c>
      <c r="D655" s="78">
        <v>0</v>
      </c>
      <c r="E655" s="78">
        <v>0</v>
      </c>
      <c r="F655" s="78">
        <v>22341.6278916474</v>
      </c>
      <c r="G655" s="85">
        <v>11854.183442625401</v>
      </c>
      <c r="H655" s="86">
        <v>34195.811334272898</v>
      </c>
    </row>
    <row r="656" spans="1:8" ht="15.6" x14ac:dyDescent="0.3">
      <c r="A656" s="9">
        <v>15</v>
      </c>
      <c r="B656" s="307">
        <v>0</v>
      </c>
      <c r="C656" s="78">
        <v>0</v>
      </c>
      <c r="D656" s="78">
        <v>0</v>
      </c>
      <c r="E656" s="78">
        <v>0</v>
      </c>
      <c r="F656" s="78">
        <v>20305.864497156799</v>
      </c>
      <c r="G656" s="85">
        <v>9977.0687538450893</v>
      </c>
      <c r="H656" s="86">
        <v>30282.933251001901</v>
      </c>
    </row>
    <row r="657" spans="1:8" ht="15.6" x14ac:dyDescent="0.3">
      <c r="A657" s="9">
        <v>20</v>
      </c>
      <c r="B657" s="307">
        <v>0</v>
      </c>
      <c r="C657" s="78">
        <v>0</v>
      </c>
      <c r="D657" s="78">
        <v>0</v>
      </c>
      <c r="E657" s="78">
        <v>0</v>
      </c>
      <c r="F657" s="78">
        <v>7043.8801084113502</v>
      </c>
      <c r="G657" s="85">
        <v>0</v>
      </c>
      <c r="H657" s="86">
        <v>7043.8801084113502</v>
      </c>
    </row>
    <row r="658" spans="1:8" ht="15.6" x14ac:dyDescent="0.3">
      <c r="A658" s="9">
        <v>25</v>
      </c>
      <c r="B658" s="307">
        <v>0</v>
      </c>
      <c r="C658" s="78">
        <v>0</v>
      </c>
      <c r="D658" s="78">
        <v>0</v>
      </c>
      <c r="E658" s="78">
        <v>0</v>
      </c>
      <c r="F658" s="78">
        <v>0</v>
      </c>
      <c r="G658" s="85">
        <v>0</v>
      </c>
      <c r="H658" s="86">
        <v>0</v>
      </c>
    </row>
    <row r="659" spans="1:8" ht="15.6" x14ac:dyDescent="0.3">
      <c r="A659" s="9">
        <v>30</v>
      </c>
      <c r="B659" s="307">
        <v>0</v>
      </c>
      <c r="C659" s="78">
        <v>0</v>
      </c>
      <c r="D659" s="78">
        <v>0</v>
      </c>
      <c r="E659" s="78">
        <v>0</v>
      </c>
      <c r="F659" s="78">
        <v>0</v>
      </c>
      <c r="G659" s="85">
        <v>0</v>
      </c>
      <c r="H659" s="86">
        <v>0</v>
      </c>
    </row>
    <row r="660" spans="1:8" ht="15.6" x14ac:dyDescent="0.3">
      <c r="A660" s="9">
        <v>35</v>
      </c>
      <c r="B660" s="307">
        <v>0</v>
      </c>
      <c r="C660" s="78">
        <v>0</v>
      </c>
      <c r="D660" s="78">
        <v>0</v>
      </c>
      <c r="E660" s="78">
        <v>0</v>
      </c>
      <c r="F660" s="78">
        <v>0</v>
      </c>
      <c r="G660" s="85">
        <v>0</v>
      </c>
      <c r="H660" s="86">
        <v>0</v>
      </c>
    </row>
    <row r="661" spans="1:8" ht="15.6" x14ac:dyDescent="0.3">
      <c r="A661" s="9">
        <v>40</v>
      </c>
      <c r="B661" s="307">
        <v>0</v>
      </c>
      <c r="C661" s="78">
        <v>0</v>
      </c>
      <c r="D661" s="78">
        <v>0</v>
      </c>
      <c r="E661" s="78">
        <v>0</v>
      </c>
      <c r="F661" s="78">
        <v>0</v>
      </c>
      <c r="G661" s="85">
        <v>0</v>
      </c>
      <c r="H661" s="86">
        <v>0</v>
      </c>
    </row>
    <row r="662" spans="1:8" ht="16.2" thickBot="1" x14ac:dyDescent="0.35">
      <c r="A662" s="10">
        <v>45</v>
      </c>
      <c r="B662" s="308">
        <v>0</v>
      </c>
      <c r="C662" s="82">
        <v>0</v>
      </c>
      <c r="D662" s="82">
        <v>0</v>
      </c>
      <c r="E662" s="82">
        <v>0</v>
      </c>
      <c r="F662" s="82">
        <v>0</v>
      </c>
      <c r="G662" s="87">
        <v>0</v>
      </c>
      <c r="H662" s="88">
        <v>0</v>
      </c>
    </row>
    <row r="663" spans="1:8" x14ac:dyDescent="0.3">
      <c r="H663" s="116">
        <v>3174.15</v>
      </c>
    </row>
    <row r="664" spans="1:8" ht="18" thickBot="1" x14ac:dyDescent="0.35">
      <c r="A664" s="17" t="s">
        <v>129</v>
      </c>
    </row>
    <row r="665" spans="1:8" ht="60.6" thickBot="1" x14ac:dyDescent="0.35">
      <c r="A665" s="193" t="s">
        <v>106</v>
      </c>
      <c r="B665" s="188" t="s">
        <v>193</v>
      </c>
      <c r="C665" s="292" t="s">
        <v>194</v>
      </c>
      <c r="D665" s="292" t="s">
        <v>195</v>
      </c>
      <c r="E665" s="292" t="s">
        <v>196</v>
      </c>
      <c r="F665" s="292" t="s">
        <v>197</v>
      </c>
      <c r="G665" s="336" t="s">
        <v>198</v>
      </c>
      <c r="H665" s="302" t="s">
        <v>116</v>
      </c>
    </row>
    <row r="666" spans="1:8" ht="15.6" x14ac:dyDescent="0.3">
      <c r="A666" s="106">
        <v>1</v>
      </c>
      <c r="B666" s="306">
        <f t="shared" ref="B666:H675" si="148">$H$663*B354</f>
        <v>491993.25</v>
      </c>
      <c r="C666" s="305">
        <f t="shared" si="148"/>
        <v>304718.40000000002</v>
      </c>
      <c r="D666" s="305">
        <f t="shared" si="148"/>
        <v>349156.5</v>
      </c>
      <c r="E666" s="305">
        <f t="shared" si="148"/>
        <v>260280.30000000002</v>
      </c>
      <c r="F666" s="305">
        <f t="shared" si="148"/>
        <v>203145.60000000001</v>
      </c>
      <c r="G666" s="309">
        <f t="shared" si="148"/>
        <v>101572.8</v>
      </c>
      <c r="H666" s="310">
        <f t="shared" si="148"/>
        <v>1710866.85</v>
      </c>
    </row>
    <row r="667" spans="1:8" ht="15.6" x14ac:dyDescent="0.3">
      <c r="A667" s="9">
        <v>2</v>
      </c>
      <c r="B667" s="307">
        <f t="shared" si="148"/>
        <v>368201.4</v>
      </c>
      <c r="C667" s="78">
        <f t="shared" si="148"/>
        <v>228538.80000000002</v>
      </c>
      <c r="D667" s="78">
        <f t="shared" si="148"/>
        <v>263454.45</v>
      </c>
      <c r="E667" s="78">
        <f t="shared" si="148"/>
        <v>203145.60000000001</v>
      </c>
      <c r="F667" s="78">
        <f t="shared" si="148"/>
        <v>146010.9</v>
      </c>
      <c r="G667" s="85">
        <f t="shared" si="148"/>
        <v>73005.45</v>
      </c>
      <c r="H667" s="86">
        <f t="shared" si="148"/>
        <v>1282356.6000000001</v>
      </c>
    </row>
    <row r="668" spans="1:8" ht="15.6" x14ac:dyDescent="0.3">
      <c r="A668" s="9">
        <v>3</v>
      </c>
      <c r="B668" s="307">
        <f t="shared" si="148"/>
        <v>298370.10000000003</v>
      </c>
      <c r="C668" s="78">
        <f t="shared" si="148"/>
        <v>177752.4</v>
      </c>
      <c r="D668" s="78">
        <f t="shared" si="148"/>
        <v>190449</v>
      </c>
      <c r="E668" s="78">
        <f t="shared" si="148"/>
        <v>165055.80000000002</v>
      </c>
      <c r="F668" s="78">
        <f t="shared" si="148"/>
        <v>114269.40000000001</v>
      </c>
      <c r="G668" s="85">
        <f t="shared" si="148"/>
        <v>53960.55</v>
      </c>
      <c r="H668" s="86">
        <f t="shared" si="148"/>
        <v>999857.25</v>
      </c>
    </row>
    <row r="669" spans="1:8" ht="15.6" x14ac:dyDescent="0.3">
      <c r="A669" s="9">
        <v>4</v>
      </c>
      <c r="B669" s="307">
        <f t="shared" si="148"/>
        <v>244409.55000000002</v>
      </c>
      <c r="C669" s="78">
        <f t="shared" si="148"/>
        <v>136488.45000000001</v>
      </c>
      <c r="D669" s="78">
        <f t="shared" si="148"/>
        <v>146010.9</v>
      </c>
      <c r="E669" s="78">
        <f t="shared" si="148"/>
        <v>136488.45000000001</v>
      </c>
      <c r="F669" s="78">
        <f t="shared" si="148"/>
        <v>85702.05</v>
      </c>
      <c r="G669" s="85">
        <f t="shared" si="148"/>
        <v>47612.25</v>
      </c>
      <c r="H669" s="86">
        <f t="shared" si="148"/>
        <v>796711.65</v>
      </c>
    </row>
    <row r="670" spans="1:8" ht="15.6" x14ac:dyDescent="0.3">
      <c r="A670" s="9">
        <v>5</v>
      </c>
      <c r="B670" s="307">
        <f t="shared" si="148"/>
        <v>168229.95</v>
      </c>
      <c r="C670" s="78">
        <f t="shared" si="148"/>
        <v>107921.1</v>
      </c>
      <c r="D670" s="78">
        <f t="shared" si="148"/>
        <v>114269.40000000001</v>
      </c>
      <c r="E670" s="78">
        <f t="shared" si="148"/>
        <v>101572.8</v>
      </c>
      <c r="F670" s="78">
        <f t="shared" si="148"/>
        <v>50786.400000000001</v>
      </c>
      <c r="G670" s="85">
        <f t="shared" si="148"/>
        <v>34915.65</v>
      </c>
      <c r="H670" s="86">
        <f t="shared" si="148"/>
        <v>577695.30000000005</v>
      </c>
    </row>
    <row r="671" spans="1:8" ht="15.6" x14ac:dyDescent="0.3">
      <c r="A671" s="9">
        <v>6</v>
      </c>
      <c r="B671" s="307">
        <f t="shared" si="148"/>
        <v>126966</v>
      </c>
      <c r="C671" s="78">
        <f t="shared" si="148"/>
        <v>85702.05</v>
      </c>
      <c r="D671" s="78">
        <f t="shared" si="148"/>
        <v>95224.5</v>
      </c>
      <c r="E671" s="78">
        <f t="shared" si="148"/>
        <v>76179.600000000006</v>
      </c>
      <c r="F671" s="78">
        <f t="shared" si="148"/>
        <v>38089.800000000003</v>
      </c>
      <c r="G671" s="85">
        <f t="shared" si="148"/>
        <v>28567.350000000002</v>
      </c>
      <c r="H671" s="86">
        <f t="shared" si="148"/>
        <v>450729.3</v>
      </c>
    </row>
    <row r="672" spans="1:8" ht="15.6" x14ac:dyDescent="0.3">
      <c r="A672" s="9">
        <v>7</v>
      </c>
      <c r="B672" s="307">
        <f t="shared" si="148"/>
        <v>95224.5</v>
      </c>
      <c r="C672" s="78">
        <f t="shared" si="148"/>
        <v>73005.45</v>
      </c>
      <c r="D672" s="78">
        <f t="shared" si="148"/>
        <v>79353.75</v>
      </c>
      <c r="E672" s="78">
        <f t="shared" si="148"/>
        <v>53960.55</v>
      </c>
      <c r="F672" s="78">
        <f t="shared" si="148"/>
        <v>28567.350000000002</v>
      </c>
      <c r="G672" s="85">
        <f t="shared" si="148"/>
        <v>22219.05</v>
      </c>
      <c r="H672" s="86">
        <f t="shared" si="148"/>
        <v>352330.65</v>
      </c>
    </row>
    <row r="673" spans="1:9" ht="15.6" x14ac:dyDescent="0.3">
      <c r="A673" s="9">
        <v>8</v>
      </c>
      <c r="B673" s="307">
        <f t="shared" si="148"/>
        <v>82527.900000000009</v>
      </c>
      <c r="C673" s="78">
        <f t="shared" si="148"/>
        <v>50786.400000000001</v>
      </c>
      <c r="D673" s="78">
        <f t="shared" si="148"/>
        <v>66657.150000000009</v>
      </c>
      <c r="E673" s="78">
        <f t="shared" si="148"/>
        <v>50786.400000000001</v>
      </c>
      <c r="F673" s="78">
        <f t="shared" si="148"/>
        <v>25393.200000000001</v>
      </c>
      <c r="G673" s="85">
        <f t="shared" si="148"/>
        <v>22219.05</v>
      </c>
      <c r="H673" s="86">
        <f t="shared" si="148"/>
        <v>298370.10000000003</v>
      </c>
    </row>
    <row r="674" spans="1:9" ht="15.6" x14ac:dyDescent="0.3">
      <c r="A674" s="9">
        <v>9</v>
      </c>
      <c r="B674" s="307">
        <f t="shared" si="148"/>
        <v>53960.55</v>
      </c>
      <c r="C674" s="78">
        <f t="shared" si="148"/>
        <v>41263.950000000004</v>
      </c>
      <c r="D674" s="78">
        <f t="shared" si="148"/>
        <v>53960.55</v>
      </c>
      <c r="E674" s="78">
        <f t="shared" si="148"/>
        <v>50786.400000000001</v>
      </c>
      <c r="F674" s="78">
        <f t="shared" si="148"/>
        <v>25393.200000000001</v>
      </c>
      <c r="G674" s="85">
        <f t="shared" si="148"/>
        <v>15870.75</v>
      </c>
      <c r="H674" s="86">
        <f t="shared" si="148"/>
        <v>241235.4</v>
      </c>
    </row>
    <row r="675" spans="1:9" ht="15.6" x14ac:dyDescent="0.3">
      <c r="A675" s="9">
        <v>10</v>
      </c>
      <c r="B675" s="307">
        <f t="shared" si="148"/>
        <v>47612.25</v>
      </c>
      <c r="C675" s="78">
        <f t="shared" si="148"/>
        <v>38089.800000000003</v>
      </c>
      <c r="D675" s="78">
        <f t="shared" si="148"/>
        <v>34915.65</v>
      </c>
      <c r="E675" s="78">
        <f t="shared" si="148"/>
        <v>50786.400000000001</v>
      </c>
      <c r="F675" s="78">
        <f t="shared" si="148"/>
        <v>15870.75</v>
      </c>
      <c r="G675" s="85">
        <f t="shared" si="148"/>
        <v>9522.4500000000007</v>
      </c>
      <c r="H675" s="86">
        <f t="shared" si="148"/>
        <v>196797.30000000002</v>
      </c>
    </row>
    <row r="676" spans="1:9" ht="15.6" x14ac:dyDescent="0.3">
      <c r="A676" s="9">
        <v>11</v>
      </c>
      <c r="B676" s="307">
        <f t="shared" ref="B676:H685" si="149">$H$663*B364</f>
        <v>41263.950000000004</v>
      </c>
      <c r="C676" s="78">
        <f t="shared" si="149"/>
        <v>34915.65</v>
      </c>
      <c r="D676" s="78">
        <f t="shared" si="149"/>
        <v>31741.5</v>
      </c>
      <c r="E676" s="78">
        <f t="shared" si="149"/>
        <v>44438.1</v>
      </c>
      <c r="F676" s="78">
        <f t="shared" si="149"/>
        <v>15870.75</v>
      </c>
      <c r="G676" s="85">
        <f t="shared" si="149"/>
        <v>6348.3</v>
      </c>
      <c r="H676" s="86">
        <f t="shared" si="149"/>
        <v>174578.25</v>
      </c>
    </row>
    <row r="677" spans="1:9" ht="15.6" x14ac:dyDescent="0.3">
      <c r="A677" s="9">
        <v>12</v>
      </c>
      <c r="B677" s="307">
        <f t="shared" si="149"/>
        <v>34915.65</v>
      </c>
      <c r="C677" s="78">
        <f t="shared" si="149"/>
        <v>31741.5</v>
      </c>
      <c r="D677" s="78">
        <f t="shared" si="149"/>
        <v>31741.5</v>
      </c>
      <c r="E677" s="78">
        <f t="shared" si="149"/>
        <v>44438.1</v>
      </c>
      <c r="F677" s="78">
        <f t="shared" si="149"/>
        <v>15870.75</v>
      </c>
      <c r="G677" s="85">
        <f t="shared" si="149"/>
        <v>6348.3</v>
      </c>
      <c r="H677" s="86">
        <f t="shared" si="149"/>
        <v>165055.80000000002</v>
      </c>
      <c r="I677" s="107"/>
    </row>
    <row r="678" spans="1:9" ht="15.6" x14ac:dyDescent="0.3">
      <c r="A678" s="9">
        <v>13</v>
      </c>
      <c r="B678" s="307">
        <f t="shared" si="149"/>
        <v>34915.65</v>
      </c>
      <c r="C678" s="78">
        <f t="shared" si="149"/>
        <v>28567.350000000002</v>
      </c>
      <c r="D678" s="78">
        <f t="shared" si="149"/>
        <v>28567.350000000002</v>
      </c>
      <c r="E678" s="78">
        <f t="shared" si="149"/>
        <v>44438.1</v>
      </c>
      <c r="F678" s="78">
        <f t="shared" si="149"/>
        <v>15870.75</v>
      </c>
      <c r="G678" s="85">
        <f t="shared" si="149"/>
        <v>3174.15</v>
      </c>
      <c r="H678" s="86">
        <f t="shared" si="149"/>
        <v>155533.35</v>
      </c>
    </row>
    <row r="679" spans="1:9" ht="15.6" x14ac:dyDescent="0.3">
      <c r="A679" s="9">
        <v>14</v>
      </c>
      <c r="B679" s="307">
        <f t="shared" si="149"/>
        <v>28567.350000000002</v>
      </c>
      <c r="C679" s="78">
        <f t="shared" si="149"/>
        <v>28567.350000000002</v>
      </c>
      <c r="D679" s="78">
        <f t="shared" si="149"/>
        <v>25393.200000000001</v>
      </c>
      <c r="E679" s="78">
        <f t="shared" si="149"/>
        <v>38089.800000000003</v>
      </c>
      <c r="F679" s="78">
        <f t="shared" si="149"/>
        <v>15870.75</v>
      </c>
      <c r="G679" s="85">
        <f t="shared" si="149"/>
        <v>3174.15</v>
      </c>
      <c r="H679" s="86">
        <f t="shared" si="149"/>
        <v>139662.6</v>
      </c>
    </row>
    <row r="680" spans="1:9" ht="15.6" x14ac:dyDescent="0.3">
      <c r="A680" s="9">
        <v>15</v>
      </c>
      <c r="B680" s="307">
        <f t="shared" si="149"/>
        <v>22219.05</v>
      </c>
      <c r="C680" s="78">
        <f t="shared" si="149"/>
        <v>28567.350000000002</v>
      </c>
      <c r="D680" s="78">
        <f t="shared" si="149"/>
        <v>22219.05</v>
      </c>
      <c r="E680" s="78">
        <f t="shared" si="149"/>
        <v>31741.5</v>
      </c>
      <c r="F680" s="78">
        <f t="shared" si="149"/>
        <v>12696.6</v>
      </c>
      <c r="G680" s="85">
        <f t="shared" si="149"/>
        <v>3174.15</v>
      </c>
      <c r="H680" s="86">
        <f t="shared" si="149"/>
        <v>120617.7</v>
      </c>
    </row>
    <row r="681" spans="1:9" ht="15.6" x14ac:dyDescent="0.3">
      <c r="A681" s="9">
        <v>20</v>
      </c>
      <c r="B681" s="307">
        <f t="shared" si="149"/>
        <v>15870.75</v>
      </c>
      <c r="C681" s="78">
        <f t="shared" si="149"/>
        <v>12696.6</v>
      </c>
      <c r="D681" s="78">
        <f t="shared" si="149"/>
        <v>6348.3</v>
      </c>
      <c r="E681" s="78">
        <f t="shared" si="149"/>
        <v>22219.05</v>
      </c>
      <c r="F681" s="78">
        <f t="shared" si="149"/>
        <v>9522.4500000000007</v>
      </c>
      <c r="G681" s="85">
        <f t="shared" si="149"/>
        <v>0</v>
      </c>
      <c r="H681" s="86">
        <f t="shared" si="149"/>
        <v>66657.150000000009</v>
      </c>
    </row>
    <row r="682" spans="1:9" ht="15.6" x14ac:dyDescent="0.3">
      <c r="A682" s="9">
        <v>25</v>
      </c>
      <c r="B682" s="307">
        <f t="shared" si="149"/>
        <v>6348.3</v>
      </c>
      <c r="C682" s="78">
        <f t="shared" si="149"/>
        <v>12696.6</v>
      </c>
      <c r="D682" s="78">
        <f t="shared" si="149"/>
        <v>6348.3</v>
      </c>
      <c r="E682" s="78">
        <f t="shared" si="149"/>
        <v>9522.4500000000007</v>
      </c>
      <c r="F682" s="78">
        <f t="shared" si="149"/>
        <v>3174.15</v>
      </c>
      <c r="G682" s="85">
        <f t="shared" si="149"/>
        <v>0</v>
      </c>
      <c r="H682" s="86">
        <f t="shared" si="149"/>
        <v>38089.800000000003</v>
      </c>
    </row>
    <row r="683" spans="1:9" ht="15.6" x14ac:dyDescent="0.3">
      <c r="A683" s="9">
        <v>30</v>
      </c>
      <c r="B683" s="307">
        <f t="shared" si="149"/>
        <v>6348.3</v>
      </c>
      <c r="C683" s="78">
        <f t="shared" si="149"/>
        <v>3174.15</v>
      </c>
      <c r="D683" s="78">
        <f t="shared" si="149"/>
        <v>6348.3</v>
      </c>
      <c r="E683" s="78">
        <f t="shared" si="149"/>
        <v>3174.15</v>
      </c>
      <c r="F683" s="78">
        <f t="shared" si="149"/>
        <v>3174.15</v>
      </c>
      <c r="G683" s="85">
        <f t="shared" si="149"/>
        <v>0</v>
      </c>
      <c r="H683" s="86">
        <f t="shared" si="149"/>
        <v>22219.05</v>
      </c>
    </row>
    <row r="684" spans="1:9" ht="15.6" x14ac:dyDescent="0.3">
      <c r="A684" s="9">
        <v>35</v>
      </c>
      <c r="B684" s="307">
        <f t="shared" si="149"/>
        <v>0</v>
      </c>
      <c r="C684" s="78">
        <f t="shared" si="149"/>
        <v>3174.15</v>
      </c>
      <c r="D684" s="78">
        <f t="shared" si="149"/>
        <v>6348.3</v>
      </c>
      <c r="E684" s="78">
        <f t="shared" si="149"/>
        <v>3174.15</v>
      </c>
      <c r="F684" s="78">
        <f t="shared" si="149"/>
        <v>0</v>
      </c>
      <c r="G684" s="85">
        <f t="shared" si="149"/>
        <v>0</v>
      </c>
      <c r="H684" s="86">
        <f t="shared" si="149"/>
        <v>12696.6</v>
      </c>
    </row>
    <row r="685" spans="1:9" ht="15.6" x14ac:dyDescent="0.3">
      <c r="A685" s="9">
        <v>40</v>
      </c>
      <c r="B685" s="307">
        <f t="shared" si="149"/>
        <v>0</v>
      </c>
      <c r="C685" s="78">
        <f t="shared" si="149"/>
        <v>3174.15</v>
      </c>
      <c r="D685" s="78">
        <f t="shared" si="149"/>
        <v>3174.15</v>
      </c>
      <c r="E685" s="78">
        <f t="shared" si="149"/>
        <v>0</v>
      </c>
      <c r="F685" s="78">
        <f t="shared" si="149"/>
        <v>0</v>
      </c>
      <c r="G685" s="85">
        <f t="shared" si="149"/>
        <v>0</v>
      </c>
      <c r="H685" s="86">
        <f t="shared" si="149"/>
        <v>6348.3</v>
      </c>
    </row>
    <row r="686" spans="1:9" ht="16.2" thickBot="1" x14ac:dyDescent="0.35">
      <c r="A686" s="10">
        <v>45</v>
      </c>
      <c r="B686" s="308">
        <f t="shared" ref="B686:H686" si="150">$H$663*B374</f>
        <v>0</v>
      </c>
      <c r="C686" s="82">
        <f t="shared" si="150"/>
        <v>0</v>
      </c>
      <c r="D686" s="82">
        <f t="shared" si="150"/>
        <v>0</v>
      </c>
      <c r="E686" s="82">
        <f t="shared" si="150"/>
        <v>0</v>
      </c>
      <c r="F686" s="82">
        <f t="shared" si="150"/>
        <v>0</v>
      </c>
      <c r="G686" s="87">
        <f t="shared" si="150"/>
        <v>0</v>
      </c>
      <c r="H686" s="88">
        <f t="shared" si="150"/>
        <v>0</v>
      </c>
    </row>
    <row r="687" spans="1:9" x14ac:dyDescent="0.3">
      <c r="H687" s="116">
        <v>7619.23</v>
      </c>
    </row>
    <row r="688" spans="1:9" ht="18" thickBot="1" x14ac:dyDescent="0.35">
      <c r="A688" s="17" t="s">
        <v>130</v>
      </c>
    </row>
    <row r="689" spans="1:9" ht="60.6" thickBot="1" x14ac:dyDescent="0.35">
      <c r="A689" s="136" t="s">
        <v>106</v>
      </c>
      <c r="B689" s="188" t="s">
        <v>193</v>
      </c>
      <c r="C689" s="292" t="s">
        <v>194</v>
      </c>
      <c r="D689" s="292" t="s">
        <v>195</v>
      </c>
      <c r="E689" s="292" t="s">
        <v>196</v>
      </c>
      <c r="F689" s="292" t="s">
        <v>197</v>
      </c>
      <c r="G689" s="336" t="s">
        <v>198</v>
      </c>
      <c r="H689" s="141" t="s">
        <v>116</v>
      </c>
    </row>
    <row r="690" spans="1:9" ht="15.6" x14ac:dyDescent="0.3">
      <c r="A690" s="14">
        <v>1</v>
      </c>
      <c r="B690" s="73">
        <f t="shared" ref="B690:H699" si="151">$H$687*B354</f>
        <v>1180980.6499999999</v>
      </c>
      <c r="C690" s="74">
        <f t="shared" si="151"/>
        <v>731446.08</v>
      </c>
      <c r="D690" s="74">
        <f t="shared" si="151"/>
        <v>838115.29999999993</v>
      </c>
      <c r="E690" s="74">
        <f t="shared" si="151"/>
        <v>624776.86</v>
      </c>
      <c r="F690" s="74">
        <f t="shared" si="151"/>
        <v>487630.72</v>
      </c>
      <c r="G690" s="83">
        <f t="shared" si="151"/>
        <v>243815.36</v>
      </c>
      <c r="H690" s="84">
        <f t="shared" si="151"/>
        <v>4106764.9699999997</v>
      </c>
    </row>
    <row r="691" spans="1:9" ht="15.6" x14ac:dyDescent="0.3">
      <c r="A691" s="15">
        <v>2</v>
      </c>
      <c r="B691" s="77">
        <f t="shared" si="151"/>
        <v>883830.67999999993</v>
      </c>
      <c r="C691" s="78">
        <f t="shared" si="151"/>
        <v>548584.55999999994</v>
      </c>
      <c r="D691" s="78">
        <f t="shared" si="151"/>
        <v>632396.09</v>
      </c>
      <c r="E691" s="78">
        <f t="shared" si="151"/>
        <v>487630.72</v>
      </c>
      <c r="F691" s="78">
        <f t="shared" si="151"/>
        <v>350484.57999999996</v>
      </c>
      <c r="G691" s="85">
        <f t="shared" si="151"/>
        <v>175242.28999999998</v>
      </c>
      <c r="H691" s="86">
        <f t="shared" si="151"/>
        <v>3078168.92</v>
      </c>
    </row>
    <row r="692" spans="1:9" ht="15.6" x14ac:dyDescent="0.3">
      <c r="A692" s="15">
        <v>3</v>
      </c>
      <c r="B692" s="77">
        <f t="shared" si="151"/>
        <v>716207.62</v>
      </c>
      <c r="C692" s="78">
        <f t="shared" si="151"/>
        <v>426676.88</v>
      </c>
      <c r="D692" s="78">
        <f t="shared" si="151"/>
        <v>457153.8</v>
      </c>
      <c r="E692" s="78">
        <f t="shared" si="151"/>
        <v>396199.95999999996</v>
      </c>
      <c r="F692" s="78">
        <f t="shared" si="151"/>
        <v>274292.27999999997</v>
      </c>
      <c r="G692" s="85">
        <f t="shared" si="151"/>
        <v>129526.90999999999</v>
      </c>
      <c r="H692" s="86">
        <f t="shared" si="151"/>
        <v>2400057.4499999997</v>
      </c>
    </row>
    <row r="693" spans="1:9" ht="15.6" x14ac:dyDescent="0.3">
      <c r="A693" s="15">
        <v>4</v>
      </c>
      <c r="B693" s="77">
        <f t="shared" si="151"/>
        <v>586680.71</v>
      </c>
      <c r="C693" s="78">
        <f t="shared" si="151"/>
        <v>327626.88999999996</v>
      </c>
      <c r="D693" s="78">
        <f t="shared" si="151"/>
        <v>350484.57999999996</v>
      </c>
      <c r="E693" s="78">
        <f t="shared" si="151"/>
        <v>327626.88999999996</v>
      </c>
      <c r="F693" s="78">
        <f t="shared" si="151"/>
        <v>205719.21</v>
      </c>
      <c r="G693" s="85">
        <f t="shared" si="151"/>
        <v>114288.45</v>
      </c>
      <c r="H693" s="86">
        <f t="shared" si="151"/>
        <v>1912426.73</v>
      </c>
    </row>
    <row r="694" spans="1:9" ht="15.6" x14ac:dyDescent="0.3">
      <c r="A694" s="15">
        <v>5</v>
      </c>
      <c r="B694" s="77">
        <f t="shared" si="151"/>
        <v>403819.19</v>
      </c>
      <c r="C694" s="78">
        <f t="shared" si="151"/>
        <v>259053.81999999998</v>
      </c>
      <c r="D694" s="78">
        <f t="shared" si="151"/>
        <v>274292.27999999997</v>
      </c>
      <c r="E694" s="78">
        <f t="shared" si="151"/>
        <v>243815.36</v>
      </c>
      <c r="F694" s="78">
        <f t="shared" si="151"/>
        <v>121907.68</v>
      </c>
      <c r="G694" s="85">
        <f t="shared" si="151"/>
        <v>83811.53</v>
      </c>
      <c r="H694" s="86">
        <f t="shared" si="151"/>
        <v>1386699.8599999999</v>
      </c>
    </row>
    <row r="695" spans="1:9" ht="15.6" x14ac:dyDescent="0.3">
      <c r="A695" s="15">
        <v>6</v>
      </c>
      <c r="B695" s="77">
        <f t="shared" si="151"/>
        <v>304769.19999999995</v>
      </c>
      <c r="C695" s="78">
        <f t="shared" si="151"/>
        <v>205719.21</v>
      </c>
      <c r="D695" s="78">
        <f t="shared" si="151"/>
        <v>228576.9</v>
      </c>
      <c r="E695" s="78">
        <f t="shared" si="151"/>
        <v>182861.52</v>
      </c>
      <c r="F695" s="78">
        <f t="shared" si="151"/>
        <v>91430.76</v>
      </c>
      <c r="G695" s="85">
        <f t="shared" si="151"/>
        <v>68573.069999999992</v>
      </c>
      <c r="H695" s="86">
        <f t="shared" si="151"/>
        <v>1081930.6599999999</v>
      </c>
    </row>
    <row r="696" spans="1:9" ht="15.6" x14ac:dyDescent="0.3">
      <c r="A696" s="15">
        <v>7</v>
      </c>
      <c r="B696" s="77">
        <f t="shared" si="151"/>
        <v>228576.9</v>
      </c>
      <c r="C696" s="78">
        <f t="shared" si="151"/>
        <v>175242.28999999998</v>
      </c>
      <c r="D696" s="78">
        <f t="shared" si="151"/>
        <v>190480.75</v>
      </c>
      <c r="E696" s="78">
        <f t="shared" si="151"/>
        <v>129526.90999999999</v>
      </c>
      <c r="F696" s="78">
        <f t="shared" si="151"/>
        <v>68573.069999999992</v>
      </c>
      <c r="G696" s="85">
        <f t="shared" si="151"/>
        <v>53334.61</v>
      </c>
      <c r="H696" s="86">
        <f t="shared" si="151"/>
        <v>845734.52999999991</v>
      </c>
    </row>
    <row r="697" spans="1:9" ht="15.6" x14ac:dyDescent="0.3">
      <c r="A697" s="15">
        <v>8</v>
      </c>
      <c r="B697" s="77">
        <f t="shared" si="151"/>
        <v>198099.97999999998</v>
      </c>
      <c r="C697" s="78">
        <f t="shared" si="151"/>
        <v>121907.68</v>
      </c>
      <c r="D697" s="78">
        <f t="shared" si="151"/>
        <v>160003.82999999999</v>
      </c>
      <c r="E697" s="78">
        <f t="shared" si="151"/>
        <v>121907.68</v>
      </c>
      <c r="F697" s="78">
        <f t="shared" si="151"/>
        <v>60953.84</v>
      </c>
      <c r="G697" s="85">
        <f t="shared" si="151"/>
        <v>53334.61</v>
      </c>
      <c r="H697" s="86">
        <f t="shared" si="151"/>
        <v>716207.62</v>
      </c>
    </row>
    <row r="698" spans="1:9" ht="15.6" x14ac:dyDescent="0.3">
      <c r="A698" s="15">
        <v>9</v>
      </c>
      <c r="B698" s="77">
        <f t="shared" si="151"/>
        <v>129526.90999999999</v>
      </c>
      <c r="C698" s="78">
        <f t="shared" si="151"/>
        <v>99049.989999999991</v>
      </c>
      <c r="D698" s="78">
        <f t="shared" si="151"/>
        <v>129526.90999999999</v>
      </c>
      <c r="E698" s="78">
        <f t="shared" si="151"/>
        <v>121907.68</v>
      </c>
      <c r="F698" s="78">
        <f t="shared" si="151"/>
        <v>60953.84</v>
      </c>
      <c r="G698" s="85">
        <f t="shared" si="151"/>
        <v>38096.149999999994</v>
      </c>
      <c r="H698" s="86">
        <f t="shared" si="151"/>
        <v>579061.48</v>
      </c>
    </row>
    <row r="699" spans="1:9" ht="15.6" x14ac:dyDescent="0.3">
      <c r="A699" s="15">
        <v>10</v>
      </c>
      <c r="B699" s="77">
        <f t="shared" si="151"/>
        <v>114288.45</v>
      </c>
      <c r="C699" s="78">
        <f t="shared" si="151"/>
        <v>91430.76</v>
      </c>
      <c r="D699" s="78">
        <f t="shared" si="151"/>
        <v>83811.53</v>
      </c>
      <c r="E699" s="78">
        <f t="shared" si="151"/>
        <v>121907.68</v>
      </c>
      <c r="F699" s="78">
        <f t="shared" si="151"/>
        <v>38096.149999999994</v>
      </c>
      <c r="G699" s="85">
        <f t="shared" si="151"/>
        <v>22857.69</v>
      </c>
      <c r="H699" s="86">
        <f t="shared" si="151"/>
        <v>472392.25999999995</v>
      </c>
    </row>
    <row r="700" spans="1:9" ht="15.6" x14ac:dyDescent="0.3">
      <c r="A700" s="15">
        <v>11</v>
      </c>
      <c r="B700" s="77">
        <f t="shared" ref="B700:H709" si="152">$H$687*B364</f>
        <v>99049.989999999991</v>
      </c>
      <c r="C700" s="78">
        <f t="shared" si="152"/>
        <v>83811.53</v>
      </c>
      <c r="D700" s="78">
        <f t="shared" si="152"/>
        <v>76192.299999999988</v>
      </c>
      <c r="E700" s="78">
        <f t="shared" si="152"/>
        <v>106669.22</v>
      </c>
      <c r="F700" s="78">
        <f t="shared" si="152"/>
        <v>38096.149999999994</v>
      </c>
      <c r="G700" s="85">
        <f t="shared" si="152"/>
        <v>15238.46</v>
      </c>
      <c r="H700" s="86">
        <f t="shared" si="152"/>
        <v>419057.64999999997</v>
      </c>
    </row>
    <row r="701" spans="1:9" ht="15.6" x14ac:dyDescent="0.3">
      <c r="A701" s="15">
        <v>12</v>
      </c>
      <c r="B701" s="77">
        <f t="shared" si="152"/>
        <v>83811.53</v>
      </c>
      <c r="C701" s="78">
        <f t="shared" si="152"/>
        <v>76192.299999999988</v>
      </c>
      <c r="D701" s="78">
        <f t="shared" si="152"/>
        <v>76192.299999999988</v>
      </c>
      <c r="E701" s="78">
        <f t="shared" si="152"/>
        <v>106669.22</v>
      </c>
      <c r="F701" s="78">
        <f t="shared" si="152"/>
        <v>38096.149999999994</v>
      </c>
      <c r="G701" s="85">
        <f t="shared" si="152"/>
        <v>15238.46</v>
      </c>
      <c r="H701" s="86">
        <f t="shared" si="152"/>
        <v>396199.95999999996</v>
      </c>
      <c r="I701" s="107"/>
    </row>
    <row r="702" spans="1:9" ht="15.6" x14ac:dyDescent="0.3">
      <c r="A702" s="15">
        <v>13</v>
      </c>
      <c r="B702" s="77">
        <f t="shared" si="152"/>
        <v>83811.53</v>
      </c>
      <c r="C702" s="78">
        <f t="shared" si="152"/>
        <v>68573.069999999992</v>
      </c>
      <c r="D702" s="78">
        <f t="shared" si="152"/>
        <v>68573.069999999992</v>
      </c>
      <c r="E702" s="78">
        <f t="shared" si="152"/>
        <v>106669.22</v>
      </c>
      <c r="F702" s="78">
        <f t="shared" si="152"/>
        <v>38096.149999999994</v>
      </c>
      <c r="G702" s="85">
        <f t="shared" si="152"/>
        <v>7619.23</v>
      </c>
      <c r="H702" s="86">
        <f t="shared" si="152"/>
        <v>373342.26999999996</v>
      </c>
    </row>
    <row r="703" spans="1:9" ht="15.6" x14ac:dyDescent="0.3">
      <c r="A703" s="15">
        <v>14</v>
      </c>
      <c r="B703" s="77">
        <f t="shared" si="152"/>
        <v>68573.069999999992</v>
      </c>
      <c r="C703" s="78">
        <f t="shared" si="152"/>
        <v>68573.069999999992</v>
      </c>
      <c r="D703" s="78">
        <f t="shared" si="152"/>
        <v>60953.84</v>
      </c>
      <c r="E703" s="78">
        <f t="shared" si="152"/>
        <v>91430.76</v>
      </c>
      <c r="F703" s="78">
        <f t="shared" si="152"/>
        <v>38096.149999999994</v>
      </c>
      <c r="G703" s="85">
        <f t="shared" si="152"/>
        <v>7619.23</v>
      </c>
      <c r="H703" s="86">
        <f t="shared" si="152"/>
        <v>335246.12</v>
      </c>
    </row>
    <row r="704" spans="1:9" ht="15.6" x14ac:dyDescent="0.3">
      <c r="A704" s="15">
        <v>15</v>
      </c>
      <c r="B704" s="77">
        <f t="shared" si="152"/>
        <v>53334.61</v>
      </c>
      <c r="C704" s="78">
        <f t="shared" si="152"/>
        <v>68573.069999999992</v>
      </c>
      <c r="D704" s="78">
        <f t="shared" si="152"/>
        <v>53334.61</v>
      </c>
      <c r="E704" s="78">
        <f t="shared" si="152"/>
        <v>76192.299999999988</v>
      </c>
      <c r="F704" s="78">
        <f t="shared" si="152"/>
        <v>30476.92</v>
      </c>
      <c r="G704" s="85">
        <f t="shared" si="152"/>
        <v>7619.23</v>
      </c>
      <c r="H704" s="86">
        <f t="shared" si="152"/>
        <v>289530.74</v>
      </c>
    </row>
    <row r="705" spans="1:8" ht="15.6" x14ac:dyDescent="0.3">
      <c r="A705" s="15">
        <v>20</v>
      </c>
      <c r="B705" s="77">
        <f t="shared" si="152"/>
        <v>38096.149999999994</v>
      </c>
      <c r="C705" s="78">
        <f t="shared" si="152"/>
        <v>30476.92</v>
      </c>
      <c r="D705" s="78">
        <f t="shared" si="152"/>
        <v>15238.46</v>
      </c>
      <c r="E705" s="78">
        <f t="shared" si="152"/>
        <v>53334.61</v>
      </c>
      <c r="F705" s="78">
        <f t="shared" si="152"/>
        <v>22857.69</v>
      </c>
      <c r="G705" s="85">
        <f t="shared" si="152"/>
        <v>0</v>
      </c>
      <c r="H705" s="86">
        <f t="shared" si="152"/>
        <v>160003.82999999999</v>
      </c>
    </row>
    <row r="706" spans="1:8" ht="15.6" x14ac:dyDescent="0.3">
      <c r="A706" s="124">
        <v>25</v>
      </c>
      <c r="B706" s="130">
        <f t="shared" si="152"/>
        <v>15238.46</v>
      </c>
      <c r="C706" s="131">
        <f t="shared" si="152"/>
        <v>30476.92</v>
      </c>
      <c r="D706" s="131">
        <f t="shared" si="152"/>
        <v>15238.46</v>
      </c>
      <c r="E706" s="131">
        <f t="shared" si="152"/>
        <v>22857.69</v>
      </c>
      <c r="F706" s="131">
        <f t="shared" si="152"/>
        <v>7619.23</v>
      </c>
      <c r="G706" s="134">
        <f t="shared" si="152"/>
        <v>0</v>
      </c>
      <c r="H706" s="135">
        <f t="shared" si="152"/>
        <v>91430.76</v>
      </c>
    </row>
    <row r="707" spans="1:8" ht="15.6" x14ac:dyDescent="0.3">
      <c r="A707" s="9">
        <v>30</v>
      </c>
      <c r="B707" s="130">
        <f t="shared" si="152"/>
        <v>15238.46</v>
      </c>
      <c r="C707" s="131">
        <f t="shared" si="152"/>
        <v>7619.23</v>
      </c>
      <c r="D707" s="131">
        <f t="shared" si="152"/>
        <v>15238.46</v>
      </c>
      <c r="E707" s="131">
        <f t="shared" si="152"/>
        <v>7619.23</v>
      </c>
      <c r="F707" s="131">
        <f t="shared" si="152"/>
        <v>7619.23</v>
      </c>
      <c r="G707" s="134">
        <f t="shared" si="152"/>
        <v>0</v>
      </c>
      <c r="H707" s="135">
        <f t="shared" si="152"/>
        <v>53334.61</v>
      </c>
    </row>
    <row r="708" spans="1:8" ht="15.6" x14ac:dyDescent="0.3">
      <c r="A708" s="9">
        <v>35</v>
      </c>
      <c r="B708" s="130">
        <f t="shared" si="152"/>
        <v>0</v>
      </c>
      <c r="C708" s="131">
        <f t="shared" si="152"/>
        <v>7619.23</v>
      </c>
      <c r="D708" s="131">
        <f t="shared" si="152"/>
        <v>15238.46</v>
      </c>
      <c r="E708" s="131">
        <f t="shared" si="152"/>
        <v>7619.23</v>
      </c>
      <c r="F708" s="131">
        <f t="shared" si="152"/>
        <v>0</v>
      </c>
      <c r="G708" s="134">
        <f t="shared" si="152"/>
        <v>0</v>
      </c>
      <c r="H708" s="135">
        <f t="shared" si="152"/>
        <v>30476.92</v>
      </c>
    </row>
    <row r="709" spans="1:8" ht="15.6" x14ac:dyDescent="0.3">
      <c r="A709" s="9">
        <v>40</v>
      </c>
      <c r="B709" s="130">
        <f t="shared" si="152"/>
        <v>0</v>
      </c>
      <c r="C709" s="131">
        <f t="shared" si="152"/>
        <v>7619.23</v>
      </c>
      <c r="D709" s="131">
        <f t="shared" si="152"/>
        <v>7619.23</v>
      </c>
      <c r="E709" s="131">
        <f t="shared" si="152"/>
        <v>0</v>
      </c>
      <c r="F709" s="131">
        <f t="shared" si="152"/>
        <v>0</v>
      </c>
      <c r="G709" s="134">
        <f t="shared" si="152"/>
        <v>0</v>
      </c>
      <c r="H709" s="135">
        <f t="shared" si="152"/>
        <v>15238.46</v>
      </c>
    </row>
    <row r="710" spans="1:8" ht="16.2" thickBot="1" x14ac:dyDescent="0.35">
      <c r="A710" s="10">
        <v>45</v>
      </c>
      <c r="B710" s="81">
        <f t="shared" ref="B710:H710" si="153">$H$687*B374</f>
        <v>0</v>
      </c>
      <c r="C710" s="82">
        <f t="shared" si="153"/>
        <v>0</v>
      </c>
      <c r="D710" s="82">
        <f t="shared" si="153"/>
        <v>0</v>
      </c>
      <c r="E710" s="82">
        <f t="shared" si="153"/>
        <v>0</v>
      </c>
      <c r="F710" s="82">
        <f t="shared" si="153"/>
        <v>0</v>
      </c>
      <c r="G710" s="87">
        <f t="shared" si="153"/>
        <v>0</v>
      </c>
      <c r="H710" s="88">
        <f t="shared" si="153"/>
        <v>0</v>
      </c>
    </row>
  </sheetData>
  <sheetProtection algorithmName="SHA-512" hashValue="tT5ZN1z6pjjj+luOwxgWR3MrHQedbPW4VUnsxrqbCaW/pJeMe7bSNFl5Wm0uAnqjTdmVTqUnoDcYyeEzqhOzBw==" saltValue="idQcKb584V2nRlJKlgO7VQ==" spinCount="100000" sheet="1" objects="1" scenarios="1"/>
  <mergeCells count="1">
    <mergeCell ref="B3:C3"/>
  </mergeCells>
  <pageMargins left="1" right="1" top="1" bottom="1" header="0.5" footer="0.5"/>
  <pageSetup scale="76" orientation="landscape" horizontalDpi="1200" verticalDpi="1200" r:id="rId1"/>
  <headerFooter>
    <oddHeader>&amp;C&amp;"Arial,Regular"&amp;12SWRCB-DDW-21-003
Hexavalent Chromium MCL</oddHeader>
    <oddFooter>&amp;C&amp;"Arial,Regular"&amp;12ISOR Attachment 1: Cost Tables
B. NTNC Water Systems — Page &amp;P of &amp;N</oddFooter>
  </headerFooter>
  <rowBreaks count="29" manualBreakCount="29">
    <brk id="10" max="16383" man="1"/>
    <brk id="35" max="16383" man="1"/>
    <brk id="59" max="16383" man="1"/>
    <brk id="83" max="16383" man="1"/>
    <brk id="108" max="16383" man="1"/>
    <brk id="132" max="16383" man="1"/>
    <brk id="156" max="16383" man="1"/>
    <brk id="181" max="16383" man="1"/>
    <brk id="206" max="16383" man="1"/>
    <brk id="230" max="16383" man="1"/>
    <brk id="255" max="16383" man="1"/>
    <brk id="278" max="16383" man="1"/>
    <brk id="302" max="16383" man="1"/>
    <brk id="326" max="16383" man="1"/>
    <brk id="351" max="16383" man="1"/>
    <brk id="375" max="16383" man="1"/>
    <brk id="399" max="16383" man="1"/>
    <brk id="423" max="16383" man="1"/>
    <brk id="447" max="16383" man="1"/>
    <brk id="470" max="16383" man="1"/>
    <brk id="495" max="16383" man="1"/>
    <brk id="518" max="16383" man="1"/>
    <brk id="543" max="16383" man="1"/>
    <brk id="566" max="16383" man="1"/>
    <brk id="591" max="16383" man="1"/>
    <brk id="614" max="16383" man="1"/>
    <brk id="638" max="16383" man="1"/>
    <brk id="662" max="16383" man="1"/>
    <brk id="6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99A2-ECF6-49A6-971B-C2272DDFE5BF}">
  <dimension ref="A1:X26"/>
  <sheetViews>
    <sheetView zoomScale="70" zoomScaleNormal="70" zoomScaleSheetLayoutView="90" workbookViewId="0"/>
  </sheetViews>
  <sheetFormatPr defaultColWidth="8.6640625" defaultRowHeight="14.4" x14ac:dyDescent="0.3"/>
  <cols>
    <col min="1" max="1" width="7" customWidth="1"/>
    <col min="2" max="2" width="11.6640625" customWidth="1"/>
    <col min="3" max="3" width="13.6640625" customWidth="1"/>
    <col min="4" max="4" width="14.5546875" customWidth="1"/>
    <col min="5" max="5" width="12.33203125" customWidth="1"/>
    <col min="6" max="6" width="13.6640625" customWidth="1"/>
    <col min="7" max="7" width="17" customWidth="1"/>
    <col min="8" max="9" width="13.33203125" customWidth="1"/>
    <col min="10" max="11" width="17.6640625" customWidth="1"/>
    <col min="12" max="12" width="18.77734375" customWidth="1"/>
    <col min="13" max="13" width="16.33203125" customWidth="1"/>
    <col min="14" max="15" width="14.5546875" customWidth="1"/>
    <col min="16" max="16" width="16.6640625" customWidth="1"/>
    <col min="17" max="17" width="14.44140625" customWidth="1"/>
    <col min="18" max="18" width="14.6640625" customWidth="1"/>
    <col min="19" max="19" width="15.6640625" customWidth="1"/>
    <col min="20" max="20" width="11.6640625" customWidth="1"/>
    <col min="21" max="21" width="12" customWidth="1"/>
    <col min="22" max="22" width="12.33203125" customWidth="1"/>
    <col min="23" max="23" width="11.44140625" customWidth="1"/>
    <col min="24" max="24" width="12" customWidth="1"/>
  </cols>
  <sheetData>
    <row r="1" spans="1:24" ht="21" x14ac:dyDescent="0.3">
      <c r="A1" s="274" t="s">
        <v>131</v>
      </c>
      <c r="B1" s="274"/>
      <c r="C1" s="274"/>
      <c r="D1" s="274"/>
      <c r="E1" s="274"/>
      <c r="F1" s="274"/>
      <c r="G1" s="274"/>
      <c r="H1" s="274"/>
      <c r="I1" s="274"/>
      <c r="J1" s="27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x14ac:dyDescent="0.3">
      <c r="A2" s="2" t="s">
        <v>199</v>
      </c>
    </row>
    <row r="4" spans="1:24" ht="18" thickBot="1" x14ac:dyDescent="0.35">
      <c r="A4" s="17" t="s">
        <v>60</v>
      </c>
      <c r="B4" s="17"/>
      <c r="C4" s="17"/>
      <c r="D4" s="17"/>
      <c r="E4" s="17"/>
      <c r="F4" s="17"/>
      <c r="G4" s="17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4" ht="75.599999999999994" thickBot="1" x14ac:dyDescent="0.35">
      <c r="A5" s="264" t="s">
        <v>106</v>
      </c>
      <c r="B5" s="239" t="s">
        <v>132</v>
      </c>
      <c r="C5" s="194" t="s">
        <v>133</v>
      </c>
      <c r="D5" s="335" t="s">
        <v>134</v>
      </c>
      <c r="E5" s="239" t="s">
        <v>135</v>
      </c>
      <c r="F5" s="194" t="s">
        <v>136</v>
      </c>
      <c r="G5" s="335" t="s">
        <v>137</v>
      </c>
      <c r="H5" s="188" t="s">
        <v>138</v>
      </c>
      <c r="I5" s="292" t="s">
        <v>139</v>
      </c>
      <c r="J5" s="336" t="s">
        <v>140</v>
      </c>
      <c r="K5" s="383" t="s">
        <v>141</v>
      </c>
      <c r="L5" s="336" t="s">
        <v>200</v>
      </c>
      <c r="M5" s="188" t="s">
        <v>142</v>
      </c>
      <c r="N5" s="292" t="s">
        <v>143</v>
      </c>
      <c r="O5" s="292" t="s">
        <v>144</v>
      </c>
      <c r="P5" s="299" t="s">
        <v>145</v>
      </c>
      <c r="Q5" s="188" t="s">
        <v>146</v>
      </c>
      <c r="R5" s="336" t="s">
        <v>147</v>
      </c>
      <c r="S5" s="339" t="s">
        <v>148</v>
      </c>
      <c r="T5" s="46"/>
      <c r="U5" s="46"/>
      <c r="V5" s="46"/>
      <c r="W5" s="46"/>
      <c r="X5" s="46"/>
    </row>
    <row r="6" spans="1:24" ht="15.6" x14ac:dyDescent="0.3">
      <c r="A6" s="94">
        <v>1</v>
      </c>
      <c r="B6" s="329">
        <v>65</v>
      </c>
      <c r="C6" s="328">
        <v>64</v>
      </c>
      <c r="D6" s="338">
        <v>2</v>
      </c>
      <c r="E6" s="104">
        <v>32376</v>
      </c>
      <c r="F6" s="328">
        <v>873</v>
      </c>
      <c r="G6" s="257">
        <v>1732.8831250000001</v>
      </c>
      <c r="H6" s="395">
        <f>(289-D6-C6)*78.63</f>
        <v>17534.489999999998</v>
      </c>
      <c r="I6" s="305">
        <f>4*78.63*(D6+C6)</f>
        <v>20758.32</v>
      </c>
      <c r="J6" s="396">
        <f>12*78.63*(D6+C6)</f>
        <v>62274.96</v>
      </c>
      <c r="K6" s="395">
        <f>7619.23*B6</f>
        <v>495249.94999999995</v>
      </c>
      <c r="L6" s="396">
        <f>3174.15*B6</f>
        <v>206319.75</v>
      </c>
      <c r="M6" s="395">
        <v>4201388.3652765704</v>
      </c>
      <c r="N6" s="305">
        <v>0</v>
      </c>
      <c r="O6" s="305">
        <v>797743.82820271503</v>
      </c>
      <c r="P6" s="309">
        <v>278559.21164442098</v>
      </c>
      <c r="Q6" s="395">
        <v>34654503.315400697</v>
      </c>
      <c r="R6" s="396">
        <f>Q6*0.0944</f>
        <v>3271385.1129738255</v>
      </c>
      <c r="S6" s="310">
        <f>H6+M6+R6+J6+I6</f>
        <v>7573341.248250396</v>
      </c>
      <c r="T6" s="51"/>
      <c r="U6" s="51"/>
      <c r="V6" s="51"/>
      <c r="W6" s="51"/>
      <c r="X6" s="51"/>
    </row>
    <row r="7" spans="1:24" ht="15.6" x14ac:dyDescent="0.3">
      <c r="A7" s="15">
        <v>2</v>
      </c>
      <c r="B7" s="22">
        <v>43</v>
      </c>
      <c r="C7" s="23">
        <v>42</v>
      </c>
      <c r="D7" s="63">
        <v>1</v>
      </c>
      <c r="E7" s="43">
        <v>28988</v>
      </c>
      <c r="F7" s="23">
        <v>587</v>
      </c>
      <c r="G7" s="67">
        <v>1540.7745</v>
      </c>
      <c r="H7" s="77">
        <f t="shared" ref="H7:H26" si="0">(289-D7-C7)*78.63</f>
        <v>19342.98</v>
      </c>
      <c r="I7" s="78">
        <f t="shared" ref="I7:I26" si="1">4*78.63*(D7+C7)</f>
        <v>13524.359999999999</v>
      </c>
      <c r="J7" s="79">
        <f t="shared" ref="J7:J26" si="2">12*78.63*(D7+C7)</f>
        <v>40573.079999999994</v>
      </c>
      <c r="K7" s="77">
        <f t="shared" ref="K7:K26" si="3">7619.23*B7</f>
        <v>327626.88999999996</v>
      </c>
      <c r="L7" s="79">
        <f>3174.15*B7</f>
        <v>136488.45000000001</v>
      </c>
      <c r="M7" s="77">
        <v>2886982.1433506999</v>
      </c>
      <c r="N7" s="78">
        <v>0</v>
      </c>
      <c r="O7" s="78">
        <v>608741.06715158303</v>
      </c>
      <c r="P7" s="85">
        <v>212522.23978131401</v>
      </c>
      <c r="Q7" s="77">
        <v>25843849.155012801</v>
      </c>
      <c r="R7" s="79">
        <f t="shared" ref="R7:R26" si="4">Q7*0.0944</f>
        <v>2439659.3602332082</v>
      </c>
      <c r="S7" s="86">
        <f t="shared" ref="S7:S26" si="5">H7+M7+R7+J7+I7</f>
        <v>5400081.9235839089</v>
      </c>
      <c r="T7" s="51"/>
      <c r="U7" s="51"/>
      <c r="V7" s="51"/>
      <c r="W7" s="51"/>
      <c r="X7" s="51"/>
    </row>
    <row r="8" spans="1:24" ht="15.6" x14ac:dyDescent="0.3">
      <c r="A8" s="15">
        <v>3</v>
      </c>
      <c r="B8" s="22">
        <v>31</v>
      </c>
      <c r="C8" s="23">
        <v>30</v>
      </c>
      <c r="D8" s="63">
        <v>1</v>
      </c>
      <c r="E8" s="43">
        <v>26370</v>
      </c>
      <c r="F8" s="23">
        <v>555</v>
      </c>
      <c r="G8" s="67">
        <v>1400.1765</v>
      </c>
      <c r="H8" s="77">
        <f t="shared" si="0"/>
        <v>20286.539999999997</v>
      </c>
      <c r="I8" s="78">
        <f t="shared" si="1"/>
        <v>9750.119999999999</v>
      </c>
      <c r="J8" s="79">
        <f t="shared" si="2"/>
        <v>29250.359999999997</v>
      </c>
      <c r="K8" s="77">
        <f t="shared" si="3"/>
        <v>236196.12999999998</v>
      </c>
      <c r="L8" s="79">
        <f t="shared" ref="L8:L25" si="6">3174.15*B8</f>
        <v>98398.650000000009</v>
      </c>
      <c r="M8" s="77">
        <v>2155490.9743155199</v>
      </c>
      <c r="N8" s="78">
        <v>0</v>
      </c>
      <c r="O8" s="78">
        <v>477642.17845233303</v>
      </c>
      <c r="P8" s="85">
        <v>166741.159351471</v>
      </c>
      <c r="Q8" s="77">
        <v>20658702.866364598</v>
      </c>
      <c r="R8" s="79">
        <f t="shared" si="4"/>
        <v>1950181.550584818</v>
      </c>
      <c r="S8" s="86">
        <f t="shared" si="5"/>
        <v>4164959.5449003377</v>
      </c>
      <c r="T8" s="51"/>
      <c r="U8" s="51"/>
      <c r="V8" s="51"/>
      <c r="W8" s="51"/>
      <c r="X8" s="51"/>
    </row>
    <row r="9" spans="1:24" ht="15.6" x14ac:dyDescent="0.3">
      <c r="A9" s="15">
        <v>4</v>
      </c>
      <c r="B9" s="22">
        <v>28</v>
      </c>
      <c r="C9" s="23">
        <v>27</v>
      </c>
      <c r="D9" s="63">
        <v>1</v>
      </c>
      <c r="E9" s="43">
        <v>25993</v>
      </c>
      <c r="F9" s="23">
        <v>498</v>
      </c>
      <c r="G9" s="67">
        <v>1387.7482500000001</v>
      </c>
      <c r="H9" s="77">
        <f t="shared" si="0"/>
        <v>20522.43</v>
      </c>
      <c r="I9" s="78">
        <f t="shared" si="1"/>
        <v>8806.56</v>
      </c>
      <c r="J9" s="79">
        <f t="shared" si="2"/>
        <v>26419.68</v>
      </c>
      <c r="K9" s="77">
        <f t="shared" si="3"/>
        <v>213338.44</v>
      </c>
      <c r="L9" s="79">
        <f t="shared" si="6"/>
        <v>88876.2</v>
      </c>
      <c r="M9" s="77">
        <v>1857715.3858095901</v>
      </c>
      <c r="N9" s="78">
        <v>0</v>
      </c>
      <c r="O9" s="78">
        <v>378714.16663286003</v>
      </c>
      <c r="P9" s="85">
        <v>132217.01564887</v>
      </c>
      <c r="Q9" s="77">
        <v>19910274.456884801</v>
      </c>
      <c r="R9" s="79">
        <f t="shared" si="4"/>
        <v>1879529.9087299253</v>
      </c>
      <c r="S9" s="86">
        <f t="shared" si="5"/>
        <v>3792993.9645395158</v>
      </c>
      <c r="T9" s="51"/>
      <c r="U9" s="51"/>
      <c r="V9" s="51"/>
      <c r="W9" s="51"/>
      <c r="X9" s="51"/>
    </row>
    <row r="10" spans="1:24" ht="15.6" x14ac:dyDescent="0.3">
      <c r="A10" s="15">
        <v>5</v>
      </c>
      <c r="B10" s="22">
        <v>23</v>
      </c>
      <c r="C10" s="23">
        <v>22</v>
      </c>
      <c r="D10" s="63">
        <v>1</v>
      </c>
      <c r="E10" s="43">
        <v>19308</v>
      </c>
      <c r="F10" s="23">
        <v>487</v>
      </c>
      <c r="G10" s="67">
        <v>1021.7445</v>
      </c>
      <c r="H10" s="77">
        <f t="shared" si="0"/>
        <v>20915.579999999998</v>
      </c>
      <c r="I10" s="78">
        <f t="shared" si="1"/>
        <v>7233.9599999999991</v>
      </c>
      <c r="J10" s="79">
        <f t="shared" si="2"/>
        <v>21701.879999999997</v>
      </c>
      <c r="K10" s="77">
        <f t="shared" si="3"/>
        <v>175242.28999999998</v>
      </c>
      <c r="L10" s="79">
        <f t="shared" si="6"/>
        <v>73005.45</v>
      </c>
      <c r="M10" s="77">
        <v>1293967.8151406101</v>
      </c>
      <c r="N10" s="78">
        <v>0</v>
      </c>
      <c r="O10" s="78">
        <v>237419.46313597899</v>
      </c>
      <c r="P10" s="85">
        <v>82868.047313483898</v>
      </c>
      <c r="Q10" s="77">
        <v>14196731.635635599</v>
      </c>
      <c r="R10" s="79">
        <f t="shared" si="4"/>
        <v>1340171.4664040005</v>
      </c>
      <c r="S10" s="86">
        <f t="shared" si="5"/>
        <v>2683990.7015446108</v>
      </c>
      <c r="T10" s="51"/>
      <c r="U10" s="51"/>
      <c r="V10" s="51"/>
      <c r="W10" s="51"/>
      <c r="X10" s="51"/>
    </row>
    <row r="11" spans="1:24" ht="15.6" x14ac:dyDescent="0.3">
      <c r="A11" s="15">
        <v>6</v>
      </c>
      <c r="B11" s="22">
        <v>20</v>
      </c>
      <c r="C11" s="23">
        <v>19</v>
      </c>
      <c r="D11" s="63">
        <v>1</v>
      </c>
      <c r="E11" s="43">
        <v>18008</v>
      </c>
      <c r="F11" s="23">
        <v>437</v>
      </c>
      <c r="G11" s="67">
        <v>971.10074999999995</v>
      </c>
      <c r="H11" s="77">
        <f t="shared" si="0"/>
        <v>21151.469999999998</v>
      </c>
      <c r="I11" s="78">
        <f t="shared" si="1"/>
        <v>6290.4</v>
      </c>
      <c r="J11" s="79">
        <f t="shared" si="2"/>
        <v>18871.199999999997</v>
      </c>
      <c r="K11" s="77">
        <f t="shared" si="3"/>
        <v>152384.59999999998</v>
      </c>
      <c r="L11" s="79">
        <f t="shared" si="6"/>
        <v>63483</v>
      </c>
      <c r="M11" s="77">
        <v>1085869.5218881101</v>
      </c>
      <c r="N11" s="78">
        <v>0</v>
      </c>
      <c r="O11" s="78">
        <v>176146.01458475899</v>
      </c>
      <c r="P11" s="85">
        <v>61482.744780971901</v>
      </c>
      <c r="Q11" s="77">
        <v>12660650.826258499</v>
      </c>
      <c r="R11" s="79">
        <f t="shared" si="4"/>
        <v>1195165.4379988024</v>
      </c>
      <c r="S11" s="86">
        <f t="shared" si="5"/>
        <v>2327348.0298869126</v>
      </c>
      <c r="T11" s="51"/>
      <c r="U11" s="51"/>
      <c r="V11" s="51"/>
      <c r="W11" s="51"/>
      <c r="X11" s="51"/>
    </row>
    <row r="12" spans="1:24" ht="15.6" x14ac:dyDescent="0.3">
      <c r="A12" s="15">
        <v>7</v>
      </c>
      <c r="B12" s="22">
        <v>17</v>
      </c>
      <c r="C12" s="23">
        <v>16</v>
      </c>
      <c r="D12" s="63">
        <v>1</v>
      </c>
      <c r="E12" s="43">
        <v>17563</v>
      </c>
      <c r="F12" s="23">
        <v>432</v>
      </c>
      <c r="G12" s="67">
        <v>946.73699999999997</v>
      </c>
      <c r="H12" s="77">
        <f t="shared" si="0"/>
        <v>21387.360000000001</v>
      </c>
      <c r="I12" s="78">
        <f t="shared" si="1"/>
        <v>5346.84</v>
      </c>
      <c r="J12" s="79">
        <f t="shared" si="2"/>
        <v>16040.519999999999</v>
      </c>
      <c r="K12" s="77">
        <f t="shared" si="3"/>
        <v>129526.90999999999</v>
      </c>
      <c r="L12" s="79">
        <f t="shared" si="6"/>
        <v>53960.55</v>
      </c>
      <c r="M12" s="77">
        <v>905623.62257255905</v>
      </c>
      <c r="N12" s="78">
        <v>0</v>
      </c>
      <c r="O12" s="78">
        <v>114876.451427593</v>
      </c>
      <c r="P12" s="85">
        <v>40114.665700205303</v>
      </c>
      <c r="Q12" s="77">
        <v>11585289.3443968</v>
      </c>
      <c r="R12" s="79">
        <f t="shared" si="4"/>
        <v>1093651.3141110579</v>
      </c>
      <c r="S12" s="86">
        <f t="shared" si="5"/>
        <v>2042049.656683617</v>
      </c>
      <c r="T12" s="51"/>
      <c r="U12" s="51"/>
      <c r="V12" s="51"/>
      <c r="W12" s="51"/>
      <c r="X12" s="51"/>
    </row>
    <row r="13" spans="1:24" ht="15.6" x14ac:dyDescent="0.3">
      <c r="A13" s="15">
        <v>8</v>
      </c>
      <c r="B13" s="22">
        <v>13</v>
      </c>
      <c r="C13" s="23">
        <v>12</v>
      </c>
      <c r="D13" s="63">
        <v>1</v>
      </c>
      <c r="E13" s="43">
        <v>2381</v>
      </c>
      <c r="F13" s="23">
        <v>388</v>
      </c>
      <c r="G13" s="67">
        <v>115.52249999999999</v>
      </c>
      <c r="H13" s="77">
        <f t="shared" si="0"/>
        <v>21701.879999999997</v>
      </c>
      <c r="I13" s="78">
        <f t="shared" si="1"/>
        <v>4088.7599999999998</v>
      </c>
      <c r="J13" s="79">
        <f t="shared" si="2"/>
        <v>12266.279999999999</v>
      </c>
      <c r="K13" s="77">
        <f t="shared" si="3"/>
        <v>99049.989999999991</v>
      </c>
      <c r="L13" s="79">
        <f t="shared" si="6"/>
        <v>41263.950000000004</v>
      </c>
      <c r="M13" s="77">
        <v>411240.138275554</v>
      </c>
      <c r="N13" s="78">
        <v>0</v>
      </c>
      <c r="O13" s="78">
        <v>0</v>
      </c>
      <c r="P13" s="85">
        <v>0</v>
      </c>
      <c r="Q13" s="77">
        <v>4525803.7089322302</v>
      </c>
      <c r="R13" s="79">
        <f t="shared" si="4"/>
        <v>427235.87012320251</v>
      </c>
      <c r="S13" s="86">
        <f t="shared" si="5"/>
        <v>876532.92839875654</v>
      </c>
      <c r="T13" s="51"/>
      <c r="U13" s="51"/>
      <c r="V13" s="51"/>
      <c r="W13" s="51"/>
      <c r="X13" s="51"/>
    </row>
    <row r="14" spans="1:24" ht="15.6" x14ac:dyDescent="0.3">
      <c r="A14" s="15">
        <v>9</v>
      </c>
      <c r="B14" s="22">
        <v>8</v>
      </c>
      <c r="C14" s="23">
        <v>8</v>
      </c>
      <c r="D14" s="63">
        <v>0</v>
      </c>
      <c r="E14" s="43">
        <v>1308</v>
      </c>
      <c r="F14" s="23">
        <v>368</v>
      </c>
      <c r="G14" s="67">
        <v>71.613</v>
      </c>
      <c r="H14" s="77">
        <f t="shared" si="0"/>
        <v>22095.03</v>
      </c>
      <c r="I14" s="78">
        <f t="shared" si="1"/>
        <v>2516.16</v>
      </c>
      <c r="J14" s="79">
        <f t="shared" si="2"/>
        <v>7548.48</v>
      </c>
      <c r="K14" s="77">
        <f t="shared" si="3"/>
        <v>60953.84</v>
      </c>
      <c r="L14" s="79">
        <f t="shared" si="6"/>
        <v>25393.200000000001</v>
      </c>
      <c r="M14" s="77">
        <v>267966.67228000198</v>
      </c>
      <c r="N14" s="78">
        <v>0</v>
      </c>
      <c r="O14" s="78">
        <v>0</v>
      </c>
      <c r="P14" s="85">
        <v>0</v>
      </c>
      <c r="Q14" s="77">
        <v>2715500.9411362</v>
      </c>
      <c r="R14" s="79">
        <f t="shared" si="4"/>
        <v>256343.28884325727</v>
      </c>
      <c r="S14" s="86">
        <f t="shared" si="5"/>
        <v>556469.6311232592</v>
      </c>
      <c r="T14" s="51"/>
      <c r="U14" s="51"/>
      <c r="V14" s="51"/>
      <c r="W14" s="51"/>
      <c r="X14" s="51"/>
    </row>
    <row r="15" spans="1:24" ht="15.6" x14ac:dyDescent="0.3">
      <c r="A15" s="15">
        <v>10</v>
      </c>
      <c r="B15" s="22">
        <v>7</v>
      </c>
      <c r="C15" s="23">
        <v>7</v>
      </c>
      <c r="D15" s="63">
        <v>0</v>
      </c>
      <c r="E15" s="43">
        <v>1093</v>
      </c>
      <c r="F15" s="23">
        <v>290</v>
      </c>
      <c r="G15" s="67">
        <v>59.841749999999998</v>
      </c>
      <c r="H15" s="77">
        <f t="shared" si="0"/>
        <v>22173.66</v>
      </c>
      <c r="I15" s="78">
        <f t="shared" si="1"/>
        <v>2201.64</v>
      </c>
      <c r="J15" s="79">
        <f t="shared" si="2"/>
        <v>6604.92</v>
      </c>
      <c r="K15" s="77">
        <f t="shared" si="3"/>
        <v>53334.61</v>
      </c>
      <c r="L15" s="79">
        <f t="shared" si="6"/>
        <v>22219.05</v>
      </c>
      <c r="M15" s="77">
        <v>234934.943503252</v>
      </c>
      <c r="N15" s="78">
        <v>0</v>
      </c>
      <c r="O15" s="78">
        <v>0</v>
      </c>
      <c r="P15" s="85">
        <v>0</v>
      </c>
      <c r="Q15" s="77">
        <v>2304348.2097022501</v>
      </c>
      <c r="R15" s="79">
        <f t="shared" si="4"/>
        <v>217530.47099589239</v>
      </c>
      <c r="S15" s="86">
        <f t="shared" si="5"/>
        <v>483445.63449914439</v>
      </c>
      <c r="T15" s="51"/>
      <c r="U15" s="51"/>
      <c r="V15" s="51"/>
      <c r="W15" s="51"/>
      <c r="X15" s="51"/>
    </row>
    <row r="16" spans="1:24" ht="15.6" x14ac:dyDescent="0.3">
      <c r="A16" s="15">
        <v>11</v>
      </c>
      <c r="B16" s="22">
        <v>4</v>
      </c>
      <c r="C16" s="23">
        <v>4</v>
      </c>
      <c r="D16" s="63">
        <v>0</v>
      </c>
      <c r="E16" s="43">
        <v>798</v>
      </c>
      <c r="F16" s="23">
        <v>285</v>
      </c>
      <c r="G16" s="67">
        <v>43.6905</v>
      </c>
      <c r="H16" s="77">
        <f t="shared" si="0"/>
        <v>22409.55</v>
      </c>
      <c r="I16" s="78">
        <f t="shared" si="1"/>
        <v>1258.08</v>
      </c>
      <c r="J16" s="79">
        <f t="shared" si="2"/>
        <v>3774.24</v>
      </c>
      <c r="K16" s="77">
        <f t="shared" si="3"/>
        <v>30476.92</v>
      </c>
      <c r="L16" s="79">
        <f t="shared" si="6"/>
        <v>12696.6</v>
      </c>
      <c r="M16" s="77">
        <v>153477.00432983899</v>
      </c>
      <c r="N16" s="78">
        <v>0</v>
      </c>
      <c r="O16" s="78">
        <v>0</v>
      </c>
      <c r="P16" s="85">
        <v>0</v>
      </c>
      <c r="Q16" s="77">
        <v>1458924.4845140299</v>
      </c>
      <c r="R16" s="79">
        <f t="shared" si="4"/>
        <v>137722.47133812442</v>
      </c>
      <c r="S16" s="86">
        <f>H16+M16+R16+J16+I16</f>
        <v>318641.34566796344</v>
      </c>
      <c r="T16" s="51"/>
      <c r="U16" s="51"/>
      <c r="V16" s="51"/>
      <c r="W16" s="51"/>
      <c r="X16" s="51"/>
    </row>
    <row r="17" spans="1:24" ht="15.6" x14ac:dyDescent="0.3">
      <c r="A17" s="15">
        <v>12</v>
      </c>
      <c r="B17" s="22">
        <v>3</v>
      </c>
      <c r="C17" s="23">
        <v>3</v>
      </c>
      <c r="D17" s="63">
        <v>0</v>
      </c>
      <c r="E17" s="43">
        <v>771</v>
      </c>
      <c r="F17" s="23">
        <v>283</v>
      </c>
      <c r="G17" s="67">
        <v>42.212249999999997</v>
      </c>
      <c r="H17" s="77">
        <f t="shared" si="0"/>
        <v>22488.18</v>
      </c>
      <c r="I17" s="78">
        <f t="shared" si="1"/>
        <v>943.56</v>
      </c>
      <c r="J17" s="79">
        <f t="shared" si="2"/>
        <v>2830.68</v>
      </c>
      <c r="K17" s="77">
        <f t="shared" si="3"/>
        <v>22857.69</v>
      </c>
      <c r="L17" s="79">
        <f t="shared" si="6"/>
        <v>9522.4500000000007</v>
      </c>
      <c r="M17" s="77">
        <v>123825.892197904</v>
      </c>
      <c r="N17" s="78">
        <v>0</v>
      </c>
      <c r="O17" s="78">
        <v>0</v>
      </c>
      <c r="P17" s="85">
        <v>0</v>
      </c>
      <c r="Q17" s="77">
        <v>1233924.4845140299</v>
      </c>
      <c r="R17" s="79">
        <f t="shared" si="4"/>
        <v>116482.47133812442</v>
      </c>
      <c r="S17" s="86">
        <f t="shared" si="5"/>
        <v>266570.78353602841</v>
      </c>
      <c r="T17" s="51"/>
      <c r="U17" s="51"/>
      <c r="V17" s="51"/>
      <c r="W17" s="51"/>
      <c r="X17" s="51"/>
    </row>
    <row r="18" spans="1:24" ht="15.6" x14ac:dyDescent="0.3">
      <c r="A18" s="15">
        <v>13</v>
      </c>
      <c r="B18" s="22">
        <v>3</v>
      </c>
      <c r="C18" s="23">
        <v>3</v>
      </c>
      <c r="D18" s="63">
        <v>0</v>
      </c>
      <c r="E18" s="43">
        <v>771</v>
      </c>
      <c r="F18" s="23">
        <v>283</v>
      </c>
      <c r="G18" s="67">
        <v>42.212249999999997</v>
      </c>
      <c r="H18" s="77">
        <f t="shared" si="0"/>
        <v>22488.18</v>
      </c>
      <c r="I18" s="78">
        <f t="shared" si="1"/>
        <v>943.56</v>
      </c>
      <c r="J18" s="79">
        <f t="shared" si="2"/>
        <v>2830.68</v>
      </c>
      <c r="K18" s="77">
        <f t="shared" si="3"/>
        <v>22857.69</v>
      </c>
      <c r="L18" s="79">
        <f t="shared" si="6"/>
        <v>9522.4500000000007</v>
      </c>
      <c r="M18" s="77">
        <v>119386.115065968</v>
      </c>
      <c r="N18" s="78">
        <v>0</v>
      </c>
      <c r="O18" s="78">
        <v>0</v>
      </c>
      <c r="P18" s="85">
        <v>0</v>
      </c>
      <c r="Q18" s="77">
        <v>1233924.4845140299</v>
      </c>
      <c r="R18" s="79">
        <f t="shared" si="4"/>
        <v>116482.47133812442</v>
      </c>
      <c r="S18" s="86">
        <f t="shared" si="5"/>
        <v>262131.00640409242</v>
      </c>
      <c r="T18" s="51"/>
      <c r="U18" s="51"/>
      <c r="V18" s="51"/>
      <c r="W18" s="51"/>
      <c r="X18" s="51"/>
    </row>
    <row r="19" spans="1:24" ht="15.6" x14ac:dyDescent="0.3">
      <c r="A19" s="15">
        <v>14</v>
      </c>
      <c r="B19" s="22">
        <v>2</v>
      </c>
      <c r="C19" s="23">
        <v>2</v>
      </c>
      <c r="D19" s="63">
        <v>0</v>
      </c>
      <c r="E19" s="43">
        <v>661</v>
      </c>
      <c r="F19" s="23">
        <v>48</v>
      </c>
      <c r="G19" s="67">
        <v>36.189749999999997</v>
      </c>
      <c r="H19" s="77">
        <f t="shared" si="0"/>
        <v>22566.809999999998</v>
      </c>
      <c r="I19" s="78">
        <f t="shared" si="1"/>
        <v>629.04</v>
      </c>
      <c r="J19" s="79">
        <f t="shared" si="2"/>
        <v>1887.12</v>
      </c>
      <c r="K19" s="77">
        <f t="shared" si="3"/>
        <v>15238.46</v>
      </c>
      <c r="L19" s="79">
        <f t="shared" si="6"/>
        <v>6348.3</v>
      </c>
      <c r="M19" s="77">
        <v>89735.002934033197</v>
      </c>
      <c r="N19" s="78">
        <v>0</v>
      </c>
      <c r="O19" s="78">
        <v>0</v>
      </c>
      <c r="P19" s="85">
        <v>0</v>
      </c>
      <c r="Q19" s="77">
        <v>987454.81476728199</v>
      </c>
      <c r="R19" s="79">
        <f t="shared" si="4"/>
        <v>93215.734514031414</v>
      </c>
      <c r="S19" s="86">
        <f t="shared" si="5"/>
        <v>208033.70744806461</v>
      </c>
      <c r="T19" s="51"/>
      <c r="U19" s="51"/>
      <c r="V19" s="51"/>
      <c r="W19" s="51"/>
      <c r="X19" s="51"/>
    </row>
    <row r="20" spans="1:24" ht="15.6" x14ac:dyDescent="0.3">
      <c r="A20" s="15">
        <v>15</v>
      </c>
      <c r="B20" s="22">
        <v>2</v>
      </c>
      <c r="C20" s="23">
        <v>2</v>
      </c>
      <c r="D20" s="63">
        <v>0</v>
      </c>
      <c r="E20" s="43">
        <v>661</v>
      </c>
      <c r="F20" s="23">
        <v>48</v>
      </c>
      <c r="G20" s="67">
        <v>36.189749999999997</v>
      </c>
      <c r="H20" s="77">
        <f t="shared" si="0"/>
        <v>22566.809999999998</v>
      </c>
      <c r="I20" s="78">
        <f t="shared" si="1"/>
        <v>629.04</v>
      </c>
      <c r="J20" s="79">
        <f t="shared" si="2"/>
        <v>1887.12</v>
      </c>
      <c r="K20" s="77">
        <f t="shared" si="3"/>
        <v>15238.46</v>
      </c>
      <c r="L20" s="79">
        <f t="shared" si="6"/>
        <v>6348.3</v>
      </c>
      <c r="M20" s="77">
        <v>85295.225802097804</v>
      </c>
      <c r="N20" s="78">
        <v>0</v>
      </c>
      <c r="O20" s="78">
        <v>0</v>
      </c>
      <c r="P20" s="85">
        <v>0</v>
      </c>
      <c r="Q20" s="77">
        <v>987454.81476728199</v>
      </c>
      <c r="R20" s="79">
        <f t="shared" si="4"/>
        <v>93215.734514031414</v>
      </c>
      <c r="S20" s="86">
        <f t="shared" si="5"/>
        <v>203593.9303161292</v>
      </c>
      <c r="T20" s="51"/>
      <c r="U20" s="51"/>
      <c r="V20" s="51"/>
      <c r="W20" s="51"/>
      <c r="X20" s="51"/>
    </row>
    <row r="21" spans="1:24" ht="15.6" x14ac:dyDescent="0.3">
      <c r="A21" s="15">
        <v>20</v>
      </c>
      <c r="B21" s="22">
        <v>1</v>
      </c>
      <c r="C21" s="23">
        <v>1</v>
      </c>
      <c r="D21" s="63">
        <v>0</v>
      </c>
      <c r="E21" s="43">
        <v>500</v>
      </c>
      <c r="F21" s="23">
        <v>3</v>
      </c>
      <c r="G21" s="67">
        <v>27.375</v>
      </c>
      <c r="H21" s="77">
        <f t="shared" si="0"/>
        <v>22645.439999999999</v>
      </c>
      <c r="I21" s="78">
        <f t="shared" si="1"/>
        <v>314.52</v>
      </c>
      <c r="J21" s="79">
        <f t="shared" si="2"/>
        <v>943.56</v>
      </c>
      <c r="K21" s="77">
        <f t="shared" si="3"/>
        <v>7619.23</v>
      </c>
      <c r="L21" s="79">
        <f t="shared" si="6"/>
        <v>3174.15</v>
      </c>
      <c r="M21" s="77">
        <v>40174.721212262601</v>
      </c>
      <c r="N21" s="78">
        <v>0</v>
      </c>
      <c r="O21" s="78">
        <v>0</v>
      </c>
      <c r="P21" s="85">
        <v>0</v>
      </c>
      <c r="Q21" s="77">
        <v>676428.815879534</v>
      </c>
      <c r="R21" s="79">
        <f t="shared" si="4"/>
        <v>63854.880219028011</v>
      </c>
      <c r="S21" s="86">
        <f t="shared" si="5"/>
        <v>127933.12143129061</v>
      </c>
      <c r="T21" s="51"/>
      <c r="U21" s="51"/>
      <c r="V21" s="51"/>
      <c r="W21" s="51"/>
      <c r="X21" s="51"/>
    </row>
    <row r="22" spans="1:24" ht="15.6" x14ac:dyDescent="0.3">
      <c r="A22" s="15">
        <v>25</v>
      </c>
      <c r="B22" s="22">
        <v>0</v>
      </c>
      <c r="C22" s="23">
        <v>0</v>
      </c>
      <c r="D22" s="63">
        <v>0</v>
      </c>
      <c r="E22" s="43">
        <v>0</v>
      </c>
      <c r="F22" s="23">
        <v>0</v>
      </c>
      <c r="G22" s="63">
        <v>0</v>
      </c>
      <c r="H22" s="77">
        <f t="shared" si="0"/>
        <v>22724.07</v>
      </c>
      <c r="I22" s="78">
        <f t="shared" si="1"/>
        <v>0</v>
      </c>
      <c r="J22" s="79">
        <f t="shared" si="2"/>
        <v>0</v>
      </c>
      <c r="K22" s="77">
        <f t="shared" si="3"/>
        <v>0</v>
      </c>
      <c r="L22" s="79">
        <f t="shared" si="6"/>
        <v>0</v>
      </c>
      <c r="M22" s="77">
        <v>0</v>
      </c>
      <c r="N22" s="78">
        <v>0</v>
      </c>
      <c r="O22" s="78">
        <v>0</v>
      </c>
      <c r="P22" s="85">
        <v>0</v>
      </c>
      <c r="Q22" s="77">
        <v>0</v>
      </c>
      <c r="R22" s="79">
        <f t="shared" si="4"/>
        <v>0</v>
      </c>
      <c r="S22" s="86">
        <f t="shared" si="5"/>
        <v>22724.07</v>
      </c>
      <c r="T22" s="51"/>
      <c r="U22" s="51"/>
      <c r="V22" s="4"/>
      <c r="W22" s="4"/>
      <c r="X22" s="4"/>
    </row>
    <row r="23" spans="1:24" ht="15.6" x14ac:dyDescent="0.3">
      <c r="A23" s="15">
        <v>30</v>
      </c>
      <c r="B23" s="22">
        <v>0</v>
      </c>
      <c r="C23" s="23">
        <v>0</v>
      </c>
      <c r="D23" s="63">
        <v>0</v>
      </c>
      <c r="E23" s="22">
        <v>0</v>
      </c>
      <c r="F23" s="23">
        <v>0</v>
      </c>
      <c r="G23" s="67">
        <v>0</v>
      </c>
      <c r="H23" s="77">
        <f t="shared" si="0"/>
        <v>22724.07</v>
      </c>
      <c r="I23" s="78">
        <f t="shared" si="1"/>
        <v>0</v>
      </c>
      <c r="J23" s="79">
        <f t="shared" si="2"/>
        <v>0</v>
      </c>
      <c r="K23" s="77">
        <f t="shared" si="3"/>
        <v>0</v>
      </c>
      <c r="L23" s="79">
        <f t="shared" si="6"/>
        <v>0</v>
      </c>
      <c r="M23" s="77">
        <v>0</v>
      </c>
      <c r="N23" s="78">
        <v>0</v>
      </c>
      <c r="O23" s="78">
        <v>0</v>
      </c>
      <c r="P23" s="85">
        <v>0</v>
      </c>
      <c r="Q23" s="77">
        <v>0</v>
      </c>
      <c r="R23" s="79">
        <f t="shared" si="4"/>
        <v>0</v>
      </c>
      <c r="S23" s="86">
        <f t="shared" si="5"/>
        <v>22724.07</v>
      </c>
      <c r="T23" s="51"/>
      <c r="U23" s="51"/>
      <c r="V23" s="4"/>
      <c r="W23" s="4"/>
      <c r="X23" s="4"/>
    </row>
    <row r="24" spans="1:24" ht="15.6" x14ac:dyDescent="0.3">
      <c r="A24" s="15">
        <v>35</v>
      </c>
      <c r="B24" s="22">
        <v>0</v>
      </c>
      <c r="C24" s="23">
        <v>0</v>
      </c>
      <c r="D24" s="63">
        <v>0</v>
      </c>
      <c r="E24" s="22">
        <v>0</v>
      </c>
      <c r="F24" s="23">
        <v>0</v>
      </c>
      <c r="G24" s="67">
        <v>0</v>
      </c>
      <c r="H24" s="77">
        <f t="shared" si="0"/>
        <v>22724.07</v>
      </c>
      <c r="I24" s="78">
        <f t="shared" si="1"/>
        <v>0</v>
      </c>
      <c r="J24" s="79">
        <f t="shared" si="2"/>
        <v>0</v>
      </c>
      <c r="K24" s="77">
        <f t="shared" si="3"/>
        <v>0</v>
      </c>
      <c r="L24" s="79">
        <f t="shared" si="6"/>
        <v>0</v>
      </c>
      <c r="M24" s="77">
        <v>0</v>
      </c>
      <c r="N24" s="78">
        <v>0</v>
      </c>
      <c r="O24" s="78">
        <v>0</v>
      </c>
      <c r="P24" s="85">
        <v>0</v>
      </c>
      <c r="Q24" s="77">
        <v>0</v>
      </c>
      <c r="R24" s="79">
        <f t="shared" si="4"/>
        <v>0</v>
      </c>
      <c r="S24" s="86">
        <f t="shared" si="5"/>
        <v>22724.07</v>
      </c>
      <c r="T24" s="51"/>
      <c r="U24" s="51"/>
      <c r="V24" s="4"/>
      <c r="W24" s="4"/>
      <c r="X24" s="4"/>
    </row>
    <row r="25" spans="1:24" ht="15.6" x14ac:dyDescent="0.3">
      <c r="A25" s="15">
        <v>40</v>
      </c>
      <c r="B25" s="22">
        <v>0</v>
      </c>
      <c r="C25" s="23">
        <v>0</v>
      </c>
      <c r="D25" s="63">
        <v>0</v>
      </c>
      <c r="E25" s="22">
        <v>0</v>
      </c>
      <c r="F25" s="23">
        <v>0</v>
      </c>
      <c r="G25" s="67">
        <v>0</v>
      </c>
      <c r="H25" s="77">
        <f t="shared" si="0"/>
        <v>22724.07</v>
      </c>
      <c r="I25" s="78">
        <f t="shared" si="1"/>
        <v>0</v>
      </c>
      <c r="J25" s="79">
        <f t="shared" si="2"/>
        <v>0</v>
      </c>
      <c r="K25" s="77">
        <f t="shared" si="3"/>
        <v>0</v>
      </c>
      <c r="L25" s="79">
        <f t="shared" si="6"/>
        <v>0</v>
      </c>
      <c r="M25" s="77">
        <v>0</v>
      </c>
      <c r="N25" s="78">
        <v>0</v>
      </c>
      <c r="O25" s="78">
        <v>0</v>
      </c>
      <c r="P25" s="85">
        <v>0</v>
      </c>
      <c r="Q25" s="77">
        <v>0</v>
      </c>
      <c r="R25" s="79">
        <f t="shared" si="4"/>
        <v>0</v>
      </c>
      <c r="S25" s="86">
        <f t="shared" si="5"/>
        <v>22724.07</v>
      </c>
      <c r="T25" s="51"/>
      <c r="U25" s="51"/>
      <c r="V25" s="4"/>
      <c r="W25" s="4"/>
      <c r="X25" s="4"/>
    </row>
    <row r="26" spans="1:24" ht="16.2" thickBot="1" x14ac:dyDescent="0.35">
      <c r="A26" s="16">
        <v>45</v>
      </c>
      <c r="B26" s="37">
        <v>0</v>
      </c>
      <c r="C26" s="26">
        <v>0</v>
      </c>
      <c r="D26" s="337">
        <v>0</v>
      </c>
      <c r="E26" s="37">
        <v>0</v>
      </c>
      <c r="F26" s="26">
        <v>0</v>
      </c>
      <c r="G26" s="64">
        <v>0</v>
      </c>
      <c r="H26" s="81">
        <f t="shared" si="0"/>
        <v>22724.07</v>
      </c>
      <c r="I26" s="82">
        <f t="shared" si="1"/>
        <v>0</v>
      </c>
      <c r="J26" s="217">
        <f t="shared" si="2"/>
        <v>0</v>
      </c>
      <c r="K26" s="81">
        <f t="shared" si="3"/>
        <v>0</v>
      </c>
      <c r="L26" s="217">
        <f>3174.15*B26</f>
        <v>0</v>
      </c>
      <c r="M26" s="81">
        <v>0</v>
      </c>
      <c r="N26" s="82">
        <v>0</v>
      </c>
      <c r="O26" s="82">
        <v>0</v>
      </c>
      <c r="P26" s="87">
        <v>0</v>
      </c>
      <c r="Q26" s="81">
        <v>0</v>
      </c>
      <c r="R26" s="217">
        <f t="shared" si="4"/>
        <v>0</v>
      </c>
      <c r="S26" s="88">
        <f t="shared" si="5"/>
        <v>22724.07</v>
      </c>
      <c r="T26" s="51"/>
      <c r="U26" s="51"/>
      <c r="V26" s="4"/>
      <c r="W26" s="4"/>
      <c r="X26" s="4"/>
    </row>
  </sheetData>
  <sheetProtection algorithmName="SHA-512" hashValue="DrlTP4dGLbV1vMV6A5rKAOtVZhdBr4wMlmPAwl+TSE7SbWDcZSa7pJy0bjLgDAWdRfKY1IJF9XWNkWMZ4E2+CA==" saltValue="Sl42Bkpf6f/jbZTDRtBxUA==" spinCount="100000" sheet="1" objects="1" scenarios="1"/>
  <pageMargins left="0.7" right="0.7" top="0.75" bottom="0.75" header="0.3" footer="0.3"/>
  <pageSetup scale="85" fitToWidth="0" orientation="landscape" horizontalDpi="1200" verticalDpi="1200" r:id="rId1"/>
  <headerFooter>
    <oddHeader>&amp;C&amp;"Arial,Regular"&amp;12SWRCB-DDW-21-003
Hexavalent Chromium MCL</oddHeader>
    <oddFooter>&amp;C&amp;"Arial,Regular"&amp;12ISOR Attachment 1: Cost Tables
C. TNC Water Systems — Page &amp;P of &amp;N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0E1CC-5319-40E5-89CF-99BC3FB1CC58}">
  <dimension ref="A1:W26"/>
  <sheetViews>
    <sheetView zoomScale="70" zoomScaleNormal="70" workbookViewId="0"/>
  </sheetViews>
  <sheetFormatPr defaultColWidth="8.6640625" defaultRowHeight="14.4" x14ac:dyDescent="0.3"/>
  <cols>
    <col min="1" max="1" width="7" customWidth="1"/>
    <col min="2" max="2" width="11.6640625" customWidth="1"/>
    <col min="3" max="3" width="14.33203125" customWidth="1"/>
    <col min="4" max="4" width="13.44140625" customWidth="1"/>
    <col min="5" max="5" width="13.5546875" customWidth="1"/>
    <col min="6" max="6" width="16.33203125" customWidth="1"/>
    <col min="7" max="7" width="18.33203125" customWidth="1"/>
    <col min="8" max="9" width="16.44140625" customWidth="1"/>
    <col min="10" max="10" width="17.44140625" customWidth="1"/>
    <col min="11" max="12" width="18.5546875" customWidth="1"/>
    <col min="13" max="13" width="17.33203125" customWidth="1"/>
    <col min="14" max="15" width="16.6640625" customWidth="1"/>
    <col min="16" max="16" width="20.33203125" customWidth="1"/>
    <col min="17" max="18" width="15.6640625" customWidth="1"/>
    <col min="19" max="19" width="17" customWidth="1"/>
    <col min="20" max="20" width="10.33203125" bestFit="1" customWidth="1"/>
    <col min="21" max="21" width="16.33203125" bestFit="1" customWidth="1"/>
  </cols>
  <sheetData>
    <row r="1" spans="1:23" ht="21" x14ac:dyDescent="0.4">
      <c r="A1" s="7" t="s">
        <v>149</v>
      </c>
      <c r="B1" s="7"/>
      <c r="C1" s="7"/>
      <c r="D1" s="7"/>
      <c r="E1" s="7"/>
      <c r="F1" s="7"/>
      <c r="G1" s="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3" ht="21" x14ac:dyDescent="0.4">
      <c r="A2" s="2" t="s">
        <v>199</v>
      </c>
      <c r="B2" s="7"/>
      <c r="C2" s="7"/>
      <c r="D2" s="7"/>
      <c r="E2" s="7"/>
      <c r="F2" s="7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4" spans="1:23" ht="18" thickBot="1" x14ac:dyDescent="0.35">
      <c r="A4" s="17" t="s">
        <v>62</v>
      </c>
      <c r="B4" s="17"/>
      <c r="C4" s="17"/>
      <c r="D4" s="17"/>
      <c r="E4" s="17"/>
      <c r="F4" s="17"/>
      <c r="G4" s="17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3" ht="63" customHeight="1" thickBot="1" x14ac:dyDescent="0.35">
      <c r="A5" s="237" t="s">
        <v>106</v>
      </c>
      <c r="B5" s="236" t="s">
        <v>132</v>
      </c>
      <c r="C5" s="194" t="s">
        <v>133</v>
      </c>
      <c r="D5" s="238" t="s">
        <v>134</v>
      </c>
      <c r="E5" s="236" t="s">
        <v>135</v>
      </c>
      <c r="F5" s="194" t="s">
        <v>137</v>
      </c>
      <c r="G5" s="238" t="s">
        <v>150</v>
      </c>
      <c r="H5" s="318" t="s">
        <v>138</v>
      </c>
      <c r="I5" s="292" t="s">
        <v>139</v>
      </c>
      <c r="J5" s="317" t="s">
        <v>140</v>
      </c>
      <c r="K5" s="318" t="s">
        <v>141</v>
      </c>
      <c r="L5" s="336" t="s">
        <v>200</v>
      </c>
      <c r="M5" s="318" t="s">
        <v>142</v>
      </c>
      <c r="N5" s="292" t="s">
        <v>143</v>
      </c>
      <c r="O5" s="292" t="s">
        <v>151</v>
      </c>
      <c r="P5" s="317" t="s">
        <v>145</v>
      </c>
      <c r="Q5" s="188" t="s">
        <v>146</v>
      </c>
      <c r="R5" s="317" t="s">
        <v>147</v>
      </c>
      <c r="S5" s="317" t="s">
        <v>148</v>
      </c>
      <c r="T5" s="46"/>
      <c r="U5" s="46"/>
      <c r="V5" s="46"/>
      <c r="W5" s="46"/>
    </row>
    <row r="6" spans="1:23" ht="15.6" x14ac:dyDescent="0.3">
      <c r="A6" s="8">
        <v>1</v>
      </c>
      <c r="B6" s="320">
        <v>32</v>
      </c>
      <c r="C6" s="21">
        <v>213</v>
      </c>
      <c r="D6" s="50">
        <v>9</v>
      </c>
      <c r="E6" s="319">
        <v>1478624</v>
      </c>
      <c r="F6" s="28">
        <v>77822.702055124406</v>
      </c>
      <c r="G6" s="173">
        <v>128.00544758193701</v>
      </c>
      <c r="H6" s="397">
        <f>(462-C6)*1/3*78.63+(107-D6)*1*78.63</f>
        <v>14232.029999999999</v>
      </c>
      <c r="I6" s="74">
        <f>(C6+D6)*4*78.63</f>
        <v>69823.44</v>
      </c>
      <c r="J6" s="75">
        <f>(C6+D6)*12*78.63</f>
        <v>209470.31999999998</v>
      </c>
      <c r="K6" s="397">
        <f>7619.23*B6</f>
        <v>243815.36</v>
      </c>
      <c r="L6" s="75">
        <f>3174.15*B6</f>
        <v>101572.8</v>
      </c>
      <c r="M6" s="397">
        <v>94264163.243833795</v>
      </c>
      <c r="N6" s="74">
        <v>581310.51157230698</v>
      </c>
      <c r="O6" s="74">
        <v>35137816.984610699</v>
      </c>
      <c r="P6" s="75">
        <v>16580127.303575801</v>
      </c>
      <c r="Q6" s="397">
        <v>872838770.40736496</v>
      </c>
      <c r="R6" s="75">
        <f>Q6*0.0944</f>
        <v>82395979.926455244</v>
      </c>
      <c r="S6" s="76">
        <f>H6+M6+R6+J6+I6</f>
        <v>176953668.96028903</v>
      </c>
      <c r="U6" s="4"/>
    </row>
    <row r="7" spans="1:23" ht="15.6" x14ac:dyDescent="0.3">
      <c r="A7" s="9">
        <v>2</v>
      </c>
      <c r="B7" s="321">
        <v>17</v>
      </c>
      <c r="C7" s="23">
        <v>147</v>
      </c>
      <c r="D7" s="24">
        <v>5</v>
      </c>
      <c r="E7" s="92">
        <v>1016696</v>
      </c>
      <c r="F7" s="44">
        <v>38428.688016501699</v>
      </c>
      <c r="G7" s="175">
        <v>96.265760081115005</v>
      </c>
      <c r="H7" s="307">
        <f t="shared" ref="H7:H26" si="0">(462-C7)*1/3*78.63+(107-D7)*1*78.63</f>
        <v>16276.41</v>
      </c>
      <c r="I7" s="78">
        <f t="shared" ref="I7:I26" si="1">(C7+D7)*4*78.63</f>
        <v>47807.039999999994</v>
      </c>
      <c r="J7" s="79">
        <f t="shared" ref="J7:J26" si="2">(C7+D7)*12*78.63</f>
        <v>143421.12</v>
      </c>
      <c r="K7" s="307">
        <f t="shared" ref="K7:K26" si="3">7619.23*B7</f>
        <v>129526.90999999999</v>
      </c>
      <c r="L7" s="79">
        <f>3174.15*B7</f>
        <v>53960.55</v>
      </c>
      <c r="M7" s="307">
        <v>46001024.178060897</v>
      </c>
      <c r="N7" s="78">
        <v>129366.264569921</v>
      </c>
      <c r="O7" s="78">
        <v>16468381.2329221</v>
      </c>
      <c r="P7" s="79">
        <v>5819948.97802056</v>
      </c>
      <c r="Q7" s="307">
        <v>458145886.01230001</v>
      </c>
      <c r="R7" s="79">
        <f>Q7*0.0944</f>
        <v>43248971.639561117</v>
      </c>
      <c r="S7" s="80">
        <f t="shared" ref="S7:S26" si="4">H7+M7+R7+J7+I7</f>
        <v>89457500.387622014</v>
      </c>
      <c r="U7" s="4"/>
    </row>
    <row r="8" spans="1:23" ht="15.6" x14ac:dyDescent="0.3">
      <c r="A8" s="9">
        <v>3</v>
      </c>
      <c r="B8" s="321">
        <v>14</v>
      </c>
      <c r="C8" s="23">
        <v>116</v>
      </c>
      <c r="D8" s="24">
        <v>4</v>
      </c>
      <c r="E8" s="92">
        <v>968450</v>
      </c>
      <c r="F8" s="44">
        <v>28390.088946054198</v>
      </c>
      <c r="G8" s="175">
        <v>70.040019924796695</v>
      </c>
      <c r="H8" s="307">
        <f t="shared" si="0"/>
        <v>17167.55</v>
      </c>
      <c r="I8" s="78">
        <f t="shared" si="1"/>
        <v>37742.399999999994</v>
      </c>
      <c r="J8" s="79">
        <f t="shared" si="2"/>
        <v>113227.2</v>
      </c>
      <c r="K8" s="307">
        <f t="shared" si="3"/>
        <v>106669.22</v>
      </c>
      <c r="L8" s="79">
        <f t="shared" ref="L8:L25" si="5">3174.15*B8</f>
        <v>44438.1</v>
      </c>
      <c r="M8" s="307">
        <v>31140682.045924898</v>
      </c>
      <c r="N8" s="78">
        <v>152131.35962024101</v>
      </c>
      <c r="O8" s="78">
        <v>10579422.621047899</v>
      </c>
      <c r="P8" s="79">
        <v>3430391.2266399199</v>
      </c>
      <c r="Q8" s="307">
        <v>319321466.52157402</v>
      </c>
      <c r="R8" s="79">
        <f t="shared" ref="R8:R26" si="6">Q8*0.0944</f>
        <v>30143946.439636588</v>
      </c>
      <c r="S8" s="80">
        <f t="shared" si="4"/>
        <v>61452765.635561489</v>
      </c>
      <c r="U8" s="4"/>
    </row>
    <row r="9" spans="1:23" ht="15.6" x14ac:dyDescent="0.3">
      <c r="A9" s="9">
        <v>4</v>
      </c>
      <c r="B9" s="321">
        <v>11</v>
      </c>
      <c r="C9" s="23">
        <v>80</v>
      </c>
      <c r="D9" s="24">
        <v>4</v>
      </c>
      <c r="E9" s="92">
        <v>709292</v>
      </c>
      <c r="F9" s="44">
        <v>18323.956439887599</v>
      </c>
      <c r="G9" s="175">
        <v>48.194141512396499</v>
      </c>
      <c r="H9" s="307">
        <f t="shared" si="0"/>
        <v>18111.11</v>
      </c>
      <c r="I9" s="78">
        <f t="shared" si="1"/>
        <v>26419.68</v>
      </c>
      <c r="J9" s="79">
        <f t="shared" si="2"/>
        <v>79259.039999999994</v>
      </c>
      <c r="K9" s="307">
        <f t="shared" si="3"/>
        <v>83811.53</v>
      </c>
      <c r="L9" s="79">
        <f t="shared" si="5"/>
        <v>34915.65</v>
      </c>
      <c r="M9" s="307">
        <v>18285833.341425601</v>
      </c>
      <c r="N9" s="78">
        <v>107078.77983230499</v>
      </c>
      <c r="O9" s="78">
        <v>5508184.4922413304</v>
      </c>
      <c r="P9" s="79">
        <v>1853310.6317233699</v>
      </c>
      <c r="Q9" s="307">
        <v>202126848.39295501</v>
      </c>
      <c r="R9" s="79">
        <f t="shared" si="6"/>
        <v>19080774.488294952</v>
      </c>
      <c r="S9" s="80">
        <f t="shared" si="4"/>
        <v>37490397.659720555</v>
      </c>
      <c r="U9" s="4"/>
    </row>
    <row r="10" spans="1:23" ht="15.6" x14ac:dyDescent="0.3">
      <c r="A10" s="9">
        <v>5</v>
      </c>
      <c r="B10" s="321">
        <v>9</v>
      </c>
      <c r="C10" s="23">
        <v>57</v>
      </c>
      <c r="D10" s="24">
        <v>2</v>
      </c>
      <c r="E10" s="92">
        <v>709292</v>
      </c>
      <c r="F10" s="44">
        <v>6936.7281738162801</v>
      </c>
      <c r="G10" s="175">
        <v>31.581188995536099</v>
      </c>
      <c r="H10" s="307">
        <f t="shared" si="0"/>
        <v>18871.199999999997</v>
      </c>
      <c r="I10" s="78">
        <f t="shared" si="1"/>
        <v>18556.68</v>
      </c>
      <c r="J10" s="79">
        <f t="shared" si="2"/>
        <v>55670.039999999994</v>
      </c>
      <c r="K10" s="307">
        <f t="shared" si="3"/>
        <v>68573.069999999992</v>
      </c>
      <c r="L10" s="79">
        <f t="shared" si="5"/>
        <v>28567.350000000002</v>
      </c>
      <c r="M10" s="307">
        <v>9113821.6870378796</v>
      </c>
      <c r="N10" s="78">
        <v>105871.970784092</v>
      </c>
      <c r="O10" s="78">
        <v>2308995.1366109401</v>
      </c>
      <c r="P10" s="79">
        <v>842378.639104545</v>
      </c>
      <c r="Q10" s="307">
        <v>94437045.147029802</v>
      </c>
      <c r="R10" s="79">
        <f t="shared" si="6"/>
        <v>8914857.0618796125</v>
      </c>
      <c r="S10" s="80">
        <f t="shared" si="4"/>
        <v>18121776.668917492</v>
      </c>
      <c r="U10" s="4"/>
    </row>
    <row r="11" spans="1:23" ht="15.6" x14ac:dyDescent="0.3">
      <c r="A11" s="9">
        <v>6</v>
      </c>
      <c r="B11" s="321">
        <v>8</v>
      </c>
      <c r="C11" s="23">
        <v>39</v>
      </c>
      <c r="D11" s="24">
        <v>2</v>
      </c>
      <c r="E11" s="92">
        <v>709292</v>
      </c>
      <c r="F11" s="44">
        <v>3296.53887187498</v>
      </c>
      <c r="G11" s="175">
        <v>18.113378221897499</v>
      </c>
      <c r="H11" s="307">
        <f t="shared" si="0"/>
        <v>19342.98</v>
      </c>
      <c r="I11" s="78">
        <f t="shared" si="1"/>
        <v>12895.32</v>
      </c>
      <c r="J11" s="79">
        <f t="shared" si="2"/>
        <v>38685.96</v>
      </c>
      <c r="K11" s="307">
        <f t="shared" si="3"/>
        <v>60953.84</v>
      </c>
      <c r="L11" s="79">
        <f t="shared" si="5"/>
        <v>25393.200000000001</v>
      </c>
      <c r="M11" s="307">
        <v>5243476.2137847496</v>
      </c>
      <c r="N11" s="78">
        <v>79425.269587746006</v>
      </c>
      <c r="O11" s="78">
        <v>1174958.2592339299</v>
      </c>
      <c r="P11" s="79">
        <v>463649.68853015098</v>
      </c>
      <c r="Q11" s="307">
        <v>50061070.424659602</v>
      </c>
      <c r="R11" s="79">
        <f t="shared" si="6"/>
        <v>4725765.048087866</v>
      </c>
      <c r="S11" s="80">
        <f t="shared" si="4"/>
        <v>10040165.521872617</v>
      </c>
      <c r="U11" s="4"/>
    </row>
    <row r="12" spans="1:23" ht="15.6" x14ac:dyDescent="0.3">
      <c r="A12" s="9">
        <v>7</v>
      </c>
      <c r="B12" s="321">
        <v>7</v>
      </c>
      <c r="C12" s="23">
        <v>25</v>
      </c>
      <c r="D12" s="24">
        <v>2</v>
      </c>
      <c r="E12" s="92">
        <v>709292</v>
      </c>
      <c r="F12" s="44">
        <v>1842.1541911931599</v>
      </c>
      <c r="G12" s="175">
        <v>7.5155603978601802</v>
      </c>
      <c r="H12" s="307">
        <f t="shared" si="0"/>
        <v>19709.919999999998</v>
      </c>
      <c r="I12" s="78">
        <f t="shared" si="1"/>
        <v>8492.0399999999991</v>
      </c>
      <c r="J12" s="79">
        <f t="shared" si="2"/>
        <v>25476.12</v>
      </c>
      <c r="K12" s="307">
        <f t="shared" si="3"/>
        <v>53334.61</v>
      </c>
      <c r="L12" s="79">
        <f t="shared" si="5"/>
        <v>22219.05</v>
      </c>
      <c r="M12" s="307">
        <v>3057289.7064490598</v>
      </c>
      <c r="N12" s="78">
        <v>50582.421345286697</v>
      </c>
      <c r="O12" s="78">
        <v>623999.73391675402</v>
      </c>
      <c r="P12" s="79">
        <v>269449.81473414798</v>
      </c>
      <c r="Q12" s="307">
        <v>28154643.762935199</v>
      </c>
      <c r="R12" s="79">
        <f t="shared" si="6"/>
        <v>2657798.3712210828</v>
      </c>
      <c r="S12" s="80">
        <f t="shared" si="4"/>
        <v>5768766.1576701421</v>
      </c>
      <c r="U12" s="4"/>
    </row>
    <row r="13" spans="1:23" ht="15.6" x14ac:dyDescent="0.3">
      <c r="A13" s="9">
        <v>8</v>
      </c>
      <c r="B13" s="321">
        <v>5</v>
      </c>
      <c r="C13" s="23">
        <v>17</v>
      </c>
      <c r="D13" s="24">
        <v>1</v>
      </c>
      <c r="E13" s="92">
        <v>708060</v>
      </c>
      <c r="F13" s="44">
        <v>523.08181684251497</v>
      </c>
      <c r="G13" s="175">
        <v>2.7432066212975599</v>
      </c>
      <c r="H13" s="307">
        <f t="shared" si="0"/>
        <v>19998.23</v>
      </c>
      <c r="I13" s="78">
        <f t="shared" si="1"/>
        <v>5661.36</v>
      </c>
      <c r="J13" s="79">
        <f t="shared" si="2"/>
        <v>16984.079999999998</v>
      </c>
      <c r="K13" s="307">
        <f t="shared" si="3"/>
        <v>38096.149999999994</v>
      </c>
      <c r="L13" s="79">
        <f t="shared" si="5"/>
        <v>15870.75</v>
      </c>
      <c r="M13" s="307">
        <v>1324898.24514675</v>
      </c>
      <c r="N13" s="78">
        <v>21438.4402432159</v>
      </c>
      <c r="O13" s="78">
        <v>204831.67200393401</v>
      </c>
      <c r="P13" s="79">
        <v>99242.986024599493</v>
      </c>
      <c r="Q13" s="307">
        <v>11801878.7375191</v>
      </c>
      <c r="R13" s="79">
        <f t="shared" si="6"/>
        <v>1114097.352821803</v>
      </c>
      <c r="S13" s="80">
        <f t="shared" si="4"/>
        <v>2481639.2679685527</v>
      </c>
      <c r="U13" s="4"/>
    </row>
    <row r="14" spans="1:23" ht="15.6" x14ac:dyDescent="0.3">
      <c r="A14" s="9">
        <v>9</v>
      </c>
      <c r="B14" s="321">
        <v>5</v>
      </c>
      <c r="C14" s="23">
        <v>10</v>
      </c>
      <c r="D14" s="24">
        <v>1</v>
      </c>
      <c r="E14" s="92">
        <v>708060</v>
      </c>
      <c r="F14" s="44">
        <v>208.700241842515</v>
      </c>
      <c r="G14" s="175">
        <v>0.906285539900889</v>
      </c>
      <c r="H14" s="307">
        <f t="shared" si="0"/>
        <v>20181.699999999997</v>
      </c>
      <c r="I14" s="78">
        <f t="shared" si="1"/>
        <v>3459.72</v>
      </c>
      <c r="J14" s="79">
        <f t="shared" si="2"/>
        <v>10379.16</v>
      </c>
      <c r="K14" s="307">
        <f t="shared" si="3"/>
        <v>38096.149999999994</v>
      </c>
      <c r="L14" s="79">
        <f t="shared" si="5"/>
        <v>15870.75</v>
      </c>
      <c r="M14" s="307">
        <v>612012.72148436005</v>
      </c>
      <c r="N14" s="78">
        <v>0</v>
      </c>
      <c r="O14" s="78">
        <v>50999.811716115197</v>
      </c>
      <c r="P14" s="79">
        <v>17851.5753345507</v>
      </c>
      <c r="Q14" s="307">
        <v>6749263.5234653596</v>
      </c>
      <c r="R14" s="79">
        <f t="shared" si="6"/>
        <v>637130.47661512997</v>
      </c>
      <c r="S14" s="80">
        <f t="shared" si="4"/>
        <v>1283163.7780994899</v>
      </c>
      <c r="T14" s="96"/>
      <c r="U14" s="51"/>
    </row>
    <row r="15" spans="1:23" ht="15.6" x14ac:dyDescent="0.3">
      <c r="A15" s="9">
        <v>10</v>
      </c>
      <c r="B15" s="321">
        <v>4</v>
      </c>
      <c r="C15" s="23">
        <v>9</v>
      </c>
      <c r="D15" s="24">
        <v>1</v>
      </c>
      <c r="E15" s="92">
        <v>197129</v>
      </c>
      <c r="F15" s="44">
        <v>208.68024184251499</v>
      </c>
      <c r="G15" s="175">
        <v>0.521934916837548</v>
      </c>
      <c r="H15" s="307">
        <f t="shared" si="0"/>
        <v>20207.909999999996</v>
      </c>
      <c r="I15" s="78">
        <f t="shared" si="1"/>
        <v>3145.2</v>
      </c>
      <c r="J15" s="79">
        <f t="shared" si="2"/>
        <v>9435.5999999999985</v>
      </c>
      <c r="K15" s="307">
        <f t="shared" si="3"/>
        <v>30476.92</v>
      </c>
      <c r="L15" s="79">
        <f t="shared" si="5"/>
        <v>12696.6</v>
      </c>
      <c r="M15" s="307">
        <v>575617.36330756499</v>
      </c>
      <c r="N15" s="78">
        <v>0</v>
      </c>
      <c r="O15" s="78">
        <v>42853.921707338501</v>
      </c>
      <c r="P15" s="79">
        <v>15006.9605994338</v>
      </c>
      <c r="Q15" s="307">
        <v>6524263.5234653596</v>
      </c>
      <c r="R15" s="79">
        <f t="shared" si="6"/>
        <v>615890.47661512997</v>
      </c>
      <c r="S15" s="80">
        <f>H15+M15+R15+J15+I15</f>
        <v>1224296.5499226952</v>
      </c>
      <c r="T15" s="33"/>
      <c r="U15" s="180"/>
    </row>
    <row r="16" spans="1:23" ht="15.6" x14ac:dyDescent="0.3">
      <c r="A16" s="9">
        <v>11</v>
      </c>
      <c r="B16" s="321">
        <v>4</v>
      </c>
      <c r="C16" s="23">
        <v>8</v>
      </c>
      <c r="D16" s="24">
        <v>1</v>
      </c>
      <c r="E16" s="92">
        <v>197129</v>
      </c>
      <c r="F16" s="44">
        <v>205.44078388796899</v>
      </c>
      <c r="G16" s="175">
        <v>0.32918341877420798</v>
      </c>
      <c r="H16" s="307">
        <f t="shared" si="0"/>
        <v>20234.12</v>
      </c>
      <c r="I16" s="78">
        <f t="shared" si="1"/>
        <v>2830.68</v>
      </c>
      <c r="J16" s="79">
        <f t="shared" si="2"/>
        <v>8492.0399999999991</v>
      </c>
      <c r="K16" s="307">
        <f t="shared" si="3"/>
        <v>30476.92</v>
      </c>
      <c r="L16" s="79">
        <f t="shared" si="5"/>
        <v>12696.6</v>
      </c>
      <c r="M16" s="307">
        <v>640468.37669822597</v>
      </c>
      <c r="N16" s="78">
        <v>15502.0767613636</v>
      </c>
      <c r="O16" s="78">
        <v>84272.631596453401</v>
      </c>
      <c r="P16" s="79">
        <v>59914.956227893701</v>
      </c>
      <c r="Q16" s="307">
        <v>5049934.48458145</v>
      </c>
      <c r="R16" s="79">
        <f t="shared" si="6"/>
        <v>476713.81534448889</v>
      </c>
      <c r="S16" s="80">
        <f t="shared" si="4"/>
        <v>1148739.0320427148</v>
      </c>
      <c r="U16" s="4"/>
    </row>
    <row r="17" spans="1:21" ht="15.6" x14ac:dyDescent="0.3">
      <c r="A17" s="9">
        <v>12</v>
      </c>
      <c r="B17" s="321">
        <v>3</v>
      </c>
      <c r="C17" s="23">
        <v>7</v>
      </c>
      <c r="D17" s="24">
        <v>1</v>
      </c>
      <c r="E17" s="92">
        <v>12744</v>
      </c>
      <c r="F17" s="44">
        <v>51.519454342515303</v>
      </c>
      <c r="G17" s="175">
        <v>0.13661373889268599</v>
      </c>
      <c r="H17" s="307">
        <f t="shared" si="0"/>
        <v>20260.329999999998</v>
      </c>
      <c r="I17" s="78">
        <f t="shared" si="1"/>
        <v>2516.16</v>
      </c>
      <c r="J17" s="79">
        <f t="shared" si="2"/>
        <v>7548.48</v>
      </c>
      <c r="K17" s="307">
        <f t="shared" si="3"/>
        <v>22857.69</v>
      </c>
      <c r="L17" s="79">
        <f t="shared" si="5"/>
        <v>9522.4500000000007</v>
      </c>
      <c r="M17" s="307">
        <v>325436.81389466597</v>
      </c>
      <c r="N17" s="78">
        <v>0</v>
      </c>
      <c r="O17" s="78">
        <v>7177.1109284689401</v>
      </c>
      <c r="P17" s="79">
        <v>2528.8644501778599</v>
      </c>
      <c r="Q17" s="307">
        <v>3096723.6288845902</v>
      </c>
      <c r="R17" s="79">
        <f t="shared" si="6"/>
        <v>292330.71056670533</v>
      </c>
      <c r="S17" s="80">
        <f t="shared" si="4"/>
        <v>648092.49446137133</v>
      </c>
      <c r="U17" s="4"/>
    </row>
    <row r="18" spans="1:21" ht="15.6" x14ac:dyDescent="0.3">
      <c r="A18" s="9">
        <v>13</v>
      </c>
      <c r="B18" s="321">
        <v>2</v>
      </c>
      <c r="C18" s="23">
        <v>6</v>
      </c>
      <c r="D18" s="24">
        <v>0</v>
      </c>
      <c r="E18" s="92">
        <v>640</v>
      </c>
      <c r="F18" s="44">
        <v>6.9695293492822898</v>
      </c>
      <c r="G18" s="175">
        <v>8.4834928229664999E-2</v>
      </c>
      <c r="H18" s="307">
        <f t="shared" si="0"/>
        <v>20365.169999999998</v>
      </c>
      <c r="I18" s="78">
        <f t="shared" si="1"/>
        <v>1887.12</v>
      </c>
      <c r="J18" s="79">
        <f t="shared" si="2"/>
        <v>5661.36</v>
      </c>
      <c r="K18" s="307">
        <f t="shared" si="3"/>
        <v>15238.46</v>
      </c>
      <c r="L18" s="79">
        <f t="shared" si="5"/>
        <v>6348.3</v>
      </c>
      <c r="M18" s="307">
        <v>151268.00999999899</v>
      </c>
      <c r="N18" s="78">
        <v>0</v>
      </c>
      <c r="O18" s="78">
        <v>0</v>
      </c>
      <c r="P18" s="79">
        <v>0</v>
      </c>
      <c r="Q18" s="307">
        <v>1360596.7513300299</v>
      </c>
      <c r="R18" s="79">
        <f t="shared" si="6"/>
        <v>128440.33332555482</v>
      </c>
      <c r="S18" s="80">
        <f t="shared" si="4"/>
        <v>307621.99332555383</v>
      </c>
      <c r="U18" s="4"/>
    </row>
    <row r="19" spans="1:21" ht="15.6" x14ac:dyDescent="0.3">
      <c r="A19" s="9">
        <v>14</v>
      </c>
      <c r="B19" s="321">
        <v>1</v>
      </c>
      <c r="C19" s="23">
        <v>5</v>
      </c>
      <c r="D19" s="24">
        <v>0</v>
      </c>
      <c r="E19" s="92">
        <v>600</v>
      </c>
      <c r="F19" s="44">
        <v>3.7300713947368398</v>
      </c>
      <c r="G19" s="175">
        <v>7.6894736842105196E-2</v>
      </c>
      <c r="H19" s="307">
        <f t="shared" si="0"/>
        <v>20391.379999999997</v>
      </c>
      <c r="I19" s="78">
        <f t="shared" si="1"/>
        <v>1572.6</v>
      </c>
      <c r="J19" s="79">
        <f t="shared" si="2"/>
        <v>4717.7999999999993</v>
      </c>
      <c r="K19" s="307">
        <f t="shared" si="3"/>
        <v>7619.23</v>
      </c>
      <c r="L19" s="79">
        <f t="shared" si="5"/>
        <v>3174.15</v>
      </c>
      <c r="M19" s="307">
        <v>126056.674999999</v>
      </c>
      <c r="N19" s="78">
        <v>0</v>
      </c>
      <c r="O19" s="78">
        <v>0</v>
      </c>
      <c r="P19" s="79">
        <v>0</v>
      </c>
      <c r="Q19" s="307">
        <v>1125000</v>
      </c>
      <c r="R19" s="79">
        <f t="shared" si="6"/>
        <v>106200</v>
      </c>
      <c r="S19" s="80">
        <f t="shared" si="4"/>
        <v>258938.454999999</v>
      </c>
      <c r="U19" s="4"/>
    </row>
    <row r="20" spans="1:21" ht="15.6" x14ac:dyDescent="0.3">
      <c r="A20" s="9">
        <v>15</v>
      </c>
      <c r="B20" s="321">
        <v>1</v>
      </c>
      <c r="C20" s="23">
        <v>4</v>
      </c>
      <c r="D20" s="24">
        <v>0</v>
      </c>
      <c r="E20" s="92">
        <v>600</v>
      </c>
      <c r="F20" s="44">
        <v>2.98405711578947</v>
      </c>
      <c r="G20" s="175">
        <v>6.9315789473684206E-2</v>
      </c>
      <c r="H20" s="307">
        <f t="shared" si="0"/>
        <v>20417.589999999997</v>
      </c>
      <c r="I20" s="78">
        <f t="shared" si="1"/>
        <v>1258.08</v>
      </c>
      <c r="J20" s="79">
        <f t="shared" si="2"/>
        <v>3774.24</v>
      </c>
      <c r="K20" s="307">
        <f t="shared" si="3"/>
        <v>7619.23</v>
      </c>
      <c r="L20" s="79">
        <f t="shared" si="5"/>
        <v>3174.15</v>
      </c>
      <c r="M20" s="307">
        <v>100845.34</v>
      </c>
      <c r="N20" s="78">
        <v>0</v>
      </c>
      <c r="O20" s="78">
        <v>0</v>
      </c>
      <c r="P20" s="79">
        <v>0</v>
      </c>
      <c r="Q20" s="307">
        <v>900000</v>
      </c>
      <c r="R20" s="79">
        <f t="shared" si="6"/>
        <v>84960</v>
      </c>
      <c r="S20" s="80">
        <f t="shared" si="4"/>
        <v>211255.24999999997</v>
      </c>
      <c r="U20" s="4"/>
    </row>
    <row r="21" spans="1:21" ht="15.6" x14ac:dyDescent="0.3">
      <c r="A21" s="9">
        <v>20</v>
      </c>
      <c r="B21" s="321">
        <v>1</v>
      </c>
      <c r="C21" s="23">
        <v>3</v>
      </c>
      <c r="D21" s="24">
        <v>0</v>
      </c>
      <c r="E21" s="92">
        <v>600</v>
      </c>
      <c r="F21" s="44">
        <v>2.2380428368421001</v>
      </c>
      <c r="G21" s="175">
        <v>4.0421052631578899E-2</v>
      </c>
      <c r="H21" s="307">
        <f t="shared" si="0"/>
        <v>20443.8</v>
      </c>
      <c r="I21" s="78">
        <f t="shared" si="1"/>
        <v>943.56</v>
      </c>
      <c r="J21" s="79">
        <f t="shared" si="2"/>
        <v>2830.68</v>
      </c>
      <c r="K21" s="307">
        <f t="shared" si="3"/>
        <v>7619.23</v>
      </c>
      <c r="L21" s="79">
        <f t="shared" si="5"/>
        <v>3174.15</v>
      </c>
      <c r="M21" s="307">
        <v>75634.005000000005</v>
      </c>
      <c r="N21" s="78">
        <v>0</v>
      </c>
      <c r="O21" s="78">
        <v>0</v>
      </c>
      <c r="P21" s="79">
        <v>0</v>
      </c>
      <c r="Q21" s="307">
        <v>675000</v>
      </c>
      <c r="R21" s="79">
        <f t="shared" si="6"/>
        <v>63720</v>
      </c>
      <c r="S21" s="80">
        <f t="shared" si="4"/>
        <v>163572.04499999998</v>
      </c>
      <c r="U21" s="4"/>
    </row>
    <row r="22" spans="1:21" ht="15.6" x14ac:dyDescent="0.3">
      <c r="A22" s="9">
        <v>25</v>
      </c>
      <c r="B22" s="321">
        <v>1</v>
      </c>
      <c r="C22" s="23">
        <v>2</v>
      </c>
      <c r="D22" s="24">
        <v>0</v>
      </c>
      <c r="E22" s="92">
        <v>600</v>
      </c>
      <c r="F22" s="44">
        <v>1.4920285578947301</v>
      </c>
      <c r="G22" s="175">
        <v>1.7526315789473602E-2</v>
      </c>
      <c r="H22" s="307">
        <f t="shared" si="0"/>
        <v>20470.010000000002</v>
      </c>
      <c r="I22" s="78">
        <f t="shared" si="1"/>
        <v>629.04</v>
      </c>
      <c r="J22" s="79">
        <f t="shared" si="2"/>
        <v>1887.12</v>
      </c>
      <c r="K22" s="307">
        <f t="shared" si="3"/>
        <v>7619.23</v>
      </c>
      <c r="L22" s="79">
        <f t="shared" si="5"/>
        <v>3174.15</v>
      </c>
      <c r="M22" s="307">
        <v>50422.67</v>
      </c>
      <c r="N22" s="78">
        <v>0</v>
      </c>
      <c r="O22" s="78">
        <v>0</v>
      </c>
      <c r="P22" s="79">
        <v>0</v>
      </c>
      <c r="Q22" s="307">
        <v>450000</v>
      </c>
      <c r="R22" s="79">
        <f t="shared" si="6"/>
        <v>42480</v>
      </c>
      <c r="S22" s="80">
        <f t="shared" si="4"/>
        <v>115888.83999999998</v>
      </c>
      <c r="U22" s="4"/>
    </row>
    <row r="23" spans="1:21" ht="15.6" x14ac:dyDescent="0.3">
      <c r="A23" s="68">
        <v>30</v>
      </c>
      <c r="B23" s="92">
        <v>1</v>
      </c>
      <c r="C23" s="44">
        <v>1</v>
      </c>
      <c r="D23" s="45">
        <v>0</v>
      </c>
      <c r="E23" s="92">
        <v>600</v>
      </c>
      <c r="F23" s="44">
        <v>0.74601427894736805</v>
      </c>
      <c r="G23" s="45">
        <v>2.5263157894736799E-3</v>
      </c>
      <c r="H23" s="307">
        <f t="shared" si="0"/>
        <v>20496.219999999998</v>
      </c>
      <c r="I23" s="78">
        <f t="shared" si="1"/>
        <v>314.52</v>
      </c>
      <c r="J23" s="79">
        <f t="shared" si="2"/>
        <v>943.56</v>
      </c>
      <c r="K23" s="307">
        <f t="shared" si="3"/>
        <v>7619.23</v>
      </c>
      <c r="L23" s="79">
        <f t="shared" si="5"/>
        <v>3174.15</v>
      </c>
      <c r="M23" s="307">
        <v>25211.334999999999</v>
      </c>
      <c r="N23" s="78">
        <v>0</v>
      </c>
      <c r="O23" s="78">
        <v>0</v>
      </c>
      <c r="P23" s="79">
        <v>0</v>
      </c>
      <c r="Q23" s="307">
        <v>225000</v>
      </c>
      <c r="R23" s="79">
        <f t="shared" si="6"/>
        <v>21240</v>
      </c>
      <c r="S23" s="80">
        <f t="shared" si="4"/>
        <v>68205.634999999995</v>
      </c>
    </row>
    <row r="24" spans="1:21" ht="15.6" x14ac:dyDescent="0.3">
      <c r="A24" s="68">
        <v>35</v>
      </c>
      <c r="B24" s="92">
        <v>0</v>
      </c>
      <c r="C24" s="44">
        <v>0</v>
      </c>
      <c r="D24" s="45">
        <v>0</v>
      </c>
      <c r="E24" s="92">
        <v>0</v>
      </c>
      <c r="F24" s="44">
        <v>0</v>
      </c>
      <c r="G24" s="45">
        <v>0</v>
      </c>
      <c r="H24" s="307">
        <f t="shared" si="0"/>
        <v>20522.43</v>
      </c>
      <c r="I24" s="78">
        <f t="shared" si="1"/>
        <v>0</v>
      </c>
      <c r="J24" s="79">
        <f t="shared" si="2"/>
        <v>0</v>
      </c>
      <c r="K24" s="307">
        <f t="shared" si="3"/>
        <v>0</v>
      </c>
      <c r="L24" s="79">
        <f t="shared" si="5"/>
        <v>0</v>
      </c>
      <c r="M24" s="307">
        <v>0</v>
      </c>
      <c r="N24" s="78">
        <v>0</v>
      </c>
      <c r="O24" s="78">
        <v>0</v>
      </c>
      <c r="P24" s="79">
        <v>0</v>
      </c>
      <c r="Q24" s="307">
        <v>0</v>
      </c>
      <c r="R24" s="79">
        <f t="shared" si="6"/>
        <v>0</v>
      </c>
      <c r="S24" s="80">
        <f t="shared" si="4"/>
        <v>20522.43</v>
      </c>
    </row>
    <row r="25" spans="1:21" ht="15.6" x14ac:dyDescent="0.3">
      <c r="A25" s="68">
        <v>40</v>
      </c>
      <c r="B25" s="92">
        <v>0</v>
      </c>
      <c r="C25" s="44">
        <v>0</v>
      </c>
      <c r="D25" s="45">
        <v>0</v>
      </c>
      <c r="E25" s="92">
        <v>0</v>
      </c>
      <c r="F25" s="44">
        <v>0</v>
      </c>
      <c r="G25" s="45">
        <v>0</v>
      </c>
      <c r="H25" s="307">
        <f t="shared" si="0"/>
        <v>20522.43</v>
      </c>
      <c r="I25" s="78">
        <f t="shared" si="1"/>
        <v>0</v>
      </c>
      <c r="J25" s="79">
        <f t="shared" si="2"/>
        <v>0</v>
      </c>
      <c r="K25" s="307">
        <f t="shared" si="3"/>
        <v>0</v>
      </c>
      <c r="L25" s="79">
        <f t="shared" si="5"/>
        <v>0</v>
      </c>
      <c r="M25" s="307">
        <v>0</v>
      </c>
      <c r="N25" s="78">
        <v>0</v>
      </c>
      <c r="O25" s="78">
        <v>0</v>
      </c>
      <c r="P25" s="79">
        <v>0</v>
      </c>
      <c r="Q25" s="307">
        <v>0</v>
      </c>
      <c r="R25" s="79">
        <f t="shared" si="6"/>
        <v>0</v>
      </c>
      <c r="S25" s="80">
        <f t="shared" si="4"/>
        <v>20522.43</v>
      </c>
    </row>
    <row r="26" spans="1:21" ht="16.2" thickBot="1" x14ac:dyDescent="0.35">
      <c r="A26" s="66">
        <v>45</v>
      </c>
      <c r="B26" s="93">
        <v>0</v>
      </c>
      <c r="C26" s="31">
        <v>0</v>
      </c>
      <c r="D26" s="32">
        <v>0</v>
      </c>
      <c r="E26" s="93">
        <v>0</v>
      </c>
      <c r="F26" s="31">
        <v>0</v>
      </c>
      <c r="G26" s="32">
        <v>0</v>
      </c>
      <c r="H26" s="308">
        <f t="shared" si="0"/>
        <v>20522.43</v>
      </c>
      <c r="I26" s="82">
        <f t="shared" si="1"/>
        <v>0</v>
      </c>
      <c r="J26" s="217">
        <f t="shared" si="2"/>
        <v>0</v>
      </c>
      <c r="K26" s="308">
        <f t="shared" si="3"/>
        <v>0</v>
      </c>
      <c r="L26" s="217">
        <f>3174.15*B26</f>
        <v>0</v>
      </c>
      <c r="M26" s="308">
        <v>0</v>
      </c>
      <c r="N26" s="82">
        <v>0</v>
      </c>
      <c r="O26" s="82">
        <v>0</v>
      </c>
      <c r="P26" s="217">
        <v>0</v>
      </c>
      <c r="Q26" s="308">
        <v>0</v>
      </c>
      <c r="R26" s="217">
        <f t="shared" si="6"/>
        <v>0</v>
      </c>
      <c r="S26" s="218">
        <f t="shared" si="4"/>
        <v>20522.43</v>
      </c>
    </row>
  </sheetData>
  <sheetProtection algorithmName="SHA-512" hashValue="KhAWVgU3l1K+ewj6by5o06wuQthoroc54FO9v1hBIKHj8Ktx9tMV6RXozudczVkXMlyh/S1WhhEoRMpinuEPAQ==" saltValue="WgbkWFbG/X0W4fUGlfrjOg==" spinCount="100000" sheet="1" objects="1" scenarios="1"/>
  <pageMargins left="0.7" right="0.7" top="0.75" bottom="0.75" header="0.3" footer="0.3"/>
  <pageSetup scale="74" orientation="landscape" horizontalDpi="1200" verticalDpi="1200" r:id="rId1"/>
  <headerFooter>
    <oddHeader>&amp;C&amp;"Arial,Regular"&amp;12SWRCB-DDW-21-003
Hexavalent Chromium MCL</oddHeader>
    <oddFooter>&amp;C&amp;"Arial,Regular"&amp;12ISOR Attachment 1: Cost Tables
D. Wholesalers — Page &amp;P of &amp;N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374F-B5F5-445A-8BE7-F5FECC5781C9}">
  <sheetPr>
    <pageSetUpPr fitToPage="1"/>
  </sheetPr>
  <dimension ref="A1:N316"/>
  <sheetViews>
    <sheetView zoomScale="70" zoomScaleNormal="70" zoomScaleSheetLayoutView="106" workbookViewId="0"/>
  </sheetViews>
  <sheetFormatPr defaultRowHeight="14.4" x14ac:dyDescent="0.3"/>
  <cols>
    <col min="1" max="1" width="12.33203125" customWidth="1"/>
    <col min="2" max="2" width="18.44140625" customWidth="1"/>
    <col min="3" max="4" width="17.44140625" customWidth="1"/>
    <col min="5" max="5" width="15.44140625" customWidth="1"/>
    <col min="6" max="6" width="16.6640625" customWidth="1"/>
    <col min="7" max="7" width="14.5546875" customWidth="1"/>
    <col min="8" max="8" width="15.88671875" customWidth="1"/>
    <col min="9" max="9" width="15" customWidth="1"/>
    <col min="10" max="10" width="27.88671875" customWidth="1"/>
    <col min="11" max="11" width="13.5546875" bestFit="1" customWidth="1"/>
    <col min="12" max="12" width="11.88671875" bestFit="1" customWidth="1"/>
    <col min="13" max="13" width="13.5546875" bestFit="1" customWidth="1"/>
    <col min="14" max="14" width="15.88671875" bestFit="1" customWidth="1"/>
  </cols>
  <sheetData>
    <row r="1" spans="1:14" ht="21" x14ac:dyDescent="0.4">
      <c r="A1" s="7" t="s">
        <v>152</v>
      </c>
    </row>
    <row r="2" spans="1:14" x14ac:dyDescent="0.3">
      <c r="A2" s="2" t="s">
        <v>199</v>
      </c>
    </row>
    <row r="4" spans="1:14" ht="18" thickBot="1" x14ac:dyDescent="0.35">
      <c r="A4" s="363" t="s">
        <v>64</v>
      </c>
    </row>
    <row r="5" spans="1:14" ht="30" x14ac:dyDescent="0.3">
      <c r="A5" s="230" t="s">
        <v>106</v>
      </c>
      <c r="B5" s="334" t="s">
        <v>153</v>
      </c>
      <c r="C5" s="194" t="s">
        <v>154</v>
      </c>
      <c r="D5" s="194" t="s">
        <v>155</v>
      </c>
      <c r="E5" s="194" t="s">
        <v>156</v>
      </c>
      <c r="F5" s="312" t="s">
        <v>102</v>
      </c>
      <c r="G5" s="222"/>
      <c r="J5" s="364"/>
      <c r="K5" s="364"/>
      <c r="L5" s="364"/>
      <c r="M5" s="364"/>
      <c r="N5" s="364"/>
    </row>
    <row r="6" spans="1:14" ht="15.6" x14ac:dyDescent="0.3">
      <c r="A6" s="106">
        <v>1</v>
      </c>
      <c r="B6" s="398">
        <f>'A. Community Water Systems'!H330</f>
        <v>1773098910.0488777</v>
      </c>
      <c r="C6" s="399">
        <f>'B. NTNC Water Systems'!H330</f>
        <v>62967550.934487492</v>
      </c>
      <c r="D6" s="399">
        <f>'C. TNC Water Systems'!S6</f>
        <v>7573341.248250396</v>
      </c>
      <c r="E6" s="399">
        <f>'D. Wholesalers'!S6</f>
        <v>176953668.96028903</v>
      </c>
      <c r="F6" s="400">
        <f>SUM(B6:E6)</f>
        <v>2020593471.1919048</v>
      </c>
      <c r="G6" s="223"/>
    </row>
    <row r="7" spans="1:14" ht="15.6" x14ac:dyDescent="0.3">
      <c r="A7" s="9">
        <v>2</v>
      </c>
      <c r="B7" s="401">
        <f>'A. Community Water Systems'!H331</f>
        <v>1171909236.8561058</v>
      </c>
      <c r="C7" s="402">
        <f>'B. NTNC Water Systems'!H331</f>
        <v>42367521.103154659</v>
      </c>
      <c r="D7" s="402">
        <f>'C. TNC Water Systems'!S7</f>
        <v>5400081.9235839089</v>
      </c>
      <c r="E7" s="402">
        <f>'D. Wholesalers'!S7</f>
        <v>89457500.387622014</v>
      </c>
      <c r="F7" s="403">
        <f t="shared" ref="F7:F22" si="0">SUM(B7:E7)</f>
        <v>1309134340.2704666</v>
      </c>
      <c r="G7" s="223"/>
    </row>
    <row r="8" spans="1:14" ht="15.6" x14ac:dyDescent="0.3">
      <c r="A8" s="9">
        <v>3</v>
      </c>
      <c r="B8" s="401">
        <f>'A. Community Water Systems'!H332</f>
        <v>860094582.28145146</v>
      </c>
      <c r="C8" s="402">
        <f>'B. NTNC Water Systems'!H332</f>
        <v>31330142.010418009</v>
      </c>
      <c r="D8" s="402">
        <f>'C. TNC Water Systems'!S8</f>
        <v>4164959.5449003377</v>
      </c>
      <c r="E8" s="402">
        <f>'D. Wholesalers'!S8</f>
        <v>61452765.635561489</v>
      </c>
      <c r="F8" s="403">
        <f t="shared" si="0"/>
        <v>957042449.47233129</v>
      </c>
      <c r="G8" s="223"/>
    </row>
    <row r="9" spans="1:14" ht="15.6" x14ac:dyDescent="0.3">
      <c r="A9" s="9">
        <v>4</v>
      </c>
      <c r="B9" s="401">
        <f>'A. Community Water Systems'!H333</f>
        <v>643237918.12060893</v>
      </c>
      <c r="C9" s="402">
        <f>'B. NTNC Water Systems'!H333</f>
        <v>23777621.53277</v>
      </c>
      <c r="D9" s="402">
        <f>'C. TNC Water Systems'!S9</f>
        <v>3792993.9645395158</v>
      </c>
      <c r="E9" s="402">
        <f>'D. Wholesalers'!S9</f>
        <v>37490397.659720555</v>
      </c>
      <c r="F9" s="403">
        <f t="shared" si="0"/>
        <v>708298931.27763903</v>
      </c>
      <c r="G9" s="223"/>
    </row>
    <row r="10" spans="1:14" ht="15.6" x14ac:dyDescent="0.3">
      <c r="A10" s="9">
        <v>5</v>
      </c>
      <c r="B10" s="401">
        <f>'A. Community Water Systems'!H334</f>
        <v>484641129.67560208</v>
      </c>
      <c r="C10" s="402">
        <f>'B. NTNC Water Systems'!H334</f>
        <v>16697578.771067033</v>
      </c>
      <c r="D10" s="402">
        <f>'C. TNC Water Systems'!S10</f>
        <v>2683990.7015446108</v>
      </c>
      <c r="E10" s="402">
        <f>'D. Wholesalers'!S10</f>
        <v>18121776.668917492</v>
      </c>
      <c r="F10" s="403">
        <f t="shared" si="0"/>
        <v>522144475.81713116</v>
      </c>
      <c r="G10" s="223"/>
    </row>
    <row r="11" spans="1:14" ht="15.6" x14ac:dyDescent="0.3">
      <c r="A11" s="9">
        <v>6</v>
      </c>
      <c r="B11" s="401">
        <f>'A. Community Water Systems'!H335</f>
        <v>387101148.54625982</v>
      </c>
      <c r="C11" s="402">
        <f>'B. NTNC Water Systems'!H335</f>
        <v>13544529.479050718</v>
      </c>
      <c r="D11" s="402">
        <f>'C. TNC Water Systems'!S11</f>
        <v>2327348.0298869126</v>
      </c>
      <c r="E11" s="402">
        <f>'D. Wholesalers'!S11</f>
        <v>10040165.521872617</v>
      </c>
      <c r="F11" s="403">
        <f t="shared" si="0"/>
        <v>413013191.57707006</v>
      </c>
      <c r="G11" s="223"/>
    </row>
    <row r="12" spans="1:14" ht="15.6" x14ac:dyDescent="0.3">
      <c r="A12" s="9">
        <v>7</v>
      </c>
      <c r="B12" s="401">
        <f>'A. Community Water Systems'!H336</f>
        <v>316929372.91394198</v>
      </c>
      <c r="C12" s="402">
        <f>'B. NTNC Water Systems'!H336</f>
        <v>10612436.994343566</v>
      </c>
      <c r="D12" s="402">
        <f>'C. TNC Water Systems'!S12</f>
        <v>2042049.656683617</v>
      </c>
      <c r="E12" s="402">
        <f>'D. Wholesalers'!S12</f>
        <v>5768766.1576701421</v>
      </c>
      <c r="F12" s="403">
        <f t="shared" si="0"/>
        <v>335352625.72263932</v>
      </c>
      <c r="G12" s="223"/>
    </row>
    <row r="13" spans="1:14" ht="15.6" x14ac:dyDescent="0.3">
      <c r="A13" s="9">
        <v>8</v>
      </c>
      <c r="B13" s="401">
        <f>'A. Community Water Systems'!H337</f>
        <v>266290183.21583265</v>
      </c>
      <c r="C13" s="402">
        <f>'B. NTNC Water Systems'!H337</f>
        <v>9088177.6530920453</v>
      </c>
      <c r="D13" s="402">
        <f>'C. TNC Water Systems'!S13</f>
        <v>876532.92839875654</v>
      </c>
      <c r="E13" s="402">
        <f>'D. Wholesalers'!S13</f>
        <v>2481639.2679685527</v>
      </c>
      <c r="F13" s="403">
        <f t="shared" si="0"/>
        <v>278736533.06529194</v>
      </c>
      <c r="G13" s="223"/>
    </row>
    <row r="14" spans="1:14" ht="15.6" x14ac:dyDescent="0.3">
      <c r="A14" s="9">
        <v>9</v>
      </c>
      <c r="B14" s="401">
        <f>'A. Community Water Systems'!H338</f>
        <v>215103347.99372205</v>
      </c>
      <c r="C14" s="402">
        <f>'B. NTNC Water Systems'!H338</f>
        <v>7579001.9636786832</v>
      </c>
      <c r="D14" s="402">
        <f>'C. TNC Water Systems'!S14</f>
        <v>556469.6311232592</v>
      </c>
      <c r="E14" s="402">
        <f>'D. Wholesalers'!S14</f>
        <v>1283163.7780994899</v>
      </c>
      <c r="F14" s="403">
        <f t="shared" si="0"/>
        <v>224521983.36662346</v>
      </c>
      <c r="G14" s="223"/>
    </row>
    <row r="15" spans="1:14" ht="15.6" x14ac:dyDescent="0.3">
      <c r="A15" s="9">
        <v>10</v>
      </c>
      <c r="B15" s="401">
        <f>'A. Community Water Systems'!H339</f>
        <v>172666029.08950505</v>
      </c>
      <c r="C15" s="402">
        <f>'B. NTNC Water Systems'!H339</f>
        <v>5194411.8267297549</v>
      </c>
      <c r="D15" s="402">
        <f>'C. TNC Water Systems'!S15</f>
        <v>483445.63449914439</v>
      </c>
      <c r="E15" s="402">
        <f>'D. Wholesalers'!S15</f>
        <v>1224296.5499226952</v>
      </c>
      <c r="F15" s="403">
        <f t="shared" si="0"/>
        <v>179568183.10065663</v>
      </c>
      <c r="G15" s="223"/>
      <c r="H15" s="96"/>
    </row>
    <row r="16" spans="1:14" ht="15.6" x14ac:dyDescent="0.3">
      <c r="A16" s="9">
        <v>11</v>
      </c>
      <c r="B16" s="401">
        <f>'A. Community Water Systems'!H340</f>
        <v>148778887.97620359</v>
      </c>
      <c r="C16" s="402">
        <f>'B. NTNC Water Systems'!H340</f>
        <v>4654774.1429939345</v>
      </c>
      <c r="D16" s="402">
        <f>'C. TNC Water Systems'!S16</f>
        <v>318641.34566796344</v>
      </c>
      <c r="E16" s="402">
        <f>'D. Wholesalers'!S16</f>
        <v>1148739.0320427148</v>
      </c>
      <c r="F16" s="403">
        <f t="shared" si="0"/>
        <v>154901042.49690819</v>
      </c>
      <c r="G16" s="223"/>
    </row>
    <row r="17" spans="1:12" ht="15.6" x14ac:dyDescent="0.3">
      <c r="A17" s="9">
        <v>12</v>
      </c>
      <c r="B17" s="401">
        <f>'A. Community Water Systems'!H341</f>
        <v>129102737.92286192</v>
      </c>
      <c r="C17" s="402">
        <f>'B. NTNC Water Systems'!H341</f>
        <v>4338090.4454154065</v>
      </c>
      <c r="D17" s="402">
        <f>'C. TNC Water Systems'!S17</f>
        <v>266570.78353602841</v>
      </c>
      <c r="E17" s="402">
        <f>'D. Wholesalers'!S17</f>
        <v>648092.49446137133</v>
      </c>
      <c r="F17" s="403">
        <f t="shared" si="0"/>
        <v>134355491.64627472</v>
      </c>
      <c r="G17" s="223"/>
    </row>
    <row r="18" spans="1:12" ht="15.6" x14ac:dyDescent="0.3">
      <c r="A18" s="9">
        <v>13</v>
      </c>
      <c r="B18" s="401">
        <f>'A. Community Water Systems'!H342</f>
        <v>111923592.80446447</v>
      </c>
      <c r="C18" s="402">
        <f>'B. NTNC Water Systems'!H342</f>
        <v>4061809.7261489788</v>
      </c>
      <c r="D18" s="402">
        <f>'C. TNC Water Systems'!S18</f>
        <v>262131.00640409242</v>
      </c>
      <c r="E18" s="402">
        <f>'D. Wholesalers'!S18</f>
        <v>307621.99332555383</v>
      </c>
      <c r="F18" s="403">
        <f>SUM(B18:E18)</f>
        <v>116555155.53034309</v>
      </c>
      <c r="G18" s="223"/>
    </row>
    <row r="19" spans="1:12" ht="15.6" x14ac:dyDescent="0.3">
      <c r="A19" s="9">
        <v>14</v>
      </c>
      <c r="B19" s="401">
        <f>'A. Community Water Systems'!H343</f>
        <v>97478235.983329281</v>
      </c>
      <c r="C19" s="402">
        <f>'B. NTNC Water Systems'!H343</f>
        <v>3745328.3723981623</v>
      </c>
      <c r="D19" s="402">
        <f>'C. TNC Water Systems'!S19</f>
        <v>208033.70744806461</v>
      </c>
      <c r="E19" s="402">
        <f>'D. Wholesalers'!S19</f>
        <v>258938.454999999</v>
      </c>
      <c r="F19" s="403">
        <f t="shared" si="0"/>
        <v>101690536.51817551</v>
      </c>
      <c r="G19" s="223"/>
    </row>
    <row r="20" spans="1:12" ht="15.6" x14ac:dyDescent="0.3">
      <c r="A20" s="9">
        <v>15</v>
      </c>
      <c r="B20" s="401">
        <f>'A. Community Water Systems'!H344</f>
        <v>86209248.447568431</v>
      </c>
      <c r="C20" s="402">
        <f>'B. NTNC Water Systems'!H344</f>
        <v>3318857.349526043</v>
      </c>
      <c r="D20" s="402">
        <f>'C. TNC Water Systems'!S20</f>
        <v>203593.9303161292</v>
      </c>
      <c r="E20" s="402">
        <f>'D. Wholesalers'!S20</f>
        <v>211255.24999999997</v>
      </c>
      <c r="F20" s="403">
        <f t="shared" si="0"/>
        <v>89942954.977410614</v>
      </c>
      <c r="G20" s="223"/>
    </row>
    <row r="21" spans="1:12" ht="15.6" x14ac:dyDescent="0.3">
      <c r="A21" s="9">
        <v>20</v>
      </c>
      <c r="B21" s="401">
        <f>'A. Community Water Systems'!H345</f>
        <v>40989944.145721808</v>
      </c>
      <c r="C21" s="402">
        <f>'B. NTNC Water Systems'!H345</f>
        <v>1722463.5126145766</v>
      </c>
      <c r="D21" s="402">
        <f>'C. TNC Water Systems'!S21</f>
        <v>127933.12143129061</v>
      </c>
      <c r="E21" s="402">
        <f>'D. Wholesalers'!S21</f>
        <v>163572.04499999998</v>
      </c>
      <c r="F21" s="403">
        <f t="shared" si="0"/>
        <v>43003912.824767679</v>
      </c>
      <c r="G21" s="223"/>
    </row>
    <row r="22" spans="1:12" ht="15.6" x14ac:dyDescent="0.3">
      <c r="A22" s="9">
        <v>25</v>
      </c>
      <c r="B22" s="401">
        <f>'A. Community Water Systems'!H346</f>
        <v>21595221.747426081</v>
      </c>
      <c r="C22" s="402">
        <f>'B. NTNC Water Systems'!H346</f>
        <v>851468.47795130056</v>
      </c>
      <c r="D22" s="402">
        <f>'C. TNC Water Systems'!S22</f>
        <v>22724.07</v>
      </c>
      <c r="E22" s="402">
        <f>'D. Wholesalers'!S22</f>
        <v>115888.83999999998</v>
      </c>
      <c r="F22" s="403">
        <f t="shared" si="0"/>
        <v>22585303.135377381</v>
      </c>
      <c r="G22" s="223"/>
    </row>
    <row r="23" spans="1:12" ht="15.6" x14ac:dyDescent="0.3">
      <c r="A23" s="9">
        <v>30</v>
      </c>
      <c r="B23" s="401">
        <f>'A. Community Water Systems'!H347</f>
        <v>15828011.588251045</v>
      </c>
      <c r="C23" s="402">
        <f>'B. NTNC Water Systems'!H347</f>
        <v>457291.02864684485</v>
      </c>
      <c r="D23" s="402">
        <f>'C. TNC Water Systems'!S23</f>
        <v>22724.07</v>
      </c>
      <c r="E23" s="402">
        <f>'D. Wholesalers'!S23</f>
        <v>68205.634999999995</v>
      </c>
      <c r="F23" s="403">
        <f t="shared" ref="F23:F25" si="1">SUM(B23:E23)</f>
        <v>16376232.32189789</v>
      </c>
      <c r="G23" s="223"/>
    </row>
    <row r="24" spans="1:12" ht="15.6" x14ac:dyDescent="0.3">
      <c r="A24" s="9">
        <v>35</v>
      </c>
      <c r="B24" s="401">
        <f>'A. Community Water Systems'!H348</f>
        <v>13451685.839923816</v>
      </c>
      <c r="C24" s="402">
        <f>'B. NTNC Water Systems'!H348</f>
        <v>300861.24700379849</v>
      </c>
      <c r="D24" s="402">
        <f>'C. TNC Water Systems'!S24</f>
        <v>22724.07</v>
      </c>
      <c r="E24" s="402">
        <f>'D. Wholesalers'!S24</f>
        <v>20522.43</v>
      </c>
      <c r="F24" s="403">
        <f t="shared" si="1"/>
        <v>13795793.586927615</v>
      </c>
      <c r="G24" s="223"/>
    </row>
    <row r="25" spans="1:12" ht="15.6" x14ac:dyDescent="0.3">
      <c r="A25" s="9">
        <v>40</v>
      </c>
      <c r="B25" s="401">
        <f>'A. Community Water Systems'!H349</f>
        <v>9869868.6376548298</v>
      </c>
      <c r="C25" s="402">
        <f>'B. NTNC Water Systems'!H349</f>
        <v>161293.64796030111</v>
      </c>
      <c r="D25" s="402">
        <f>'C. TNC Water Systems'!S25</f>
        <v>22724.07</v>
      </c>
      <c r="E25" s="402">
        <f>'D. Wholesalers'!S25</f>
        <v>20522.43</v>
      </c>
      <c r="F25" s="403">
        <f t="shared" si="1"/>
        <v>10074408.785615131</v>
      </c>
      <c r="G25" s="223"/>
    </row>
    <row r="26" spans="1:12" ht="18" customHeight="1" thickBot="1" x14ac:dyDescent="0.35">
      <c r="A26" s="10">
        <v>45</v>
      </c>
      <c r="B26" s="404">
        <f>'A. Community Water Systems'!H350</f>
        <v>6215208.4094098238</v>
      </c>
      <c r="C26" s="405">
        <f>'B. NTNC Water Systems'!H350</f>
        <v>62537.06</v>
      </c>
      <c r="D26" s="405">
        <f>'C. TNC Water Systems'!S26</f>
        <v>22724.07</v>
      </c>
      <c r="E26" s="405">
        <f>'D. Wholesalers'!S26</f>
        <v>20522.43</v>
      </c>
      <c r="F26" s="406">
        <f>SUM(B26:E26)</f>
        <v>6320991.9694098234</v>
      </c>
      <c r="G26" s="223"/>
    </row>
    <row r="27" spans="1:12" ht="15.6" x14ac:dyDescent="0.3">
      <c r="B27" s="3"/>
      <c r="C27" s="3"/>
      <c r="D27" s="3"/>
      <c r="E27" s="3"/>
      <c r="F27" s="3"/>
      <c r="G27" s="3"/>
    </row>
    <row r="28" spans="1:12" ht="18" thickBot="1" x14ac:dyDescent="0.35">
      <c r="A28" s="363" t="s">
        <v>65</v>
      </c>
    </row>
    <row r="29" spans="1:12" s="90" customFormat="1" ht="60.6" thickBot="1" x14ac:dyDescent="0.35">
      <c r="A29" s="193" t="s">
        <v>157</v>
      </c>
      <c r="B29" s="237" t="s">
        <v>158</v>
      </c>
      <c r="C29" s="239" t="s">
        <v>159</v>
      </c>
      <c r="D29" s="194" t="s">
        <v>160</v>
      </c>
      <c r="E29" s="194" t="s">
        <v>143</v>
      </c>
      <c r="F29" s="194" t="s">
        <v>161</v>
      </c>
      <c r="G29" s="194" t="s">
        <v>162</v>
      </c>
      <c r="H29" s="386" t="s">
        <v>163</v>
      </c>
      <c r="I29" s="386" t="s">
        <v>164</v>
      </c>
      <c r="J29" s="193" t="s">
        <v>165</v>
      </c>
    </row>
    <row r="30" spans="1:12" ht="30.6" x14ac:dyDescent="0.3">
      <c r="A30" s="361">
        <v>1</v>
      </c>
      <c r="B30" s="407">
        <f>F109+F117</f>
        <v>219789.59900000002</v>
      </c>
      <c r="C30" s="408">
        <f>F38</f>
        <v>533294.87</v>
      </c>
      <c r="D30" s="399">
        <f>F46</f>
        <v>0</v>
      </c>
      <c r="E30" s="399">
        <f>F54</f>
        <v>0</v>
      </c>
      <c r="F30" s="399">
        <f>F62</f>
        <v>0</v>
      </c>
      <c r="G30" s="399">
        <f>F78</f>
        <v>0</v>
      </c>
      <c r="H30" s="400">
        <f>0</f>
        <v>0</v>
      </c>
      <c r="I30" s="409">
        <f>SUM(C30:D30,H30)</f>
        <v>533294.87</v>
      </c>
      <c r="J30" s="275" t="s">
        <v>166</v>
      </c>
    </row>
    <row r="31" spans="1:12" ht="60.6" x14ac:dyDescent="0.3">
      <c r="A31" s="357">
        <v>2</v>
      </c>
      <c r="B31" s="410">
        <f t="shared" ref="B31:B34" si="2">F110+F118</f>
        <v>344752.69500000001</v>
      </c>
      <c r="C31" s="411">
        <f>F39</f>
        <v>533294.87</v>
      </c>
      <c r="D31" s="402">
        <f>F47</f>
        <v>58088211.529759526</v>
      </c>
      <c r="E31" s="402">
        <f>F55</f>
        <v>0</v>
      </c>
      <c r="F31" s="402">
        <f>F63</f>
        <v>0</v>
      </c>
      <c r="G31" s="402">
        <f>F79</f>
        <v>0</v>
      </c>
      <c r="H31" s="403">
        <f>F87</f>
        <v>0</v>
      </c>
      <c r="I31" s="409">
        <f>SUM(C31:D31,H31)</f>
        <v>58621506.399759524</v>
      </c>
      <c r="J31" s="276" t="s">
        <v>167</v>
      </c>
      <c r="L31" s="33"/>
    </row>
    <row r="32" spans="1:12" ht="45.6" x14ac:dyDescent="0.3">
      <c r="A32" s="357">
        <v>3</v>
      </c>
      <c r="B32" s="410">
        <f t="shared" si="2"/>
        <v>374302.92599999998</v>
      </c>
      <c r="C32" s="411">
        <f>F40</f>
        <v>707853.47</v>
      </c>
      <c r="D32" s="402">
        <f>F48</f>
        <v>87593619.925068751</v>
      </c>
      <c r="E32" s="402">
        <f>F56</f>
        <v>91322.167501673001</v>
      </c>
      <c r="F32" s="402">
        <f>F64</f>
        <v>4698921.1004996933</v>
      </c>
      <c r="G32" s="402">
        <f>F80</f>
        <v>31684090.559494134</v>
      </c>
      <c r="H32" s="403">
        <f t="shared" ref="H32:H34" si="3">F88</f>
        <v>49359423.268528067</v>
      </c>
      <c r="I32" s="409">
        <f>SUM(C32:D32,H32)</f>
        <v>137660896.66359681</v>
      </c>
      <c r="J32" s="276" t="s">
        <v>168</v>
      </c>
      <c r="L32" s="33"/>
    </row>
    <row r="33" spans="1:12" ht="15.6" x14ac:dyDescent="0.3">
      <c r="A33" s="357">
        <v>4</v>
      </c>
      <c r="B33" s="410">
        <f t="shared" si="2"/>
        <v>1576012.3199999998</v>
      </c>
      <c r="C33" s="411">
        <f>F41</f>
        <v>820137.11</v>
      </c>
      <c r="D33" s="402">
        <f>F49</f>
        <v>95226624.315470278</v>
      </c>
      <c r="E33" s="402">
        <f>F57</f>
        <v>129152.283984176</v>
      </c>
      <c r="F33" s="402">
        <f>F65</f>
        <v>6619795.4861378996</v>
      </c>
      <c r="G33" s="402">
        <f>F81</f>
        <v>50732920.917751424</v>
      </c>
      <c r="H33" s="403">
        <f t="shared" si="3"/>
        <v>75632224.035860062</v>
      </c>
      <c r="I33" s="409">
        <f>SUM(C33:D33,H33)</f>
        <v>171678985.46133035</v>
      </c>
      <c r="J33" s="276" t="s">
        <v>169</v>
      </c>
      <c r="L33" s="33"/>
    </row>
    <row r="34" spans="1:12" ht="16.2" thickBot="1" x14ac:dyDescent="0.35">
      <c r="A34" s="358">
        <v>5</v>
      </c>
      <c r="B34" s="412">
        <f t="shared" si="2"/>
        <v>0</v>
      </c>
      <c r="C34" s="413">
        <f>F42</f>
        <v>1006018.4299999999</v>
      </c>
      <c r="D34" s="405">
        <f>F50</f>
        <v>95226624.315470278</v>
      </c>
      <c r="E34" s="405">
        <f>F58</f>
        <v>143684.99717351416</v>
      </c>
      <c r="F34" s="405">
        <f>F66</f>
        <v>6745262.2804412767</v>
      </c>
      <c r="G34" s="405">
        <f>F82</f>
        <v>58027046.585229233</v>
      </c>
      <c r="H34" s="406">
        <f t="shared" si="3"/>
        <v>83335540.355186239</v>
      </c>
      <c r="I34" s="414">
        <f>SUM(C34:D34,H34)</f>
        <v>179568183.10065651</v>
      </c>
      <c r="J34" s="277" t="s">
        <v>170</v>
      </c>
      <c r="L34" s="33"/>
    </row>
    <row r="35" spans="1:12" x14ac:dyDescent="0.3">
      <c r="A35" s="90"/>
      <c r="B35" s="91"/>
      <c r="C35" s="91"/>
      <c r="D35" s="91"/>
      <c r="E35" s="91"/>
      <c r="F35" s="91"/>
      <c r="G35" s="91"/>
      <c r="H35" s="91"/>
    </row>
    <row r="36" spans="1:12" s="101" customFormat="1" ht="16.2" thickBot="1" x14ac:dyDescent="0.35">
      <c r="A36" s="100" t="s">
        <v>66</v>
      </c>
      <c r="B36" s="100"/>
      <c r="C36" s="100"/>
      <c r="D36" s="100"/>
      <c r="E36" s="100"/>
      <c r="F36" s="100"/>
      <c r="G36" s="100"/>
      <c r="H36" s="100"/>
      <c r="I36" s="100"/>
    </row>
    <row r="37" spans="1:12" ht="16.2" thickBot="1" x14ac:dyDescent="0.35">
      <c r="A37" s="333" t="s">
        <v>157</v>
      </c>
      <c r="B37" s="235" t="s">
        <v>171</v>
      </c>
      <c r="C37" s="232" t="s">
        <v>172</v>
      </c>
      <c r="D37" s="232" t="s">
        <v>173</v>
      </c>
      <c r="E37" s="256" t="s">
        <v>156</v>
      </c>
      <c r="F37" s="233" t="s">
        <v>102</v>
      </c>
      <c r="G37" s="4"/>
      <c r="H37" s="4"/>
      <c r="J37" s="102"/>
      <c r="K37" s="102"/>
    </row>
    <row r="38" spans="1:12" ht="15.6" x14ac:dyDescent="0.3">
      <c r="A38" s="8">
        <v>1</v>
      </c>
      <c r="B38" s="306">
        <f>'A. Community Water Systems'!H121+'A. Community Water Systems'!H145+'A. Community Water Systems'!H170+'A. Community Water Systems'!H194</f>
        <v>402323.5</v>
      </c>
      <c r="C38" s="305">
        <f>'B. NTNC Water Systems'!H121+'B. NTNC Water Systems'!H145+'B. NTNC Water Systems'!H170+'B. NTNC Water Systems'!H194</f>
        <v>83242.959999999992</v>
      </c>
      <c r="D38" s="305">
        <f>'C. TNC Water Systems'!I15+'C. TNC Water Systems'!H15</f>
        <v>24375.3</v>
      </c>
      <c r="E38" s="309">
        <f>'D. Wholesalers'!H15+'D. Wholesalers'!I15</f>
        <v>23353.109999999997</v>
      </c>
      <c r="F38" s="310">
        <f>SUM(B38:E38)</f>
        <v>533294.87</v>
      </c>
      <c r="G38" s="51"/>
      <c r="H38" s="51"/>
      <c r="J38" s="102"/>
      <c r="K38" s="102"/>
    </row>
    <row r="39" spans="1:12" ht="15.6" x14ac:dyDescent="0.3">
      <c r="A39" s="9">
        <v>2</v>
      </c>
      <c r="B39" s="307">
        <f>B38</f>
        <v>402323.5</v>
      </c>
      <c r="C39" s="78">
        <f>C38</f>
        <v>83242.959999999992</v>
      </c>
      <c r="D39" s="78">
        <f t="shared" ref="C39:D40" si="4">D38</f>
        <v>24375.3</v>
      </c>
      <c r="E39" s="85">
        <f>E38</f>
        <v>23353.109999999997</v>
      </c>
      <c r="F39" s="86">
        <f>SUM(B39:E39)</f>
        <v>533294.87</v>
      </c>
      <c r="G39" s="51"/>
      <c r="H39" s="51"/>
      <c r="J39" s="102"/>
      <c r="K39" s="102"/>
    </row>
    <row r="40" spans="1:12" ht="15.6" x14ac:dyDescent="0.3">
      <c r="A40" s="9">
        <v>3</v>
      </c>
      <c r="B40" s="307">
        <f>B39+'A. Community Water Systems'!G219+'A. Community Water Systems'!G243</f>
        <v>567446.5</v>
      </c>
      <c r="C40" s="78">
        <f t="shared" si="4"/>
        <v>83242.959999999992</v>
      </c>
      <c r="D40" s="78">
        <f t="shared" si="4"/>
        <v>24375.3</v>
      </c>
      <c r="E40" s="85">
        <f>E39+'D. Wholesalers'!J15</f>
        <v>32788.709999999992</v>
      </c>
      <c r="F40" s="86">
        <f t="shared" ref="F40:F42" si="5">SUM(B40:E40)</f>
        <v>707853.47</v>
      </c>
      <c r="G40" s="51"/>
      <c r="H40" s="51"/>
      <c r="J40" s="102"/>
      <c r="K40" s="102"/>
    </row>
    <row r="41" spans="1:12" ht="15.6" x14ac:dyDescent="0.3">
      <c r="A41" s="9">
        <v>4</v>
      </c>
      <c r="B41" s="307">
        <f>B40+'A. Community Water Systems'!F219+'A. Community Water Systems'!E219+'A. Community Water Systems'!F243+'A. Community Water Systems'!E243</f>
        <v>679730.14</v>
      </c>
      <c r="C41" s="78">
        <f>C40</f>
        <v>83242.959999999992</v>
      </c>
      <c r="D41" s="78">
        <f>D40</f>
        <v>24375.3</v>
      </c>
      <c r="E41" s="85">
        <f>E40</f>
        <v>32788.709999999992</v>
      </c>
      <c r="F41" s="86">
        <f t="shared" si="5"/>
        <v>820137.11</v>
      </c>
      <c r="G41" s="51"/>
      <c r="H41" s="51"/>
      <c r="J41" s="102"/>
      <c r="K41" s="102"/>
    </row>
    <row r="42" spans="1:12" ht="16.2" thickBot="1" x14ac:dyDescent="0.35">
      <c r="A42" s="10">
        <v>5</v>
      </c>
      <c r="B42" s="308">
        <f>B41+'A. Community Water Systems'!D219+'A. Community Water Systems'!C219+'A. Community Water Systems'!B219+'A. Community Water Systems'!B243+'A. Community Water Systems'!C243+'A. Community Water Systems'!D243</f>
        <v>791070.22</v>
      </c>
      <c r="C42" s="82">
        <f>C41+'B. NTNC Water Systems'!H219+'B. NTNC Water Systems'!H243</f>
        <v>151179.27999999997</v>
      </c>
      <c r="D42" s="82">
        <f>D41+'C. TNC Water Systems'!J15</f>
        <v>30980.22</v>
      </c>
      <c r="E42" s="87">
        <f>E41</f>
        <v>32788.709999999992</v>
      </c>
      <c r="F42" s="88">
        <f t="shared" si="5"/>
        <v>1006018.4299999999</v>
      </c>
      <c r="G42" s="51"/>
      <c r="H42" s="51"/>
      <c r="J42" s="102"/>
      <c r="K42" s="102"/>
    </row>
    <row r="43" spans="1:12" ht="15.6" x14ac:dyDescent="0.3">
      <c r="A43" s="4"/>
      <c r="B43" s="51"/>
      <c r="C43" s="51"/>
      <c r="D43" s="51"/>
      <c r="E43" s="51"/>
      <c r="F43" s="51"/>
      <c r="G43" s="51"/>
      <c r="H43" s="51"/>
      <c r="J43" s="102"/>
      <c r="K43" s="102"/>
    </row>
    <row r="44" spans="1:12" ht="16.2" thickBot="1" x14ac:dyDescent="0.35">
      <c r="A44" s="100" t="s">
        <v>174</v>
      </c>
      <c r="B44" s="100"/>
      <c r="C44" s="100"/>
      <c r="D44" s="100"/>
      <c r="E44" s="100"/>
      <c r="F44" s="100"/>
      <c r="G44" s="100"/>
      <c r="H44" s="100"/>
    </row>
    <row r="45" spans="1:12" ht="16.2" thickBot="1" x14ac:dyDescent="0.35">
      <c r="A45" s="332" t="s">
        <v>157</v>
      </c>
      <c r="B45" s="231" t="s">
        <v>171</v>
      </c>
      <c r="C45" s="232" t="s">
        <v>172</v>
      </c>
      <c r="D45" s="232" t="s">
        <v>173</v>
      </c>
      <c r="E45" s="256" t="s">
        <v>156</v>
      </c>
      <c r="F45" s="233" t="s">
        <v>102</v>
      </c>
      <c r="G45" s="4"/>
      <c r="H45" s="4"/>
    </row>
    <row r="46" spans="1:12" ht="15.6" x14ac:dyDescent="0.3">
      <c r="A46" s="8">
        <v>1</v>
      </c>
      <c r="B46" s="306">
        <v>0</v>
      </c>
      <c r="C46" s="305">
        <v>0</v>
      </c>
      <c r="D46" s="305">
        <v>0</v>
      </c>
      <c r="E46" s="309">
        <v>0</v>
      </c>
      <c r="F46" s="310">
        <f>SUM(B46:E46)</f>
        <v>0</v>
      </c>
      <c r="G46" s="51"/>
      <c r="H46" s="51"/>
    </row>
    <row r="47" spans="1:12" ht="15.6" x14ac:dyDescent="0.3">
      <c r="A47" s="9">
        <v>2</v>
      </c>
      <c r="B47" s="307">
        <f>'A. Community Water Systems'!G291</f>
        <v>57472321.053144395</v>
      </c>
      <c r="C47" s="78">
        <v>0</v>
      </c>
      <c r="D47" s="78">
        <v>0</v>
      </c>
      <c r="E47" s="85">
        <f>'D. Wholesalers'!R15</f>
        <v>615890.47661512997</v>
      </c>
      <c r="F47" s="86">
        <f t="shared" ref="F47:F50" si="6">SUM(B47:E47)</f>
        <v>58088211.529759526</v>
      </c>
      <c r="G47" s="51"/>
      <c r="H47" s="51"/>
    </row>
    <row r="48" spans="1:12" ht="15.6" x14ac:dyDescent="0.3">
      <c r="A48" s="9">
        <v>3</v>
      </c>
      <c r="B48" s="307">
        <f>B47+'A. Community Water Systems'!F291+'A. Community Water Systems'!E291</f>
        <v>86977729.44845362</v>
      </c>
      <c r="C48" s="78">
        <v>0</v>
      </c>
      <c r="D48" s="78">
        <v>0</v>
      </c>
      <c r="E48" s="85">
        <f>E47</f>
        <v>615890.47661512997</v>
      </c>
      <c r="F48" s="86">
        <f t="shared" si="6"/>
        <v>87593619.925068751</v>
      </c>
      <c r="G48" s="51"/>
      <c r="H48" s="51"/>
    </row>
    <row r="49" spans="1:10" ht="15.6" x14ac:dyDescent="0.3">
      <c r="A49" s="9">
        <v>4</v>
      </c>
      <c r="B49" s="307">
        <f>B48+'A. Community Water Systems'!B291+'A. Community Water Systems'!C291+'A. Community Water Systems'!D291</f>
        <v>91883698.257955268</v>
      </c>
      <c r="C49" s="78">
        <f>'B. NTNC Water Systems'!H291</f>
        <v>2509505.1099039954</v>
      </c>
      <c r="D49" s="78">
        <f>'C. TNC Water Systems'!R15</f>
        <v>217530.47099589239</v>
      </c>
      <c r="E49" s="85">
        <f>E48</f>
        <v>615890.47661512997</v>
      </c>
      <c r="F49" s="86">
        <f t="shared" si="6"/>
        <v>95226624.315470278</v>
      </c>
      <c r="G49" s="51"/>
      <c r="H49" s="51"/>
    </row>
    <row r="50" spans="1:10" ht="16.2" thickBot="1" x14ac:dyDescent="0.35">
      <c r="A50" s="10">
        <v>5</v>
      </c>
      <c r="B50" s="308">
        <f>B49</f>
        <v>91883698.257955268</v>
      </c>
      <c r="C50" s="82">
        <f>C49</f>
        <v>2509505.1099039954</v>
      </c>
      <c r="D50" s="82">
        <f>D49</f>
        <v>217530.47099589239</v>
      </c>
      <c r="E50" s="87">
        <f>E49</f>
        <v>615890.47661512997</v>
      </c>
      <c r="F50" s="88">
        <f t="shared" si="6"/>
        <v>95226624.315470278</v>
      </c>
      <c r="G50" s="51"/>
      <c r="H50" s="51"/>
      <c r="I50" s="51"/>
      <c r="J50" s="51"/>
    </row>
    <row r="52" spans="1:10" ht="15.6" x14ac:dyDescent="0.3">
      <c r="A52" s="100" t="s">
        <v>175</v>
      </c>
      <c r="B52" s="100"/>
      <c r="C52" s="100"/>
      <c r="D52" s="100"/>
      <c r="E52" s="100"/>
      <c r="F52" s="100"/>
      <c r="G52" s="100"/>
    </row>
    <row r="53" spans="1:10" ht="15.6" x14ac:dyDescent="0.3">
      <c r="A53" s="332" t="s">
        <v>157</v>
      </c>
      <c r="B53" s="231" t="s">
        <v>171</v>
      </c>
      <c r="C53" s="232" t="s">
        <v>172</v>
      </c>
      <c r="D53" s="232" t="s">
        <v>173</v>
      </c>
      <c r="E53" s="256" t="s">
        <v>156</v>
      </c>
      <c r="F53" s="233" t="s">
        <v>102</v>
      </c>
      <c r="G53" s="4"/>
    </row>
    <row r="54" spans="1:10" ht="15.6" x14ac:dyDescent="0.3">
      <c r="A54" s="8">
        <v>1</v>
      </c>
      <c r="B54" s="306">
        <v>0</v>
      </c>
      <c r="C54" s="305">
        <v>0</v>
      </c>
      <c r="D54" s="305">
        <v>0</v>
      </c>
      <c r="E54" s="309">
        <v>0</v>
      </c>
      <c r="F54" s="310">
        <f>SUM(B54:E54)</f>
        <v>0</v>
      </c>
      <c r="G54" s="51"/>
    </row>
    <row r="55" spans="1:10" ht="15.6" x14ac:dyDescent="0.3">
      <c r="A55" s="9">
        <v>2</v>
      </c>
      <c r="B55" s="307">
        <v>0</v>
      </c>
      <c r="C55" s="78">
        <v>0</v>
      </c>
      <c r="D55" s="78">
        <v>0</v>
      </c>
      <c r="E55" s="85">
        <f>'D. Wholesalers'!N15</f>
        <v>0</v>
      </c>
      <c r="F55" s="86">
        <f t="shared" ref="F55:F58" si="7">SUM(B55:E55)</f>
        <v>0</v>
      </c>
      <c r="G55" s="51"/>
    </row>
    <row r="56" spans="1:10" ht="15.6" x14ac:dyDescent="0.3">
      <c r="A56" s="9">
        <v>3</v>
      </c>
      <c r="B56" s="307">
        <f>'A. Community Water Systems'!G628</f>
        <v>91322.167501673001</v>
      </c>
      <c r="C56" s="78">
        <v>0</v>
      </c>
      <c r="D56" s="78">
        <v>0</v>
      </c>
      <c r="E56" s="85">
        <f>E55</f>
        <v>0</v>
      </c>
      <c r="F56" s="86">
        <f t="shared" si="7"/>
        <v>91322.167501673001</v>
      </c>
      <c r="G56" s="51"/>
    </row>
    <row r="57" spans="1:10" ht="15.6" x14ac:dyDescent="0.3">
      <c r="A57" s="9">
        <v>4</v>
      </c>
      <c r="B57" s="307">
        <f>B56+'A. Community Water Systems'!F628+'A. Community Water Systems'!E628</f>
        <v>129152.283984176</v>
      </c>
      <c r="C57" s="78">
        <f>'B. NTNC Water Systems'!H603</f>
        <v>0</v>
      </c>
      <c r="D57" s="78">
        <f>'C. TNC Water Systems'!N15</f>
        <v>0</v>
      </c>
      <c r="E57" s="85">
        <f>E56</f>
        <v>0</v>
      </c>
      <c r="F57" s="86">
        <f t="shared" si="7"/>
        <v>129152.283984176</v>
      </c>
      <c r="G57" s="51"/>
    </row>
    <row r="58" spans="1:10" ht="15.6" x14ac:dyDescent="0.3">
      <c r="A58" s="10">
        <v>5</v>
      </c>
      <c r="B58" s="308">
        <f>B57+'A. Community Water Systems'!B628+'A. Community Water Systems'!C628+'A. Community Water Systems'!D628</f>
        <v>143684.99717351416</v>
      </c>
      <c r="C58" s="82">
        <f>C57</f>
        <v>0</v>
      </c>
      <c r="D58" s="82">
        <f>D57</f>
        <v>0</v>
      </c>
      <c r="E58" s="87">
        <f>E57</f>
        <v>0</v>
      </c>
      <c r="F58" s="88">
        <f t="shared" si="7"/>
        <v>143684.99717351416</v>
      </c>
      <c r="G58" s="51"/>
    </row>
    <row r="60" spans="1:10" ht="16.2" thickBot="1" x14ac:dyDescent="0.35">
      <c r="A60" s="100" t="s">
        <v>176</v>
      </c>
      <c r="B60" s="100"/>
      <c r="C60" s="100"/>
      <c r="D60" s="100"/>
      <c r="E60" s="100"/>
      <c r="F60" s="100"/>
      <c r="G60" s="100"/>
    </row>
    <row r="61" spans="1:10" ht="16.2" thickBot="1" x14ac:dyDescent="0.35">
      <c r="A61" s="332" t="s">
        <v>157</v>
      </c>
      <c r="B61" s="231" t="s">
        <v>171</v>
      </c>
      <c r="C61" s="232" t="s">
        <v>172</v>
      </c>
      <c r="D61" s="232" t="s">
        <v>173</v>
      </c>
      <c r="E61" s="256" t="s">
        <v>156</v>
      </c>
      <c r="F61" s="233" t="s">
        <v>102</v>
      </c>
      <c r="G61" s="4"/>
    </row>
    <row r="62" spans="1:10" ht="15.6" x14ac:dyDescent="0.3">
      <c r="A62" s="8">
        <v>1</v>
      </c>
      <c r="B62" s="306">
        <v>0</v>
      </c>
      <c r="C62" s="305">
        <v>0</v>
      </c>
      <c r="D62" s="305">
        <v>0</v>
      </c>
      <c r="E62" s="309">
        <v>0</v>
      </c>
      <c r="F62" s="310">
        <f>SUM(B62:E62)</f>
        <v>0</v>
      </c>
      <c r="G62" s="51"/>
    </row>
    <row r="63" spans="1:10" ht="15.6" x14ac:dyDescent="0.3">
      <c r="A63" s="9">
        <v>2</v>
      </c>
      <c r="B63" s="307">
        <v>0</v>
      </c>
      <c r="C63" s="78">
        <v>0</v>
      </c>
      <c r="D63" s="78">
        <v>0</v>
      </c>
      <c r="E63" s="85">
        <v>0</v>
      </c>
      <c r="F63" s="86">
        <f t="shared" ref="F63:F66" si="8">SUM(B63:E63)</f>
        <v>0</v>
      </c>
      <c r="G63" s="51"/>
    </row>
    <row r="64" spans="1:10" ht="15.6" x14ac:dyDescent="0.3">
      <c r="A64" s="9">
        <v>3</v>
      </c>
      <c r="B64" s="307">
        <f>'A. Community Water Systems'!G652</f>
        <v>4683914.1399002597</v>
      </c>
      <c r="C64" s="78">
        <v>0</v>
      </c>
      <c r="D64" s="78">
        <v>0</v>
      </c>
      <c r="E64" s="85">
        <f>'D. Wholesalers'!P15</f>
        <v>15006.9605994338</v>
      </c>
      <c r="F64" s="86">
        <f t="shared" si="8"/>
        <v>4698921.1004996933</v>
      </c>
      <c r="G64" s="51"/>
    </row>
    <row r="65" spans="1:11" ht="15.6" x14ac:dyDescent="0.3">
      <c r="A65" s="9">
        <v>4</v>
      </c>
      <c r="B65" s="307">
        <f>B64+'A. Community Water Systems'!F652+'A. Community Water Systems'!E652</f>
        <v>6604788.5255384659</v>
      </c>
      <c r="C65" s="78">
        <v>0</v>
      </c>
      <c r="D65" s="78">
        <f>'C. TNC Water Systems'!P15</f>
        <v>0</v>
      </c>
      <c r="E65" s="85">
        <f>E64</f>
        <v>15006.9605994338</v>
      </c>
      <c r="F65" s="86">
        <f t="shared" si="8"/>
        <v>6619795.4861378996</v>
      </c>
      <c r="G65" s="51"/>
    </row>
    <row r="66" spans="1:11" ht="16.2" thickBot="1" x14ac:dyDescent="0.35">
      <c r="A66" s="10">
        <v>5</v>
      </c>
      <c r="B66" s="308">
        <f>B65+'A. Community Water Systems'!B652+'A. Community Water Systems'!C652+'A. Community Water Systems'!D652</f>
        <v>6712783.8308099452</v>
      </c>
      <c r="C66" s="82">
        <f>'B. NTNC Water Systems'!H627</f>
        <v>17471.489031897701</v>
      </c>
      <c r="D66" s="82">
        <f>D65</f>
        <v>0</v>
      </c>
      <c r="E66" s="87">
        <f>E65</f>
        <v>15006.9605994338</v>
      </c>
      <c r="F66" s="88">
        <f t="shared" si="8"/>
        <v>6745262.2804412767</v>
      </c>
      <c r="G66" s="51"/>
    </row>
    <row r="68" spans="1:11" ht="16.2" thickBot="1" x14ac:dyDescent="0.35">
      <c r="A68" s="100" t="s">
        <v>177</v>
      </c>
      <c r="B68" s="100"/>
      <c r="C68" s="100"/>
      <c r="D68" s="100"/>
      <c r="E68" s="100"/>
      <c r="F68" s="100"/>
      <c r="G68" s="100"/>
    </row>
    <row r="69" spans="1:11" ht="16.2" thickBot="1" x14ac:dyDescent="0.35">
      <c r="A69" s="332" t="s">
        <v>157</v>
      </c>
      <c r="B69" s="231" t="s">
        <v>171</v>
      </c>
      <c r="C69" s="232" t="s">
        <v>172</v>
      </c>
      <c r="D69" s="232" t="s">
        <v>173</v>
      </c>
      <c r="E69" s="256" t="s">
        <v>156</v>
      </c>
      <c r="F69" s="233" t="s">
        <v>102</v>
      </c>
      <c r="G69" s="4"/>
    </row>
    <row r="70" spans="1:11" ht="15.6" x14ac:dyDescent="0.3">
      <c r="A70" s="8">
        <v>1</v>
      </c>
      <c r="B70" s="306">
        <v>0</v>
      </c>
      <c r="C70" s="305">
        <v>0</v>
      </c>
      <c r="D70" s="305">
        <v>0</v>
      </c>
      <c r="E70" s="309">
        <v>0</v>
      </c>
      <c r="F70" s="310">
        <f>SUM(B70:E70)</f>
        <v>0</v>
      </c>
      <c r="G70" s="51"/>
    </row>
    <row r="71" spans="1:11" ht="15.6" x14ac:dyDescent="0.3">
      <c r="A71" s="9">
        <v>2</v>
      </c>
      <c r="B71" s="307">
        <v>0</v>
      </c>
      <c r="C71" s="78">
        <v>0</v>
      </c>
      <c r="D71" s="78">
        <v>0</v>
      </c>
      <c r="E71" s="85">
        <v>0</v>
      </c>
      <c r="F71" s="86">
        <f t="shared" ref="F71:F74" si="9">SUM(B71:E71)</f>
        <v>0</v>
      </c>
      <c r="G71" s="51"/>
    </row>
    <row r="72" spans="1:11" ht="15.6" x14ac:dyDescent="0.3">
      <c r="A72" s="9">
        <v>3</v>
      </c>
      <c r="B72" s="307">
        <f>'A. Community Water Systems'!G676</f>
        <v>12933557.6868269</v>
      </c>
      <c r="C72" s="78">
        <v>0</v>
      </c>
      <c r="D72" s="78">
        <v>0</v>
      </c>
      <c r="E72" s="85">
        <f>'D. Wholesalers'!O15</f>
        <v>42853.921707338501</v>
      </c>
      <c r="F72" s="86">
        <f t="shared" si="9"/>
        <v>12976411.608534237</v>
      </c>
      <c r="G72" s="51"/>
    </row>
    <row r="73" spans="1:11" ht="15.6" x14ac:dyDescent="0.3">
      <c r="A73" s="9">
        <v>4</v>
      </c>
      <c r="B73" s="307">
        <f>B72+'A. Community Water Systems'!F676+'A. Community Water Systems'!E676</f>
        <v>18236653.710263409</v>
      </c>
      <c r="C73" s="78">
        <v>0</v>
      </c>
      <c r="D73" s="78">
        <f>'C. TNC Water Systems'!O15</f>
        <v>0</v>
      </c>
      <c r="E73" s="85">
        <f>E72</f>
        <v>42853.921707338501</v>
      </c>
      <c r="F73" s="86">
        <f t="shared" si="9"/>
        <v>18279507.631970748</v>
      </c>
      <c r="G73" s="51"/>
    </row>
    <row r="74" spans="1:11" ht="16.2" thickBot="1" x14ac:dyDescent="0.35">
      <c r="A74" s="10">
        <v>5</v>
      </c>
      <c r="B74" s="308">
        <f>B73+'A. Community Water Systems'!B676+'A. Community Water Systems'!C676+'A. Community Water Systems'!D676</f>
        <v>18470530.244141027</v>
      </c>
      <c r="C74" s="82">
        <f>'B. NTNC Water Systems'!H651</f>
        <v>49847.3236673594</v>
      </c>
      <c r="D74" s="82">
        <f>D73</f>
        <v>0</v>
      </c>
      <c r="E74" s="87">
        <f>E73</f>
        <v>42853.921707338501</v>
      </c>
      <c r="F74" s="88">
        <f t="shared" si="9"/>
        <v>18563231.489515726</v>
      </c>
      <c r="G74" s="51"/>
    </row>
    <row r="76" spans="1:11" ht="16.2" thickBot="1" x14ac:dyDescent="0.35">
      <c r="A76" s="100" t="s">
        <v>178</v>
      </c>
      <c r="B76" s="100"/>
      <c r="C76" s="100"/>
      <c r="D76" s="100"/>
      <c r="E76" s="100"/>
      <c r="F76" s="100"/>
      <c r="G76" s="100"/>
    </row>
    <row r="77" spans="1:11" ht="16.2" thickBot="1" x14ac:dyDescent="0.35">
      <c r="A77" s="332" t="s">
        <v>157</v>
      </c>
      <c r="B77" s="231" t="s">
        <v>171</v>
      </c>
      <c r="C77" s="232" t="s">
        <v>172</v>
      </c>
      <c r="D77" s="232" t="s">
        <v>173</v>
      </c>
      <c r="E77" s="256" t="s">
        <v>156</v>
      </c>
      <c r="F77" s="233" t="s">
        <v>102</v>
      </c>
      <c r="G77" s="4"/>
    </row>
    <row r="78" spans="1:11" ht="15.6" x14ac:dyDescent="0.3">
      <c r="A78" s="8">
        <v>1</v>
      </c>
      <c r="B78" s="397">
        <v>0</v>
      </c>
      <c r="C78" s="74">
        <v>0</v>
      </c>
      <c r="D78" s="74">
        <v>0</v>
      </c>
      <c r="E78" s="75">
        <v>0</v>
      </c>
      <c r="F78" s="84">
        <f>SUM(B78:E78)</f>
        <v>0</v>
      </c>
      <c r="G78" s="51"/>
      <c r="H78" s="51"/>
      <c r="I78" s="51"/>
      <c r="J78" s="51"/>
      <c r="K78" s="51"/>
    </row>
    <row r="79" spans="1:11" ht="15.6" x14ac:dyDescent="0.3">
      <c r="A79" s="9">
        <v>2</v>
      </c>
      <c r="B79" s="307">
        <f>B87-B63-B71</f>
        <v>0</v>
      </c>
      <c r="C79" s="78">
        <v>0</v>
      </c>
      <c r="D79" s="78">
        <v>0</v>
      </c>
      <c r="E79" s="79">
        <f>E87-E63-E71</f>
        <v>0</v>
      </c>
      <c r="F79" s="86">
        <f>SUM(B79:E79)</f>
        <v>0</v>
      </c>
      <c r="G79" s="51"/>
      <c r="H79" s="51"/>
      <c r="I79" s="51"/>
      <c r="J79" s="51"/>
      <c r="K79" s="51"/>
    </row>
    <row r="80" spans="1:11" ht="15.6" x14ac:dyDescent="0.3">
      <c r="A80" s="9">
        <v>3</v>
      </c>
      <c r="B80" s="307">
        <f>B88-B64-B72</f>
        <v>31166334.078493342</v>
      </c>
      <c r="C80" s="78">
        <v>0</v>
      </c>
      <c r="D80" s="78">
        <v>0</v>
      </c>
      <c r="E80" s="79">
        <f>E88-E64-E72</f>
        <v>517756.48100079276</v>
      </c>
      <c r="F80" s="86">
        <f t="shared" ref="F80:F82" si="10">SUM(B80:E80)</f>
        <v>31684090.559494134</v>
      </c>
      <c r="G80" s="51"/>
      <c r="H80" s="51"/>
      <c r="I80" s="51"/>
      <c r="J80" s="51"/>
      <c r="K80" s="51"/>
    </row>
    <row r="81" spans="1:11" ht="15.6" x14ac:dyDescent="0.3">
      <c r="A81" s="9">
        <v>4</v>
      </c>
      <c r="B81" s="307">
        <f>B89-B65-B73</f>
        <v>50215164.436750628</v>
      </c>
      <c r="C81" s="78">
        <f>C89-C65-C73</f>
        <v>0</v>
      </c>
      <c r="D81" s="78">
        <f>D89-D65-D73</f>
        <v>0</v>
      </c>
      <c r="E81" s="79">
        <f>E89-E65-E73</f>
        <v>517756.48100079276</v>
      </c>
      <c r="F81" s="86">
        <f t="shared" si="10"/>
        <v>50732920.917751424</v>
      </c>
      <c r="G81" s="51"/>
      <c r="H81" s="51"/>
      <c r="I81" s="51"/>
      <c r="J81" s="51"/>
      <c r="K81" s="51"/>
    </row>
    <row r="82" spans="1:11" ht="16.2" thickBot="1" x14ac:dyDescent="0.35">
      <c r="A82" s="10">
        <v>5</v>
      </c>
      <c r="B82" s="308">
        <f>B90-B66-B74</f>
        <v>54807946.536598682</v>
      </c>
      <c r="C82" s="82">
        <f>C90-C66-C74</f>
        <v>2466408.6241265028</v>
      </c>
      <c r="D82" s="82">
        <f>D90-D66-D74</f>
        <v>234934.943503252</v>
      </c>
      <c r="E82" s="217">
        <f>E90-E66-E74</f>
        <v>517756.48100079276</v>
      </c>
      <c r="F82" s="88">
        <f t="shared" si="10"/>
        <v>58027046.585229233</v>
      </c>
      <c r="G82" s="51"/>
      <c r="H82" s="51"/>
      <c r="I82" s="51"/>
      <c r="J82" s="51"/>
      <c r="K82" s="51"/>
    </row>
    <row r="84" spans="1:11" ht="16.2" thickBot="1" x14ac:dyDescent="0.35">
      <c r="A84" s="100" t="s">
        <v>179</v>
      </c>
      <c r="B84" s="100"/>
      <c r="C84" s="100"/>
      <c r="D84" s="100"/>
      <c r="E84" s="100"/>
      <c r="F84" s="100"/>
      <c r="G84" s="100"/>
    </row>
    <row r="85" spans="1:11" ht="16.2" thickBot="1" x14ac:dyDescent="0.35">
      <c r="A85" s="332" t="s">
        <v>157</v>
      </c>
      <c r="B85" s="231" t="s">
        <v>171</v>
      </c>
      <c r="C85" s="232" t="s">
        <v>172</v>
      </c>
      <c r="D85" s="232" t="s">
        <v>173</v>
      </c>
      <c r="E85" s="256" t="s">
        <v>156</v>
      </c>
      <c r="F85" s="233" t="s">
        <v>102</v>
      </c>
      <c r="G85" s="4"/>
    </row>
    <row r="86" spans="1:11" ht="15.6" x14ac:dyDescent="0.3">
      <c r="A86" s="8">
        <v>1</v>
      </c>
      <c r="B86" s="306">
        <f>B78+B62+B54</f>
        <v>0</v>
      </c>
      <c r="C86" s="305">
        <f>C78+C62+C54</f>
        <v>0</v>
      </c>
      <c r="D86" s="305">
        <f>D78+D62+D54</f>
        <v>0</v>
      </c>
      <c r="E86" s="309">
        <f>E78+E62+E54</f>
        <v>0</v>
      </c>
      <c r="F86" s="310">
        <f>SUM(B86:E86)</f>
        <v>0</v>
      </c>
      <c r="G86" s="51"/>
    </row>
    <row r="87" spans="1:11" ht="15.6" x14ac:dyDescent="0.3">
      <c r="A87" s="9">
        <v>2</v>
      </c>
      <c r="B87" s="307">
        <v>0</v>
      </c>
      <c r="C87" s="78">
        <f>C79+C63+C55</f>
        <v>0</v>
      </c>
      <c r="D87" s="78">
        <f>D79+D63+D55</f>
        <v>0</v>
      </c>
      <c r="E87" s="85">
        <v>0</v>
      </c>
      <c r="F87" s="86">
        <f t="shared" ref="F87:F90" si="11">SUM(B87:E87)</f>
        <v>0</v>
      </c>
      <c r="G87" s="51"/>
    </row>
    <row r="88" spans="1:11" ht="15.6" x14ac:dyDescent="0.3">
      <c r="A88" s="9">
        <v>3</v>
      </c>
      <c r="B88" s="307">
        <f>'A. Community Water Systems'!G315</f>
        <v>48783805.905220501</v>
      </c>
      <c r="C88" s="78">
        <f>C80+C64+C56</f>
        <v>0</v>
      </c>
      <c r="D88" s="78">
        <f>D80+D64+D56</f>
        <v>0</v>
      </c>
      <c r="E88" s="85">
        <f>'D. Wholesalers'!M15</f>
        <v>575617.36330756499</v>
      </c>
      <c r="F88" s="86">
        <f t="shared" si="11"/>
        <v>49359423.268528067</v>
      </c>
      <c r="G88" s="51"/>
    </row>
    <row r="89" spans="1:11" ht="15.6" x14ac:dyDescent="0.3">
      <c r="A89" s="9">
        <v>4</v>
      </c>
      <c r="B89" s="307">
        <f>B88+'A. Community Water Systems'!F315+'A. Community Water Systems'!E315</f>
        <v>75056606.672552496</v>
      </c>
      <c r="C89" s="78">
        <v>0</v>
      </c>
      <c r="D89" s="78">
        <v>0</v>
      </c>
      <c r="E89" s="85">
        <f>E88</f>
        <v>575617.36330756499</v>
      </c>
      <c r="F89" s="86">
        <f t="shared" si="11"/>
        <v>75632224.035860062</v>
      </c>
      <c r="G89" s="51"/>
    </row>
    <row r="90" spans="1:11" ht="16.2" thickBot="1" x14ac:dyDescent="0.35">
      <c r="A90" s="10">
        <v>5</v>
      </c>
      <c r="B90" s="308">
        <f>B89+'A. Community Water Systems'!B315+'A. Community Water Systems'!C315+'A. Community Water Systems'!D315</f>
        <v>79991260.611549661</v>
      </c>
      <c r="C90" s="82">
        <f>'B. NTNC Water Systems'!H315</f>
        <v>2533727.4368257602</v>
      </c>
      <c r="D90" s="82">
        <f>'C. TNC Water Systems'!M15</f>
        <v>234934.943503252</v>
      </c>
      <c r="E90" s="87">
        <f>E89</f>
        <v>575617.36330756499</v>
      </c>
      <c r="F90" s="88">
        <f t="shared" si="11"/>
        <v>83335540.355186239</v>
      </c>
      <c r="G90" s="51"/>
    </row>
    <row r="92" spans="1:11" ht="16.2" thickBot="1" x14ac:dyDescent="0.35">
      <c r="A92" s="100" t="s">
        <v>73</v>
      </c>
    </row>
    <row r="93" spans="1:11" ht="16.2" thickBot="1" x14ac:dyDescent="0.35">
      <c r="A93" s="233" t="s">
        <v>180</v>
      </c>
      <c r="B93" s="235" t="s">
        <v>159</v>
      </c>
      <c r="C93" s="232" t="s">
        <v>181</v>
      </c>
      <c r="D93" s="256" t="s">
        <v>182</v>
      </c>
      <c r="E93" s="233" t="s">
        <v>102</v>
      </c>
      <c r="F93" s="4"/>
    </row>
    <row r="94" spans="1:11" ht="15.6" x14ac:dyDescent="0.3">
      <c r="A94" s="8" t="s">
        <v>171</v>
      </c>
      <c r="B94" s="73">
        <f>B42/'A. Community Water Systems'!H363</f>
        <v>4944.1888749999998</v>
      </c>
      <c r="C94" s="74">
        <f>B50/'A. Community Water Systems'!H363</f>
        <v>574273.11411222047</v>
      </c>
      <c r="D94" s="83">
        <f>B90/'A. Community Water Systems'!H363</f>
        <v>499945.37882218539</v>
      </c>
      <c r="E94" s="84">
        <f>SUM(B94:D94)</f>
        <v>1079162.6818094058</v>
      </c>
      <c r="F94" s="51"/>
    </row>
    <row r="95" spans="1:11" ht="15.6" x14ac:dyDescent="0.3">
      <c r="A95" s="9" t="s">
        <v>172</v>
      </c>
      <c r="B95" s="77">
        <f>C42/'B. NTNC Water Systems'!H363</f>
        <v>2438.3754838709674</v>
      </c>
      <c r="C95" s="78">
        <f>C50/'B. NTNC Water Systems'!H363</f>
        <v>40475.888869419279</v>
      </c>
      <c r="D95" s="85">
        <f>C90/'B. NTNC Water Systems'!H363</f>
        <v>40866.571561705809</v>
      </c>
      <c r="E95" s="86">
        <f t="shared" ref="E95:E97" si="12">SUM(B95:D95)</f>
        <v>83780.835914996045</v>
      </c>
      <c r="F95" s="51"/>
    </row>
    <row r="96" spans="1:11" ht="15.6" x14ac:dyDescent="0.3">
      <c r="A96" s="9" t="s">
        <v>173</v>
      </c>
      <c r="B96" s="77">
        <f>D42/'C. TNC Water Systems'!B15</f>
        <v>4425.7457142857147</v>
      </c>
      <c r="C96" s="78">
        <f>D50/'C. TNC Water Systems'!B15</f>
        <v>31075.781570841769</v>
      </c>
      <c r="D96" s="85">
        <f>D90/'C. TNC Water Systems'!B15</f>
        <v>33562.13478617886</v>
      </c>
      <c r="E96" s="86">
        <f t="shared" si="12"/>
        <v>69063.662071306346</v>
      </c>
      <c r="F96" s="51"/>
    </row>
    <row r="97" spans="1:9" ht="16.2" thickBot="1" x14ac:dyDescent="0.35">
      <c r="A97" s="10" t="s">
        <v>183</v>
      </c>
      <c r="B97" s="81">
        <f>E42/'D. Wholesalers'!B15</f>
        <v>8197.177499999998</v>
      </c>
      <c r="C97" s="82">
        <f>E50/'D. Wholesalers'!B15</f>
        <v>153972.61915378249</v>
      </c>
      <c r="D97" s="87">
        <f>E90/'D. Wholesalers'!B15</f>
        <v>143904.34082689125</v>
      </c>
      <c r="E97" s="88">
        <f t="shared" si="12"/>
        <v>306074.13748067373</v>
      </c>
      <c r="F97" s="51"/>
    </row>
    <row r="99" spans="1:9" ht="16.2" thickBot="1" x14ac:dyDescent="0.35">
      <c r="A99" s="117" t="s">
        <v>74</v>
      </c>
    </row>
    <row r="100" spans="1:9" ht="61.2" thickBot="1" x14ac:dyDescent="0.35">
      <c r="A100" s="233" t="s">
        <v>180</v>
      </c>
      <c r="B100" s="331" t="s">
        <v>141</v>
      </c>
      <c r="C100" s="234" t="s">
        <v>201</v>
      </c>
      <c r="D100" s="181"/>
      <c r="E100" s="359"/>
    </row>
    <row r="101" spans="1:9" ht="15.6" x14ac:dyDescent="0.3">
      <c r="A101" s="106" t="s">
        <v>171</v>
      </c>
      <c r="B101" s="306">
        <f>'A. Community Water Systems'!H734</f>
        <v>1219076.7999999998</v>
      </c>
      <c r="C101" s="396">
        <f>'A. Community Water Systems'!H710</f>
        <v>507864</v>
      </c>
      <c r="F101" s="33"/>
    </row>
    <row r="102" spans="1:9" ht="15.6" x14ac:dyDescent="0.3">
      <c r="A102" s="9" t="s">
        <v>172</v>
      </c>
      <c r="B102" s="307">
        <f>'B. NTNC Water Systems'!H699</f>
        <v>472392.25999999995</v>
      </c>
      <c r="C102" s="79">
        <f>'B. NTNC Water Systems'!H675</f>
        <v>196797.30000000002</v>
      </c>
    </row>
    <row r="103" spans="1:9" ht="15.6" x14ac:dyDescent="0.3">
      <c r="A103" s="9" t="s">
        <v>173</v>
      </c>
      <c r="B103" s="307">
        <f>'C. TNC Water Systems'!K15</f>
        <v>53334.61</v>
      </c>
      <c r="C103" s="79">
        <f>'C. TNC Water Systems'!L15</f>
        <v>22219.05</v>
      </c>
      <c r="I103" s="96"/>
    </row>
    <row r="104" spans="1:9" ht="15.6" x14ac:dyDescent="0.3">
      <c r="A104" s="9" t="s">
        <v>183</v>
      </c>
      <c r="B104" s="307">
        <f>'D. Wholesalers'!K15</f>
        <v>30476.92</v>
      </c>
      <c r="C104" s="79">
        <f>'D. Wholesalers'!L15</f>
        <v>12696.6</v>
      </c>
    </row>
    <row r="105" spans="1:9" ht="16.2" thickBot="1" x14ac:dyDescent="0.35">
      <c r="A105" s="10" t="s">
        <v>102</v>
      </c>
      <c r="B105" s="308">
        <f>SUM(B101:B104)</f>
        <v>1775280.5899999999</v>
      </c>
      <c r="C105" s="217">
        <f>SUM(C101:C104)</f>
        <v>739576.95000000007</v>
      </c>
    </row>
    <row r="106" spans="1:9" ht="15.6" x14ac:dyDescent="0.3">
      <c r="A106" s="4"/>
      <c r="B106" s="51"/>
      <c r="C106" s="51"/>
    </row>
    <row r="107" spans="1:9" ht="16.2" thickBot="1" x14ac:dyDescent="0.35">
      <c r="A107" s="117" t="s">
        <v>75</v>
      </c>
      <c r="B107" s="51"/>
      <c r="C107" s="51"/>
      <c r="G107" s="116">
        <v>7619.23</v>
      </c>
    </row>
    <row r="108" spans="1:9" ht="16.2" thickBot="1" x14ac:dyDescent="0.35">
      <c r="A108" s="332" t="s">
        <v>157</v>
      </c>
      <c r="B108" s="231" t="s">
        <v>171</v>
      </c>
      <c r="C108" s="232" t="s">
        <v>172</v>
      </c>
      <c r="D108" s="232" t="s">
        <v>173</v>
      </c>
      <c r="E108" s="256" t="s">
        <v>156</v>
      </c>
      <c r="F108" s="233" t="s">
        <v>102</v>
      </c>
    </row>
    <row r="109" spans="1:9" ht="15.6" x14ac:dyDescent="0.3">
      <c r="A109" s="8">
        <v>1</v>
      </c>
      <c r="B109" s="306">
        <f>G107*0.1*B134</f>
        <v>121907.68</v>
      </c>
      <c r="C109" s="305">
        <f>G107*0.1*C134</f>
        <v>47239.226000000002</v>
      </c>
      <c r="D109" s="305">
        <f>G107*0.1*D134</f>
        <v>5333.4610000000002</v>
      </c>
      <c r="E109" s="309">
        <f>G107*0.1*E134</f>
        <v>3047.692</v>
      </c>
      <c r="F109" s="310">
        <f>SUM(B109:E109)</f>
        <v>177528.05900000001</v>
      </c>
      <c r="G109" s="360"/>
    </row>
    <row r="110" spans="1:9" ht="15.6" x14ac:dyDescent="0.3">
      <c r="A110" s="9">
        <v>2</v>
      </c>
      <c r="B110" s="307">
        <f>G107*0.9*'A. Community Water Systems'!G363</f>
        <v>212576.51699999999</v>
      </c>
      <c r="C110" s="78">
        <v>0</v>
      </c>
      <c r="D110" s="78">
        <v>0</v>
      </c>
      <c r="E110" s="85">
        <f>G107*0.9*'D. Wholesalers'!B15</f>
        <v>27429.227999999999</v>
      </c>
      <c r="F110" s="86">
        <f t="shared" ref="F110:F111" si="13">SUM(B110:E110)</f>
        <v>240005.745</v>
      </c>
      <c r="G110" s="360"/>
    </row>
    <row r="111" spans="1:9" ht="15.6" x14ac:dyDescent="0.3">
      <c r="A111" s="9">
        <v>3</v>
      </c>
      <c r="B111" s="307">
        <f>G107*0.9*('A. Community Water Systems'!F363+'A. Community Water Systems'!E363)</f>
        <v>260577.666</v>
      </c>
      <c r="C111" s="78">
        <v>0</v>
      </c>
      <c r="D111" s="78">
        <v>0</v>
      </c>
      <c r="E111" s="85">
        <v>0</v>
      </c>
      <c r="F111" s="86">
        <f t="shared" si="13"/>
        <v>260577.666</v>
      </c>
      <c r="G111" s="360"/>
    </row>
    <row r="112" spans="1:9" ht="15.6" x14ac:dyDescent="0.3">
      <c r="A112" s="9">
        <v>4</v>
      </c>
      <c r="B112" s="307">
        <f>G107*0.9*('A. Community Water Systems'!B363+'A. Community Water Systems'!C363+'A. Community Water Systems'!D363)</f>
        <v>624014.93700000003</v>
      </c>
      <c r="C112" s="78">
        <f>G107*0.9*'B. NTNC Water Systems'!H363</f>
        <v>425153.03399999999</v>
      </c>
      <c r="D112" s="78">
        <f>G107*0.9*'C. TNC Water Systems'!B15</f>
        <v>48001.148999999998</v>
      </c>
      <c r="E112" s="85">
        <v>0</v>
      </c>
      <c r="F112" s="86">
        <f>SUM(B112:E112)</f>
        <v>1097169.1199999999</v>
      </c>
      <c r="G112" s="360"/>
    </row>
    <row r="113" spans="1:11" ht="16.2" thickBot="1" x14ac:dyDescent="0.35">
      <c r="A113" s="10">
        <v>5</v>
      </c>
      <c r="B113" s="308">
        <v>0</v>
      </c>
      <c r="C113" s="82">
        <v>0</v>
      </c>
      <c r="D113" s="82">
        <v>0</v>
      </c>
      <c r="E113" s="87">
        <v>0</v>
      </c>
      <c r="F113" s="88">
        <f>SUM(B113:E113)</f>
        <v>0</v>
      </c>
      <c r="G113" s="360"/>
    </row>
    <row r="114" spans="1:11" ht="15.6" x14ac:dyDescent="0.3">
      <c r="A114" s="4"/>
      <c r="B114" s="51"/>
      <c r="C114" s="51"/>
      <c r="D114" s="51"/>
      <c r="E114" s="51"/>
      <c r="F114" s="51"/>
    </row>
    <row r="115" spans="1:11" ht="16.2" thickBot="1" x14ac:dyDescent="0.35">
      <c r="A115" s="117" t="s">
        <v>76</v>
      </c>
      <c r="B115" s="51"/>
      <c r="C115" s="51"/>
      <c r="G115" s="116">
        <v>3174.15</v>
      </c>
    </row>
    <row r="116" spans="1:11" ht="16.2" thickBot="1" x14ac:dyDescent="0.35">
      <c r="A116" s="332" t="s">
        <v>157</v>
      </c>
      <c r="B116" s="231" t="s">
        <v>171</v>
      </c>
      <c r="C116" s="232" t="s">
        <v>172</v>
      </c>
      <c r="D116" s="232" t="s">
        <v>173</v>
      </c>
      <c r="E116" s="256" t="s">
        <v>156</v>
      </c>
      <c r="F116" s="233" t="s">
        <v>102</v>
      </c>
    </row>
    <row r="117" spans="1:11" ht="15.6" x14ac:dyDescent="0.3">
      <c r="A117" s="8">
        <v>1</v>
      </c>
      <c r="B117" s="306">
        <f>G115*2/35*B134</f>
        <v>29020.799999999999</v>
      </c>
      <c r="C117" s="305">
        <f>G115*2/35*C134</f>
        <v>11245.56</v>
      </c>
      <c r="D117" s="305">
        <f>G115*2/35*D134</f>
        <v>1269.6599999999999</v>
      </c>
      <c r="E117" s="309">
        <f>G115*2/35*E134</f>
        <v>725.52</v>
      </c>
      <c r="F117" s="310">
        <f>SUM(B117:E117)</f>
        <v>42261.54</v>
      </c>
      <c r="G117" s="360"/>
    </row>
    <row r="118" spans="1:11" ht="15.6" x14ac:dyDescent="0.3">
      <c r="A118" s="9">
        <v>2</v>
      </c>
      <c r="B118" s="307">
        <f>G115*33/35*'A. Community Water Systems'!G363</f>
        <v>92775.87</v>
      </c>
      <c r="C118" s="78">
        <v>0</v>
      </c>
      <c r="D118" s="78">
        <v>0</v>
      </c>
      <c r="E118" s="85">
        <f>G115*33/35*E134</f>
        <v>11971.08</v>
      </c>
      <c r="F118" s="86">
        <f t="shared" ref="F118:F121" si="14">SUM(B118:E118)</f>
        <v>104746.95</v>
      </c>
      <c r="G118" s="360"/>
    </row>
    <row r="119" spans="1:11" ht="15.6" x14ac:dyDescent="0.3">
      <c r="A119" s="9">
        <v>3</v>
      </c>
      <c r="B119" s="307">
        <f>G115*33/35*('A. Community Water Systems'!F363+'A. Community Water Systems'!E363)</f>
        <v>113725.26</v>
      </c>
      <c r="C119" s="78">
        <v>0</v>
      </c>
      <c r="D119" s="78">
        <v>0</v>
      </c>
      <c r="E119" s="85">
        <v>0</v>
      </c>
      <c r="F119" s="86">
        <f t="shared" si="14"/>
        <v>113725.26</v>
      </c>
      <c r="G119" s="360"/>
    </row>
    <row r="120" spans="1:11" ht="15.6" x14ac:dyDescent="0.3">
      <c r="A120" s="9">
        <v>4</v>
      </c>
      <c r="B120" s="307">
        <f>G115*33/35*('A. Community Water Systems'!B363+'A. Community Water Systems'!C363+'A. Community Water Systems'!D363)</f>
        <v>272342.07</v>
      </c>
      <c r="C120" s="78">
        <f>G115*33/35*C134</f>
        <v>185551.74</v>
      </c>
      <c r="D120" s="78">
        <f>G115*33/35*D134</f>
        <v>20949.39</v>
      </c>
      <c r="E120" s="85">
        <v>0</v>
      </c>
      <c r="F120" s="86">
        <f t="shared" si="14"/>
        <v>478843.2</v>
      </c>
      <c r="G120" s="360"/>
    </row>
    <row r="121" spans="1:11" ht="16.2" thickBot="1" x14ac:dyDescent="0.35">
      <c r="A121" s="10">
        <v>5</v>
      </c>
      <c r="B121" s="308">
        <v>0</v>
      </c>
      <c r="C121" s="82">
        <v>0</v>
      </c>
      <c r="D121" s="82">
        <v>0</v>
      </c>
      <c r="E121" s="87">
        <v>0</v>
      </c>
      <c r="F121" s="88">
        <f t="shared" si="14"/>
        <v>0</v>
      </c>
      <c r="G121" s="360"/>
    </row>
    <row r="122" spans="1:11" x14ac:dyDescent="0.3">
      <c r="F122" s="33"/>
    </row>
    <row r="123" spans="1:11" ht="16.2" thickBot="1" x14ac:dyDescent="0.35">
      <c r="A123" s="117" t="s">
        <v>77</v>
      </c>
      <c r="G123" s="224"/>
      <c r="H123" s="224"/>
      <c r="I123" s="224"/>
      <c r="J123" s="51"/>
    </row>
    <row r="124" spans="1:11" ht="16.2" thickBot="1" x14ac:dyDescent="0.35">
      <c r="A124" s="230" t="s">
        <v>106</v>
      </c>
      <c r="B124" s="251" t="s">
        <v>171</v>
      </c>
      <c r="C124" s="252" t="s">
        <v>172</v>
      </c>
      <c r="D124" s="252" t="s">
        <v>173</v>
      </c>
      <c r="E124" s="252" t="s">
        <v>156</v>
      </c>
      <c r="F124" s="253" t="s">
        <v>102</v>
      </c>
      <c r="G124" s="224"/>
      <c r="H124" s="224"/>
      <c r="I124" s="224"/>
      <c r="J124" s="51"/>
    </row>
    <row r="125" spans="1:11" ht="15" x14ac:dyDescent="0.3">
      <c r="A125" s="36">
        <v>1</v>
      </c>
      <c r="B125" s="323">
        <f>'A. Community Water Systems'!H354</f>
        <v>932</v>
      </c>
      <c r="C125" s="327">
        <f>'B. NTNC Water Systems'!H354</f>
        <v>539</v>
      </c>
      <c r="D125" s="290">
        <f>'C. TNC Water Systems'!B6</f>
        <v>65</v>
      </c>
      <c r="E125" s="290">
        <f>'D. Wholesalers'!B6</f>
        <v>32</v>
      </c>
      <c r="F125" s="322">
        <f>SUM(B125:E125)</f>
        <v>1568</v>
      </c>
      <c r="J125" s="224"/>
    </row>
    <row r="126" spans="1:11" ht="15.6" x14ac:dyDescent="0.3">
      <c r="A126" s="35">
        <v>2</v>
      </c>
      <c r="B126" s="111">
        <f>'A. Community Water Systems'!H355</f>
        <v>692</v>
      </c>
      <c r="C126" s="254">
        <f>'B. NTNC Water Systems'!H355</f>
        <v>404</v>
      </c>
      <c r="D126" s="189">
        <f>'C. TNC Water Systems'!B7</f>
        <v>43</v>
      </c>
      <c r="E126" s="189">
        <f>'D. Wholesalers'!B7</f>
        <v>17</v>
      </c>
      <c r="F126" s="109">
        <f t="shared" ref="F126:F145" si="15">SUM(B126:E126)</f>
        <v>1156</v>
      </c>
      <c r="H126" s="225"/>
      <c r="I126" s="225"/>
      <c r="J126" s="225"/>
      <c r="K126" s="225"/>
    </row>
    <row r="127" spans="1:11" ht="15" x14ac:dyDescent="0.3">
      <c r="A127" s="35">
        <v>3</v>
      </c>
      <c r="B127" s="111">
        <f>'A. Community Water Systems'!H356</f>
        <v>550</v>
      </c>
      <c r="C127" s="254">
        <f>'B. NTNC Water Systems'!H356</f>
        <v>315</v>
      </c>
      <c r="D127" s="189">
        <f>'C. TNC Water Systems'!B8</f>
        <v>31</v>
      </c>
      <c r="E127" s="189">
        <f>'D. Wholesalers'!B8</f>
        <v>14</v>
      </c>
      <c r="F127" s="109">
        <f t="shared" si="15"/>
        <v>910</v>
      </c>
      <c r="H127" s="226"/>
      <c r="I127" s="227"/>
      <c r="J127" s="228"/>
      <c r="K127" s="228"/>
    </row>
    <row r="128" spans="1:11" ht="15" x14ac:dyDescent="0.3">
      <c r="A128" s="35">
        <v>4</v>
      </c>
      <c r="B128" s="111">
        <f>'A. Community Water Systems'!H357</f>
        <v>453</v>
      </c>
      <c r="C128" s="254">
        <f>'B. NTNC Water Systems'!H357</f>
        <v>251</v>
      </c>
      <c r="D128" s="189">
        <f>'C. TNC Water Systems'!B9</f>
        <v>28</v>
      </c>
      <c r="E128" s="189">
        <f>'D. Wholesalers'!B9</f>
        <v>11</v>
      </c>
      <c r="F128" s="109">
        <f t="shared" si="15"/>
        <v>743</v>
      </c>
      <c r="H128" s="226"/>
      <c r="I128" s="227"/>
      <c r="J128" s="228"/>
      <c r="K128" s="228"/>
    </row>
    <row r="129" spans="1:11" ht="15" x14ac:dyDescent="0.3">
      <c r="A129" s="35">
        <v>5</v>
      </c>
      <c r="B129" s="111">
        <f>'A. Community Water Systems'!H358</f>
        <v>370</v>
      </c>
      <c r="C129" s="254">
        <f>'B. NTNC Water Systems'!H358</f>
        <v>182</v>
      </c>
      <c r="D129" s="189">
        <f>'C. TNC Water Systems'!B10</f>
        <v>23</v>
      </c>
      <c r="E129" s="189">
        <f>'D. Wholesalers'!B10</f>
        <v>9</v>
      </c>
      <c r="F129" s="109">
        <f t="shared" si="15"/>
        <v>584</v>
      </c>
    </row>
    <row r="130" spans="1:11" ht="15" x14ac:dyDescent="0.3">
      <c r="A130" s="35">
        <v>6</v>
      </c>
      <c r="B130" s="111">
        <f>'A. Community Water Systems'!H359</f>
        <v>320</v>
      </c>
      <c r="C130" s="254">
        <f>'B. NTNC Water Systems'!H359</f>
        <v>142</v>
      </c>
      <c r="D130" s="189">
        <f>'C. TNC Water Systems'!B11</f>
        <v>20</v>
      </c>
      <c r="E130" s="189">
        <f>'D. Wholesalers'!B11</f>
        <v>8</v>
      </c>
      <c r="F130" s="109">
        <f t="shared" si="15"/>
        <v>490</v>
      </c>
      <c r="J130" s="229"/>
    </row>
    <row r="131" spans="1:11" ht="15" x14ac:dyDescent="0.3">
      <c r="A131" s="35">
        <v>7</v>
      </c>
      <c r="B131" s="111">
        <f>'A. Community Water Systems'!H360</f>
        <v>274</v>
      </c>
      <c r="C131" s="254">
        <f>'B. NTNC Water Systems'!H360</f>
        <v>111</v>
      </c>
      <c r="D131" s="189">
        <f>'C. TNC Water Systems'!B12</f>
        <v>17</v>
      </c>
      <c r="E131" s="189">
        <f>'D. Wholesalers'!B12</f>
        <v>7</v>
      </c>
      <c r="F131" s="109">
        <f t="shared" si="15"/>
        <v>409</v>
      </c>
    </row>
    <row r="132" spans="1:11" ht="15" x14ac:dyDescent="0.3">
      <c r="A132" s="35">
        <v>8</v>
      </c>
      <c r="B132" s="111">
        <f>'A. Community Water Systems'!H361</f>
        <v>224</v>
      </c>
      <c r="C132" s="254">
        <f>'B. NTNC Water Systems'!H361</f>
        <v>94</v>
      </c>
      <c r="D132" s="189">
        <f>'C. TNC Water Systems'!B13</f>
        <v>13</v>
      </c>
      <c r="E132" s="189">
        <f>'D. Wholesalers'!B13</f>
        <v>5</v>
      </c>
      <c r="F132" s="109">
        <f t="shared" si="15"/>
        <v>336</v>
      </c>
      <c r="J132" s="224"/>
    </row>
    <row r="133" spans="1:11" ht="15.6" x14ac:dyDescent="0.3">
      <c r="A133" s="35">
        <v>9</v>
      </c>
      <c r="B133" s="111">
        <f>'A. Community Water Systems'!H362</f>
        <v>189</v>
      </c>
      <c r="C133" s="254">
        <f>'B. NTNC Water Systems'!H362</f>
        <v>76</v>
      </c>
      <c r="D133" s="189">
        <f>'C. TNC Water Systems'!B14</f>
        <v>8</v>
      </c>
      <c r="E133" s="189">
        <f>'D. Wholesalers'!B14</f>
        <v>5</v>
      </c>
      <c r="F133" s="109">
        <f t="shared" si="15"/>
        <v>278</v>
      </c>
      <c r="H133" s="225"/>
      <c r="I133" s="225"/>
      <c r="J133" s="225"/>
      <c r="K133" s="225"/>
    </row>
    <row r="134" spans="1:11" ht="15" x14ac:dyDescent="0.3">
      <c r="A134" s="35">
        <v>10</v>
      </c>
      <c r="B134" s="111">
        <f>'A. Community Water Systems'!H363</f>
        <v>160</v>
      </c>
      <c r="C134" s="254">
        <f>'B. NTNC Water Systems'!H363</f>
        <v>62</v>
      </c>
      <c r="D134" s="189">
        <f>'C. TNC Water Systems'!B15</f>
        <v>7</v>
      </c>
      <c r="E134" s="189">
        <f>'D. Wholesalers'!B15</f>
        <v>4</v>
      </c>
      <c r="F134" s="109">
        <f t="shared" si="15"/>
        <v>233</v>
      </c>
      <c r="H134" s="226"/>
      <c r="I134" s="227"/>
      <c r="J134" s="228"/>
      <c r="K134" s="228"/>
    </row>
    <row r="135" spans="1:11" ht="15" x14ac:dyDescent="0.3">
      <c r="A135" s="35">
        <v>11</v>
      </c>
      <c r="B135" s="111">
        <f>'A. Community Water Systems'!H364</f>
        <v>141</v>
      </c>
      <c r="C135" s="254">
        <f>'B. NTNC Water Systems'!H364</f>
        <v>55</v>
      </c>
      <c r="D135" s="189">
        <f>'C. TNC Water Systems'!B16</f>
        <v>4</v>
      </c>
      <c r="E135" s="189">
        <f>'D. Wholesalers'!B16</f>
        <v>4</v>
      </c>
      <c r="F135" s="109">
        <f t="shared" si="15"/>
        <v>204</v>
      </c>
      <c r="H135" s="226"/>
      <c r="I135" s="227"/>
      <c r="J135" s="228"/>
      <c r="K135" s="228"/>
    </row>
    <row r="136" spans="1:11" ht="15" x14ac:dyDescent="0.3">
      <c r="A136" s="35">
        <v>12</v>
      </c>
      <c r="B136" s="111">
        <f>'A. Community Water Systems'!H365</f>
        <v>123</v>
      </c>
      <c r="C136" s="254">
        <f>'B. NTNC Water Systems'!H365</f>
        <v>52</v>
      </c>
      <c r="D136" s="189">
        <f>'C. TNC Water Systems'!B17</f>
        <v>3</v>
      </c>
      <c r="E136" s="189">
        <f>'D. Wholesalers'!B17</f>
        <v>3</v>
      </c>
      <c r="F136" s="109">
        <f t="shared" si="15"/>
        <v>181</v>
      </c>
      <c r="J136" s="33"/>
      <c r="K136" s="33"/>
    </row>
    <row r="137" spans="1:11" ht="15" x14ac:dyDescent="0.3">
      <c r="A137" s="35">
        <v>13</v>
      </c>
      <c r="B137" s="111">
        <f>'A. Community Water Systems'!H366</f>
        <v>106</v>
      </c>
      <c r="C137" s="254">
        <f>'B. NTNC Water Systems'!H366</f>
        <v>49</v>
      </c>
      <c r="D137" s="189">
        <f>'C. TNC Water Systems'!B18</f>
        <v>3</v>
      </c>
      <c r="E137" s="189">
        <f>'D. Wholesalers'!B18</f>
        <v>2</v>
      </c>
      <c r="F137" s="109">
        <f t="shared" si="15"/>
        <v>160</v>
      </c>
    </row>
    <row r="138" spans="1:11" ht="15" x14ac:dyDescent="0.3">
      <c r="A138" s="35">
        <v>14</v>
      </c>
      <c r="B138" s="111">
        <f>'A. Community Water Systems'!H367</f>
        <v>95</v>
      </c>
      <c r="C138" s="254">
        <f>'B. NTNC Water Systems'!H367</f>
        <v>44</v>
      </c>
      <c r="D138" s="189">
        <f>'C. TNC Water Systems'!B19</f>
        <v>2</v>
      </c>
      <c r="E138" s="189">
        <f>'D. Wholesalers'!B19</f>
        <v>1</v>
      </c>
      <c r="F138" s="109">
        <f t="shared" si="15"/>
        <v>142</v>
      </c>
    </row>
    <row r="139" spans="1:11" ht="15" x14ac:dyDescent="0.3">
      <c r="A139" s="35">
        <v>15</v>
      </c>
      <c r="B139" s="111">
        <f>'A. Community Water Systems'!H368</f>
        <v>86</v>
      </c>
      <c r="C139" s="254">
        <f>'B. NTNC Water Systems'!H368</f>
        <v>38</v>
      </c>
      <c r="D139" s="189">
        <f>'C. TNC Water Systems'!B20</f>
        <v>2</v>
      </c>
      <c r="E139" s="189">
        <f>'D. Wholesalers'!B20</f>
        <v>1</v>
      </c>
      <c r="F139" s="109">
        <f t="shared" si="15"/>
        <v>127</v>
      </c>
    </row>
    <row r="140" spans="1:11" ht="15" x14ac:dyDescent="0.3">
      <c r="A140" s="35">
        <v>20</v>
      </c>
      <c r="B140" s="111">
        <f>'A. Community Water Systems'!H369</f>
        <v>48</v>
      </c>
      <c r="C140" s="254">
        <f>'B. NTNC Water Systems'!H369</f>
        <v>21</v>
      </c>
      <c r="D140" s="189">
        <f>'C. TNC Water Systems'!B21</f>
        <v>1</v>
      </c>
      <c r="E140" s="189">
        <f>'D. Wholesalers'!B21</f>
        <v>1</v>
      </c>
      <c r="F140" s="109">
        <f t="shared" si="15"/>
        <v>71</v>
      </c>
    </row>
    <row r="141" spans="1:11" ht="15" x14ac:dyDescent="0.3">
      <c r="A141" s="35">
        <v>25</v>
      </c>
      <c r="B141" s="111">
        <f>'A. Community Water Systems'!H370</f>
        <v>30</v>
      </c>
      <c r="C141" s="254">
        <f>'B. NTNC Water Systems'!H370</f>
        <v>12</v>
      </c>
      <c r="D141" s="189">
        <f>'C. TNC Water Systems'!B22</f>
        <v>0</v>
      </c>
      <c r="E141" s="189">
        <f>'D. Wholesalers'!B22</f>
        <v>1</v>
      </c>
      <c r="F141" s="109">
        <f t="shared" si="15"/>
        <v>43</v>
      </c>
    </row>
    <row r="142" spans="1:11" ht="15" x14ac:dyDescent="0.3">
      <c r="A142" s="35">
        <v>30</v>
      </c>
      <c r="B142" s="111">
        <f>'A. Community Water Systems'!H371</f>
        <v>21</v>
      </c>
      <c r="C142" s="254">
        <f>'B. NTNC Water Systems'!H371</f>
        <v>7</v>
      </c>
      <c r="D142" s="189">
        <f>'C. TNC Water Systems'!B23</f>
        <v>0</v>
      </c>
      <c r="E142" s="189">
        <f>'D. Wholesalers'!B23</f>
        <v>1</v>
      </c>
      <c r="F142" s="109">
        <f t="shared" si="15"/>
        <v>29</v>
      </c>
    </row>
    <row r="143" spans="1:11" ht="15" x14ac:dyDescent="0.3">
      <c r="A143" s="35">
        <v>35</v>
      </c>
      <c r="B143" s="111">
        <f>'A. Community Water Systems'!H372</f>
        <v>16</v>
      </c>
      <c r="C143" s="254">
        <f>'B. NTNC Water Systems'!H372</f>
        <v>4</v>
      </c>
      <c r="D143" s="189">
        <f>'C. TNC Water Systems'!B24</f>
        <v>0</v>
      </c>
      <c r="E143" s="189">
        <f>'D. Wholesalers'!B24</f>
        <v>0</v>
      </c>
      <c r="F143" s="109">
        <f t="shared" si="15"/>
        <v>20</v>
      </c>
    </row>
    <row r="144" spans="1:11" ht="15" x14ac:dyDescent="0.3">
      <c r="A144" s="35">
        <v>40</v>
      </c>
      <c r="B144" s="111">
        <f>'A. Community Water Systems'!H373</f>
        <v>11</v>
      </c>
      <c r="C144" s="254">
        <f>'B. NTNC Water Systems'!H373</f>
        <v>2</v>
      </c>
      <c r="D144" s="189">
        <f>'C. TNC Water Systems'!B25</f>
        <v>0</v>
      </c>
      <c r="E144" s="189">
        <f>'D. Wholesalers'!B25</f>
        <v>0</v>
      </c>
      <c r="F144" s="109">
        <f t="shared" si="15"/>
        <v>13</v>
      </c>
    </row>
    <row r="145" spans="1:7" ht="15.6" thickBot="1" x14ac:dyDescent="0.35">
      <c r="A145" s="112">
        <v>45</v>
      </c>
      <c r="B145" s="113">
        <f>'A. Community Water Systems'!H374</f>
        <v>8</v>
      </c>
      <c r="C145" s="255">
        <f>'B. NTNC Water Systems'!H374</f>
        <v>0</v>
      </c>
      <c r="D145" s="250">
        <f>'C. TNC Water Systems'!B26</f>
        <v>0</v>
      </c>
      <c r="E145" s="250">
        <f>'D. Wholesalers'!B26</f>
        <v>0</v>
      </c>
      <c r="F145" s="221">
        <f t="shared" si="15"/>
        <v>8</v>
      </c>
    </row>
    <row r="146" spans="1:7" x14ac:dyDescent="0.3">
      <c r="B146" s="33"/>
      <c r="C146" s="178"/>
      <c r="F146" s="33"/>
    </row>
    <row r="147" spans="1:7" ht="16.2" thickBot="1" x14ac:dyDescent="0.35">
      <c r="A147" s="100" t="s">
        <v>78</v>
      </c>
    </row>
    <row r="148" spans="1:7" ht="15.6" thickBot="1" x14ac:dyDescent="0.35">
      <c r="A148" s="230" t="s">
        <v>106</v>
      </c>
      <c r="B148" s="251" t="s">
        <v>171</v>
      </c>
      <c r="C148" s="252" t="s">
        <v>172</v>
      </c>
      <c r="D148" s="252" t="s">
        <v>173</v>
      </c>
      <c r="E148" s="252" t="s">
        <v>156</v>
      </c>
      <c r="F148" s="253" t="s">
        <v>102</v>
      </c>
    </row>
    <row r="149" spans="1:7" ht="15" x14ac:dyDescent="0.3">
      <c r="A149" s="36">
        <v>1</v>
      </c>
      <c r="B149" s="323">
        <f>'A. Community Water Systems'!H63+'A. Community Water Systems'!H87</f>
        <v>3233</v>
      </c>
      <c r="C149" s="110">
        <f>'B. NTNC Water Systems'!H63+'B. NTNC Water Systems'!H87</f>
        <v>661</v>
      </c>
      <c r="D149" s="290">
        <f>'C. TNC Water Systems'!C6+'C. TNC Water Systems'!D6</f>
        <v>66</v>
      </c>
      <c r="E149" s="290">
        <f>'D. Wholesalers'!C6+'D. Wholesalers'!D6</f>
        <v>222</v>
      </c>
      <c r="F149" s="322">
        <f>SUM(B149:E149)</f>
        <v>4182</v>
      </c>
    </row>
    <row r="150" spans="1:7" ht="15" x14ac:dyDescent="0.3">
      <c r="A150" s="35">
        <v>2</v>
      </c>
      <c r="B150" s="111">
        <f>'A. Community Water Systems'!H64+'A. Community Water Systems'!H88</f>
        <v>2344</v>
      </c>
      <c r="C150" s="108">
        <f>'B. NTNC Water Systems'!H64+'B. NTNC Water Systems'!H88</f>
        <v>488</v>
      </c>
      <c r="D150" s="189">
        <f>'C. TNC Water Systems'!C7+'C. TNC Water Systems'!D7</f>
        <v>43</v>
      </c>
      <c r="E150" s="189">
        <f>'D. Wholesalers'!C7+'D. Wholesalers'!D7</f>
        <v>152</v>
      </c>
      <c r="F150" s="109">
        <f t="shared" ref="F150:F169" si="16">SUM(B150:E150)</f>
        <v>3027</v>
      </c>
    </row>
    <row r="151" spans="1:7" ht="15" x14ac:dyDescent="0.3">
      <c r="A151" s="35">
        <v>3</v>
      </c>
      <c r="B151" s="111">
        <f>'A. Community Water Systems'!H65+'A. Community Water Systems'!H89</f>
        <v>1782</v>
      </c>
      <c r="C151" s="108">
        <f>'B. NTNC Water Systems'!H65+'B. NTNC Water Systems'!H89</f>
        <v>380</v>
      </c>
      <c r="D151" s="189">
        <f>'C. TNC Water Systems'!C8+'C. TNC Water Systems'!D8</f>
        <v>31</v>
      </c>
      <c r="E151" s="189">
        <f>'D. Wholesalers'!C8+'D. Wholesalers'!D8</f>
        <v>120</v>
      </c>
      <c r="F151" s="109">
        <f t="shared" si="16"/>
        <v>2313</v>
      </c>
    </row>
    <row r="152" spans="1:7" ht="15" x14ac:dyDescent="0.3">
      <c r="A152" s="35">
        <v>4</v>
      </c>
      <c r="B152" s="111">
        <f>'A. Community Water Systems'!H66+'A. Community Water Systems'!H90</f>
        <v>1372</v>
      </c>
      <c r="C152" s="108">
        <f>'B. NTNC Water Systems'!H66+'B. NTNC Water Systems'!H90</f>
        <v>297</v>
      </c>
      <c r="D152" s="189">
        <f>'C. TNC Water Systems'!C9+'C. TNC Water Systems'!D9</f>
        <v>28</v>
      </c>
      <c r="E152" s="189">
        <f>'D. Wholesalers'!C9+'D. Wholesalers'!D9</f>
        <v>84</v>
      </c>
      <c r="F152" s="109">
        <f t="shared" si="16"/>
        <v>1781</v>
      </c>
    </row>
    <row r="153" spans="1:7" ht="15" x14ac:dyDescent="0.3">
      <c r="A153" s="35">
        <v>5</v>
      </c>
      <c r="B153" s="111">
        <f>'A. Community Water Systems'!H67+'A. Community Water Systems'!H91</f>
        <v>1065</v>
      </c>
      <c r="C153" s="108">
        <f>'B. NTNC Water Systems'!H67+'B. NTNC Water Systems'!H91</f>
        <v>211</v>
      </c>
      <c r="D153" s="189">
        <f>'C. TNC Water Systems'!C10+'C. TNC Water Systems'!D10</f>
        <v>23</v>
      </c>
      <c r="E153" s="189">
        <f>'D. Wholesalers'!C10+'D. Wholesalers'!D10</f>
        <v>59</v>
      </c>
      <c r="F153" s="109">
        <f t="shared" si="16"/>
        <v>1358</v>
      </c>
    </row>
    <row r="154" spans="1:7" ht="15" x14ac:dyDescent="0.3">
      <c r="A154" s="35">
        <v>6</v>
      </c>
      <c r="B154" s="111">
        <f>'A. Community Water Systems'!H68+'A. Community Water Systems'!H92</f>
        <v>867</v>
      </c>
      <c r="C154" s="108">
        <f>'B. NTNC Water Systems'!H68+'B. NTNC Water Systems'!H92</f>
        <v>166</v>
      </c>
      <c r="D154" s="189">
        <f>'C. TNC Water Systems'!C11+'C. TNC Water Systems'!D11</f>
        <v>20</v>
      </c>
      <c r="E154" s="189">
        <f>'D. Wholesalers'!C11+'D. Wholesalers'!D11</f>
        <v>41</v>
      </c>
      <c r="F154" s="109">
        <f t="shared" si="16"/>
        <v>1094</v>
      </c>
    </row>
    <row r="155" spans="1:7" ht="15" x14ac:dyDescent="0.3">
      <c r="A155" s="35">
        <v>7</v>
      </c>
      <c r="B155" s="111">
        <f>'A. Community Water Systems'!H69+'A. Community Water Systems'!H93</f>
        <v>719</v>
      </c>
      <c r="C155" s="108">
        <f>'B. NTNC Water Systems'!H69+'B. NTNC Water Systems'!H93</f>
        <v>133</v>
      </c>
      <c r="D155" s="189">
        <f>'C. TNC Water Systems'!C12+'C. TNC Water Systems'!D12</f>
        <v>17</v>
      </c>
      <c r="E155" s="189">
        <f>'D. Wholesalers'!C12+'D. Wholesalers'!D12</f>
        <v>27</v>
      </c>
      <c r="F155" s="109">
        <f t="shared" si="16"/>
        <v>896</v>
      </c>
      <c r="G155" s="33"/>
    </row>
    <row r="156" spans="1:7" ht="15" x14ac:dyDescent="0.3">
      <c r="A156" s="35">
        <v>8</v>
      </c>
      <c r="B156" s="111">
        <f>'A. Community Water Systems'!H70+'A. Community Water Systems'!H94</f>
        <v>603</v>
      </c>
      <c r="C156" s="108">
        <f>'B. NTNC Water Systems'!H70+'B. NTNC Water Systems'!H94</f>
        <v>111</v>
      </c>
      <c r="D156" s="189">
        <f>'C. TNC Water Systems'!C13+'C. TNC Water Systems'!D13</f>
        <v>13</v>
      </c>
      <c r="E156" s="189">
        <f>'D. Wholesalers'!C13+'D. Wholesalers'!D13</f>
        <v>18</v>
      </c>
      <c r="F156" s="109">
        <f t="shared" si="16"/>
        <v>745</v>
      </c>
    </row>
    <row r="157" spans="1:7" ht="15" x14ac:dyDescent="0.3">
      <c r="A157" s="35">
        <v>9</v>
      </c>
      <c r="B157" s="111">
        <f>'A. Community Water Systems'!H71+'A. Community Water Systems'!H95</f>
        <v>503</v>
      </c>
      <c r="C157" s="108">
        <f>'B. NTNC Water Systems'!H71+'B. NTNC Water Systems'!H95</f>
        <v>89</v>
      </c>
      <c r="D157" s="189">
        <f>'C. TNC Water Systems'!C14+'C. TNC Water Systems'!D14</f>
        <v>8</v>
      </c>
      <c r="E157" s="189">
        <f>'D. Wholesalers'!C14+'D. Wholesalers'!D14</f>
        <v>11</v>
      </c>
      <c r="F157" s="109">
        <f t="shared" si="16"/>
        <v>611</v>
      </c>
    </row>
    <row r="158" spans="1:7" ht="15" x14ac:dyDescent="0.3">
      <c r="A158" s="35">
        <v>10</v>
      </c>
      <c r="B158" s="111">
        <f>'A. Community Water Systems'!H72+'A. Community Water Systems'!H96</f>
        <v>412</v>
      </c>
      <c r="C158" s="108">
        <f>'B. NTNC Water Systems'!H72+'B. NTNC Water Systems'!H96</f>
        <v>72</v>
      </c>
      <c r="D158" s="189">
        <f>'C. TNC Water Systems'!C15+'C. TNC Water Systems'!D15</f>
        <v>7</v>
      </c>
      <c r="E158" s="189">
        <f>'D. Wholesalers'!C15+'D. Wholesalers'!D15</f>
        <v>10</v>
      </c>
      <c r="F158" s="109">
        <f t="shared" si="16"/>
        <v>501</v>
      </c>
    </row>
    <row r="159" spans="1:7" ht="15" x14ac:dyDescent="0.3">
      <c r="A159" s="35">
        <v>11</v>
      </c>
      <c r="B159" s="111">
        <f>'A. Community Water Systems'!H73+'A. Community Water Systems'!H97</f>
        <v>364</v>
      </c>
      <c r="C159" s="108">
        <f>'B. NTNC Water Systems'!H73+'B. NTNC Water Systems'!H97</f>
        <v>63</v>
      </c>
      <c r="D159" s="189">
        <f>'C. TNC Water Systems'!C16+'C. TNC Water Systems'!D16</f>
        <v>4</v>
      </c>
      <c r="E159" s="189">
        <f>'D. Wholesalers'!C16+'D. Wholesalers'!D16</f>
        <v>9</v>
      </c>
      <c r="F159" s="109">
        <f t="shared" si="16"/>
        <v>440</v>
      </c>
    </row>
    <row r="160" spans="1:7" ht="15" x14ac:dyDescent="0.3">
      <c r="A160" s="35">
        <v>12</v>
      </c>
      <c r="B160" s="111">
        <f>'A. Community Water Systems'!H74+'A. Community Water Systems'!H98</f>
        <v>316</v>
      </c>
      <c r="C160" s="108">
        <f>'B. NTNC Water Systems'!H74+'B. NTNC Water Systems'!H98</f>
        <v>58</v>
      </c>
      <c r="D160" s="189">
        <f>'C. TNC Water Systems'!C17+'C. TNC Water Systems'!D17</f>
        <v>3</v>
      </c>
      <c r="E160" s="189">
        <f>'D. Wholesalers'!C17+'D. Wholesalers'!D17</f>
        <v>8</v>
      </c>
      <c r="F160" s="109">
        <f t="shared" si="16"/>
        <v>385</v>
      </c>
    </row>
    <row r="161" spans="1:6" ht="15" x14ac:dyDescent="0.3">
      <c r="A161" s="35">
        <v>13</v>
      </c>
      <c r="B161" s="111">
        <f>'A. Community Water Systems'!H75+'A. Community Water Systems'!H99</f>
        <v>267</v>
      </c>
      <c r="C161" s="108">
        <f>'B. NTNC Water Systems'!H75+'B. NTNC Water Systems'!H99</f>
        <v>54</v>
      </c>
      <c r="D161" s="189">
        <f>'C. TNC Water Systems'!C18+'C. TNC Water Systems'!D18</f>
        <v>3</v>
      </c>
      <c r="E161" s="189">
        <f>'D. Wholesalers'!C18+'D. Wholesalers'!D18</f>
        <v>6</v>
      </c>
      <c r="F161" s="109">
        <f t="shared" si="16"/>
        <v>330</v>
      </c>
    </row>
    <row r="162" spans="1:6" ht="15" x14ac:dyDescent="0.3">
      <c r="A162" s="35">
        <v>14</v>
      </c>
      <c r="B162" s="111">
        <f>'A. Community Water Systems'!H76+'A. Community Water Systems'!H100</f>
        <v>236</v>
      </c>
      <c r="C162" s="108">
        <f>'B. NTNC Water Systems'!H76+'B. NTNC Water Systems'!H100</f>
        <v>49</v>
      </c>
      <c r="D162" s="189">
        <f>'C. TNC Water Systems'!C19+'C. TNC Water Systems'!D19</f>
        <v>2</v>
      </c>
      <c r="E162" s="189">
        <f>'D. Wholesalers'!C19+'D. Wholesalers'!D19</f>
        <v>5</v>
      </c>
      <c r="F162" s="109">
        <f t="shared" si="16"/>
        <v>292</v>
      </c>
    </row>
    <row r="163" spans="1:6" ht="15" x14ac:dyDescent="0.3">
      <c r="A163" s="35">
        <v>15</v>
      </c>
      <c r="B163" s="111">
        <f>'A. Community Water Systems'!H77+'A. Community Water Systems'!H101</f>
        <v>210</v>
      </c>
      <c r="C163" s="108">
        <f>'B. NTNC Water Systems'!H77+'B. NTNC Water Systems'!H101</f>
        <v>42</v>
      </c>
      <c r="D163" s="189">
        <f>'C. TNC Water Systems'!C20+'C. TNC Water Systems'!D20</f>
        <v>2</v>
      </c>
      <c r="E163" s="189">
        <f>'D. Wholesalers'!C20+'D. Wholesalers'!D20</f>
        <v>4</v>
      </c>
      <c r="F163" s="109">
        <f t="shared" si="16"/>
        <v>258</v>
      </c>
    </row>
    <row r="164" spans="1:6" ht="15" x14ac:dyDescent="0.3">
      <c r="A164" s="35">
        <v>20</v>
      </c>
      <c r="B164" s="111">
        <f>'A. Community Water Systems'!H78+'A. Community Water Systems'!H102</f>
        <v>97</v>
      </c>
      <c r="C164" s="108">
        <f>'B. NTNC Water Systems'!H78+'B. NTNC Water Systems'!H102</f>
        <v>24</v>
      </c>
      <c r="D164" s="189">
        <f>'C. TNC Water Systems'!C21+'C. TNC Water Systems'!D21</f>
        <v>1</v>
      </c>
      <c r="E164" s="189">
        <f>'D. Wholesalers'!C21+'D. Wholesalers'!D21</f>
        <v>3</v>
      </c>
      <c r="F164" s="109">
        <f t="shared" si="16"/>
        <v>125</v>
      </c>
    </row>
    <row r="165" spans="1:6" ht="15" x14ac:dyDescent="0.3">
      <c r="A165" s="35">
        <v>25</v>
      </c>
      <c r="B165" s="111">
        <f>'A. Community Water Systems'!H79+'A. Community Water Systems'!H103</f>
        <v>50</v>
      </c>
      <c r="C165" s="108">
        <f>'B. NTNC Water Systems'!H79+'B. NTNC Water Systems'!H103</f>
        <v>14</v>
      </c>
      <c r="D165" s="189">
        <f>'C. TNC Water Systems'!C22+'C. TNC Water Systems'!D22</f>
        <v>0</v>
      </c>
      <c r="E165" s="189">
        <f>'D. Wholesalers'!C22+'D. Wholesalers'!D22</f>
        <v>2</v>
      </c>
      <c r="F165" s="109">
        <f t="shared" si="16"/>
        <v>66</v>
      </c>
    </row>
    <row r="166" spans="1:6" ht="15" x14ac:dyDescent="0.3">
      <c r="A166" s="35">
        <v>30</v>
      </c>
      <c r="B166" s="111">
        <f>'A. Community Water Systems'!H80+'A. Community Water Systems'!H104</f>
        <v>34</v>
      </c>
      <c r="C166" s="108">
        <f>'B. NTNC Water Systems'!H80+'B. NTNC Water Systems'!H104</f>
        <v>7</v>
      </c>
      <c r="D166" s="189">
        <f>'C. TNC Water Systems'!C23+'C. TNC Water Systems'!D23</f>
        <v>0</v>
      </c>
      <c r="E166" s="189">
        <f>'D. Wholesalers'!C23+'D. Wholesalers'!D23</f>
        <v>1</v>
      </c>
      <c r="F166" s="109">
        <f t="shared" si="16"/>
        <v>42</v>
      </c>
    </row>
    <row r="167" spans="1:6" ht="15" x14ac:dyDescent="0.3">
      <c r="A167" s="35">
        <v>35</v>
      </c>
      <c r="B167" s="111">
        <f>'A. Community Water Systems'!H81+'A. Community Water Systems'!H105</f>
        <v>25</v>
      </c>
      <c r="C167" s="108">
        <f>'B. NTNC Water Systems'!H81+'B. NTNC Water Systems'!H105</f>
        <v>4</v>
      </c>
      <c r="D167" s="189">
        <f>'C. TNC Water Systems'!C24+'C. TNC Water Systems'!D24</f>
        <v>0</v>
      </c>
      <c r="E167" s="189">
        <f>'D. Wholesalers'!C24+'D. Wholesalers'!D24</f>
        <v>0</v>
      </c>
      <c r="F167" s="109">
        <f t="shared" si="16"/>
        <v>29</v>
      </c>
    </row>
    <row r="168" spans="1:6" ht="15" x14ac:dyDescent="0.3">
      <c r="A168" s="35">
        <v>40</v>
      </c>
      <c r="B168" s="111">
        <f>'A. Community Water Systems'!H82+'A. Community Water Systems'!H106</f>
        <v>17</v>
      </c>
      <c r="C168" s="108">
        <f>'B. NTNC Water Systems'!H82+'B. NTNC Water Systems'!H106</f>
        <v>2</v>
      </c>
      <c r="D168" s="189">
        <f>'C. TNC Water Systems'!C25+'C. TNC Water Systems'!D25</f>
        <v>0</v>
      </c>
      <c r="E168" s="189">
        <f>'D. Wholesalers'!C25+'D. Wholesalers'!D25</f>
        <v>0</v>
      </c>
      <c r="F168" s="109">
        <f t="shared" si="16"/>
        <v>19</v>
      </c>
    </row>
    <row r="169" spans="1:6" ht="15.6" thickBot="1" x14ac:dyDescent="0.35">
      <c r="A169" s="112">
        <v>45</v>
      </c>
      <c r="B169" s="113">
        <f>'A. Community Water Systems'!H83+'A. Community Water Systems'!H107</f>
        <v>11</v>
      </c>
      <c r="C169" s="114">
        <f>'B. NTNC Water Systems'!H83+'B. NTNC Water Systems'!H107</f>
        <v>0</v>
      </c>
      <c r="D169" s="250">
        <f>'C. TNC Water Systems'!C26+'C. TNC Water Systems'!D26</f>
        <v>0</v>
      </c>
      <c r="E169" s="250">
        <f>'D. Wholesalers'!C26+'D. Wholesalers'!D26</f>
        <v>0</v>
      </c>
      <c r="F169" s="221">
        <f t="shared" si="16"/>
        <v>11</v>
      </c>
    </row>
    <row r="171" spans="1:6" ht="16.2" thickBot="1" x14ac:dyDescent="0.35">
      <c r="A171" s="100" t="s">
        <v>79</v>
      </c>
    </row>
    <row r="172" spans="1:6" ht="15.6" thickBot="1" x14ac:dyDescent="0.35">
      <c r="A172" s="230" t="s">
        <v>106</v>
      </c>
      <c r="B172" s="251" t="s">
        <v>171</v>
      </c>
      <c r="C172" s="252" t="s">
        <v>172</v>
      </c>
      <c r="D172" s="252" t="s">
        <v>173</v>
      </c>
      <c r="E172" s="252" t="s">
        <v>156</v>
      </c>
      <c r="F172" s="253" t="s">
        <v>102</v>
      </c>
    </row>
    <row r="173" spans="1:6" ht="15" x14ac:dyDescent="0.3">
      <c r="A173" s="36">
        <v>1</v>
      </c>
      <c r="B173" s="326">
        <f>'A. Community Water Systems'!H474</f>
        <v>23613530</v>
      </c>
      <c r="C173" s="324">
        <f>'B. NTNC Water Systems'!H474</f>
        <v>192782</v>
      </c>
      <c r="D173" s="324">
        <f>'C. TNC Water Systems'!E6</f>
        <v>32376</v>
      </c>
      <c r="E173" s="324">
        <f>'D. Wholesalers'!E6</f>
        <v>1478624</v>
      </c>
      <c r="F173" s="325">
        <f>SUM(B173:E173)</f>
        <v>25317312</v>
      </c>
    </row>
    <row r="174" spans="1:6" ht="15" x14ac:dyDescent="0.3">
      <c r="A174" s="35">
        <v>2</v>
      </c>
      <c r="B174" s="244">
        <f>'A. Community Water Systems'!H475</f>
        <v>20390740</v>
      </c>
      <c r="C174" s="245">
        <f>'B. NTNC Water Systems'!H475</f>
        <v>153299</v>
      </c>
      <c r="D174" s="245">
        <f>'C. TNC Water Systems'!E7</f>
        <v>28988</v>
      </c>
      <c r="E174" s="245">
        <f>'D. Wholesalers'!E7</f>
        <v>1016696</v>
      </c>
      <c r="F174" s="246">
        <f t="shared" ref="F174:F193" si="17">SUM(B174:E174)</f>
        <v>21589723</v>
      </c>
    </row>
    <row r="175" spans="1:6" ht="15" x14ac:dyDescent="0.3">
      <c r="A175" s="35">
        <v>3</v>
      </c>
      <c r="B175" s="244">
        <f>'A. Community Water Systems'!H476</f>
        <v>17601913</v>
      </c>
      <c r="C175" s="245">
        <f>'B. NTNC Water Systems'!H476</f>
        <v>86355</v>
      </c>
      <c r="D175" s="245">
        <f>'C. TNC Water Systems'!E8</f>
        <v>26370</v>
      </c>
      <c r="E175" s="245">
        <f>'D. Wholesalers'!E8</f>
        <v>968450</v>
      </c>
      <c r="F175" s="246">
        <f t="shared" si="17"/>
        <v>18683088</v>
      </c>
    </row>
    <row r="176" spans="1:6" ht="15" x14ac:dyDescent="0.3">
      <c r="A176" s="35">
        <v>4</v>
      </c>
      <c r="B176" s="244">
        <f>'A. Community Water Systems'!H477</f>
        <v>16154494</v>
      </c>
      <c r="C176" s="245">
        <f>'B. NTNC Water Systems'!H477</f>
        <v>67712</v>
      </c>
      <c r="D176" s="245">
        <f>'C. TNC Water Systems'!E9</f>
        <v>25993</v>
      </c>
      <c r="E176" s="245">
        <f>'D. Wholesalers'!E9</f>
        <v>709292</v>
      </c>
      <c r="F176" s="246">
        <f t="shared" si="17"/>
        <v>16957491</v>
      </c>
    </row>
    <row r="177" spans="1:6" ht="15" x14ac:dyDescent="0.3">
      <c r="A177" s="35">
        <v>5</v>
      </c>
      <c r="B177" s="244">
        <f>'A. Community Water Systems'!H478</f>
        <v>15175416</v>
      </c>
      <c r="C177" s="245">
        <f>'B. NTNC Water Systems'!H478</f>
        <v>50265</v>
      </c>
      <c r="D177" s="245">
        <f>'C. TNC Water Systems'!E10</f>
        <v>19308</v>
      </c>
      <c r="E177" s="245">
        <f>'D. Wholesalers'!E10</f>
        <v>709292</v>
      </c>
      <c r="F177" s="246">
        <f t="shared" si="17"/>
        <v>15954281</v>
      </c>
    </row>
    <row r="178" spans="1:6" ht="15" x14ac:dyDescent="0.3">
      <c r="A178" s="35">
        <v>6</v>
      </c>
      <c r="B178" s="244">
        <f>'A. Community Water Systems'!H479</f>
        <v>14701870</v>
      </c>
      <c r="C178" s="245">
        <f>'B. NTNC Water Systems'!H479</f>
        <v>42393</v>
      </c>
      <c r="D178" s="245">
        <f>'C. TNC Water Systems'!E11</f>
        <v>18008</v>
      </c>
      <c r="E178" s="245">
        <f>'D. Wholesalers'!E11</f>
        <v>709292</v>
      </c>
      <c r="F178" s="246">
        <f t="shared" si="17"/>
        <v>15471563</v>
      </c>
    </row>
    <row r="179" spans="1:6" ht="15" x14ac:dyDescent="0.3">
      <c r="A179" s="35">
        <v>7</v>
      </c>
      <c r="B179" s="244">
        <f>'A. Community Water Systems'!H480</f>
        <v>9826004</v>
      </c>
      <c r="C179" s="245">
        <f>'B. NTNC Water Systems'!H480</f>
        <v>31532</v>
      </c>
      <c r="D179" s="245">
        <f>'C. TNC Water Systems'!E12</f>
        <v>17563</v>
      </c>
      <c r="E179" s="245">
        <f>'D. Wholesalers'!E12</f>
        <v>709292</v>
      </c>
      <c r="F179" s="246">
        <f t="shared" si="17"/>
        <v>10584391</v>
      </c>
    </row>
    <row r="180" spans="1:6" ht="15" x14ac:dyDescent="0.3">
      <c r="A180" s="35">
        <v>8</v>
      </c>
      <c r="B180" s="244">
        <f>'A. Community Water Systems'!H481</f>
        <v>7783302</v>
      </c>
      <c r="C180" s="245">
        <f>'B. NTNC Water Systems'!H481</f>
        <v>29225</v>
      </c>
      <c r="D180" s="245">
        <f>'C. TNC Water Systems'!E13</f>
        <v>2381</v>
      </c>
      <c r="E180" s="245">
        <f>'D. Wholesalers'!E13</f>
        <v>708060</v>
      </c>
      <c r="F180" s="246">
        <f t="shared" si="17"/>
        <v>8522968</v>
      </c>
    </row>
    <row r="181" spans="1:6" ht="15" x14ac:dyDescent="0.3">
      <c r="A181" s="35">
        <v>9</v>
      </c>
      <c r="B181" s="244">
        <f>'A. Community Water Systems'!H482</f>
        <v>6703719</v>
      </c>
      <c r="C181" s="245">
        <f>'B. NTNC Water Systems'!H482</f>
        <v>22015</v>
      </c>
      <c r="D181" s="245">
        <f>'C. TNC Water Systems'!E14</f>
        <v>1308</v>
      </c>
      <c r="E181" s="245">
        <f>'D. Wholesalers'!E14</f>
        <v>708060</v>
      </c>
      <c r="F181" s="246">
        <f t="shared" si="17"/>
        <v>7435102</v>
      </c>
    </row>
    <row r="182" spans="1:6" ht="15" x14ac:dyDescent="0.3">
      <c r="A182" s="35">
        <v>10</v>
      </c>
      <c r="B182" s="244">
        <f>'A. Community Water Systems'!H483</f>
        <v>5328938</v>
      </c>
      <c r="C182" s="245">
        <f>'B. NTNC Water Systems'!H483</f>
        <v>15638</v>
      </c>
      <c r="D182" s="245">
        <f>'C. TNC Water Systems'!E15</f>
        <v>1093</v>
      </c>
      <c r="E182" s="245">
        <f>'D. Wholesalers'!E15</f>
        <v>197129</v>
      </c>
      <c r="F182" s="246">
        <f t="shared" si="17"/>
        <v>5542798</v>
      </c>
    </row>
    <row r="183" spans="1:6" ht="15" x14ac:dyDescent="0.3">
      <c r="A183" s="35">
        <v>11</v>
      </c>
      <c r="B183" s="244">
        <f>'A. Community Water Systems'!H484</f>
        <v>4267834</v>
      </c>
      <c r="C183" s="245">
        <f>'B. NTNC Water Systems'!H484</f>
        <v>11972</v>
      </c>
      <c r="D183" s="245">
        <f>'C. TNC Water Systems'!E16</f>
        <v>798</v>
      </c>
      <c r="E183" s="245">
        <f>'D. Wholesalers'!E16</f>
        <v>197129</v>
      </c>
      <c r="F183" s="246">
        <f t="shared" si="17"/>
        <v>4477733</v>
      </c>
    </row>
    <row r="184" spans="1:6" ht="15" x14ac:dyDescent="0.3">
      <c r="A184" s="35">
        <v>12</v>
      </c>
      <c r="B184" s="244">
        <f>'A. Community Water Systems'!H485</f>
        <v>4074438</v>
      </c>
      <c r="C184" s="245">
        <f>'B. NTNC Water Systems'!H485</f>
        <v>11807</v>
      </c>
      <c r="D184" s="245">
        <f>'C. TNC Water Systems'!E17</f>
        <v>771</v>
      </c>
      <c r="E184" s="245">
        <f>'D. Wholesalers'!E17</f>
        <v>12744</v>
      </c>
      <c r="F184" s="246">
        <f t="shared" si="17"/>
        <v>4099760</v>
      </c>
    </row>
    <row r="185" spans="1:6" ht="15" x14ac:dyDescent="0.3">
      <c r="A185" s="35">
        <v>13</v>
      </c>
      <c r="B185" s="244">
        <f>'A. Community Water Systems'!H486</f>
        <v>3875980</v>
      </c>
      <c r="C185" s="245">
        <f>'B. NTNC Water Systems'!H486</f>
        <v>10344</v>
      </c>
      <c r="D185" s="245">
        <f>'C. TNC Water Systems'!E18</f>
        <v>771</v>
      </c>
      <c r="E185" s="245">
        <f>'D. Wholesalers'!E18</f>
        <v>640</v>
      </c>
      <c r="F185" s="246">
        <f t="shared" si="17"/>
        <v>3887735</v>
      </c>
    </row>
    <row r="186" spans="1:6" ht="15" x14ac:dyDescent="0.3">
      <c r="A186" s="35">
        <v>14</v>
      </c>
      <c r="B186" s="244">
        <f>'A. Community Water Systems'!H487</f>
        <v>3780155</v>
      </c>
      <c r="C186" s="245">
        <f>'B. NTNC Water Systems'!H487</f>
        <v>9524</v>
      </c>
      <c r="D186" s="245">
        <f>'C. TNC Water Systems'!E19</f>
        <v>661</v>
      </c>
      <c r="E186" s="245">
        <f>'D. Wholesalers'!E19</f>
        <v>600</v>
      </c>
      <c r="F186" s="246">
        <f t="shared" si="17"/>
        <v>3790940</v>
      </c>
    </row>
    <row r="187" spans="1:6" ht="15" x14ac:dyDescent="0.3">
      <c r="A187" s="35">
        <v>15</v>
      </c>
      <c r="B187" s="244">
        <f>'A. Community Water Systems'!H488</f>
        <v>3738927</v>
      </c>
      <c r="C187" s="245">
        <f>'B. NTNC Water Systems'!H488</f>
        <v>8359</v>
      </c>
      <c r="D187" s="245">
        <f>'C. TNC Water Systems'!E20</f>
        <v>661</v>
      </c>
      <c r="E187" s="245">
        <f>'D. Wholesalers'!E20</f>
        <v>600</v>
      </c>
      <c r="F187" s="246">
        <f t="shared" si="17"/>
        <v>3748547</v>
      </c>
    </row>
    <row r="188" spans="1:6" ht="15" x14ac:dyDescent="0.3">
      <c r="A188" s="35">
        <v>20</v>
      </c>
      <c r="B188" s="244">
        <f>'A. Community Water Systems'!H489</f>
        <v>2931662</v>
      </c>
      <c r="C188" s="245">
        <f>'B. NTNC Water Systems'!H489</f>
        <v>4445</v>
      </c>
      <c r="D188" s="245">
        <f>'C. TNC Water Systems'!E21</f>
        <v>500</v>
      </c>
      <c r="E188" s="245">
        <f>'D. Wholesalers'!E21</f>
        <v>600</v>
      </c>
      <c r="F188" s="246">
        <f t="shared" si="17"/>
        <v>2937207</v>
      </c>
    </row>
    <row r="189" spans="1:6" ht="15" x14ac:dyDescent="0.3">
      <c r="A189" s="35">
        <v>25</v>
      </c>
      <c r="B189" s="244">
        <f>'A. Community Water Systems'!H490</f>
        <v>1412250</v>
      </c>
      <c r="C189" s="245">
        <f>'B. NTNC Water Systems'!H490</f>
        <v>2099</v>
      </c>
      <c r="D189" s="245">
        <f>'C. TNC Water Systems'!E22</f>
        <v>0</v>
      </c>
      <c r="E189" s="245">
        <f>'D. Wholesalers'!E22</f>
        <v>600</v>
      </c>
      <c r="F189" s="246">
        <f t="shared" si="17"/>
        <v>1414949</v>
      </c>
    </row>
    <row r="190" spans="1:6" ht="15" x14ac:dyDescent="0.3">
      <c r="A190" s="35">
        <v>30</v>
      </c>
      <c r="B190" s="244">
        <f>'A. Community Water Systems'!H491</f>
        <v>1364113</v>
      </c>
      <c r="C190" s="245">
        <f>'B. NTNC Water Systems'!H491</f>
        <v>1366</v>
      </c>
      <c r="D190" s="245">
        <f>'C. TNC Water Systems'!E23</f>
        <v>0</v>
      </c>
      <c r="E190" s="245">
        <f>'D. Wholesalers'!E23</f>
        <v>600</v>
      </c>
      <c r="F190" s="246">
        <f t="shared" si="17"/>
        <v>1366079</v>
      </c>
    </row>
    <row r="191" spans="1:6" ht="15" x14ac:dyDescent="0.3">
      <c r="A191" s="35">
        <v>35</v>
      </c>
      <c r="B191" s="244">
        <f>'A. Community Water Systems'!H492</f>
        <v>1281683</v>
      </c>
      <c r="C191" s="245">
        <f>'B. NTNC Water Systems'!H492</f>
        <v>644</v>
      </c>
      <c r="D191" s="245">
        <f>'C. TNC Water Systems'!E24</f>
        <v>0</v>
      </c>
      <c r="E191" s="245">
        <f>'D. Wholesalers'!E24</f>
        <v>0</v>
      </c>
      <c r="F191" s="246">
        <f t="shared" si="17"/>
        <v>1282327</v>
      </c>
    </row>
    <row r="192" spans="1:6" ht="15" x14ac:dyDescent="0.3">
      <c r="A192" s="35">
        <v>40</v>
      </c>
      <c r="B192" s="244">
        <f>'A. Community Water Systems'!H493</f>
        <v>1196656</v>
      </c>
      <c r="C192" s="245">
        <f>'B. NTNC Water Systems'!H493</f>
        <v>184</v>
      </c>
      <c r="D192" s="245">
        <f>'C. TNC Water Systems'!E25</f>
        <v>0</v>
      </c>
      <c r="E192" s="245">
        <f>'D. Wholesalers'!E25</f>
        <v>0</v>
      </c>
      <c r="F192" s="246">
        <f t="shared" si="17"/>
        <v>1196840</v>
      </c>
    </row>
    <row r="193" spans="1:6" ht="15.6" thickBot="1" x14ac:dyDescent="0.35">
      <c r="A193" s="112">
        <v>45</v>
      </c>
      <c r="B193" s="247">
        <f>'A. Community Water Systems'!H494</f>
        <v>588193</v>
      </c>
      <c r="C193" s="248">
        <f>'B. NTNC Water Systems'!H494</f>
        <v>0</v>
      </c>
      <c r="D193" s="248">
        <f>'C. TNC Water Systems'!E26</f>
        <v>0</v>
      </c>
      <c r="E193" s="248">
        <f>'D. Wholesalers'!E26</f>
        <v>0</v>
      </c>
      <c r="F193" s="249">
        <f t="shared" si="17"/>
        <v>588193</v>
      </c>
    </row>
    <row r="195" spans="1:6" ht="16.2" thickBot="1" x14ac:dyDescent="0.35">
      <c r="A195" s="100" t="s">
        <v>80</v>
      </c>
    </row>
    <row r="196" spans="1:6" ht="15.6" thickBot="1" x14ac:dyDescent="0.35">
      <c r="A196" s="230" t="s">
        <v>106</v>
      </c>
      <c r="B196" s="251" t="s">
        <v>171</v>
      </c>
      <c r="C196" s="252" t="s">
        <v>172</v>
      </c>
      <c r="D196" s="252" t="s">
        <v>173</v>
      </c>
      <c r="E196" s="252" t="s">
        <v>156</v>
      </c>
      <c r="F196" s="253" t="s">
        <v>102</v>
      </c>
    </row>
    <row r="197" spans="1:6" ht="15" x14ac:dyDescent="0.3">
      <c r="A197" s="36">
        <v>1</v>
      </c>
      <c r="B197" s="323">
        <f>'A. Community Water Systems'!H426</f>
        <v>5523198</v>
      </c>
      <c r="C197" s="110">
        <f>'B. NTNC Water Systems'!H426</f>
        <v>5163</v>
      </c>
      <c r="D197" s="110">
        <f>'C. TNC Water Systems'!F6</f>
        <v>873</v>
      </c>
      <c r="E197" s="110" t="s">
        <v>184</v>
      </c>
      <c r="F197" s="322">
        <f>SUM(B197:E197)</f>
        <v>5529234</v>
      </c>
    </row>
    <row r="198" spans="1:6" ht="15" x14ac:dyDescent="0.3">
      <c r="A198" s="35">
        <v>2</v>
      </c>
      <c r="B198" s="111">
        <f>'A. Community Water Systems'!H427</f>
        <v>4707445</v>
      </c>
      <c r="C198" s="108">
        <f>'B. NTNC Water Systems'!H427</f>
        <v>2994</v>
      </c>
      <c r="D198" s="108">
        <f>'C. TNC Water Systems'!F7</f>
        <v>587</v>
      </c>
      <c r="E198" s="108" t="s">
        <v>184</v>
      </c>
      <c r="F198" s="109">
        <f t="shared" ref="F198:F217" si="18">SUM(B198:E198)</f>
        <v>4711026</v>
      </c>
    </row>
    <row r="199" spans="1:6" ht="15" x14ac:dyDescent="0.3">
      <c r="A199" s="35">
        <v>3</v>
      </c>
      <c r="B199" s="111">
        <f>'A. Community Water Systems'!H428</f>
        <v>4053083</v>
      </c>
      <c r="C199" s="108">
        <f>'B. NTNC Water Systems'!H428</f>
        <v>2407</v>
      </c>
      <c r="D199" s="108">
        <f>'C. TNC Water Systems'!F8</f>
        <v>555</v>
      </c>
      <c r="E199" s="108" t="s">
        <v>184</v>
      </c>
      <c r="F199" s="109">
        <f t="shared" si="18"/>
        <v>4056045</v>
      </c>
    </row>
    <row r="200" spans="1:6" ht="15" x14ac:dyDescent="0.3">
      <c r="A200" s="35">
        <v>4</v>
      </c>
      <c r="B200" s="111">
        <f>'A. Community Water Systems'!H429</f>
        <v>3693592</v>
      </c>
      <c r="C200" s="108">
        <f>'B. NTNC Water Systems'!H429</f>
        <v>1987</v>
      </c>
      <c r="D200" s="108">
        <f>'C. TNC Water Systems'!F9</f>
        <v>498</v>
      </c>
      <c r="E200" s="108" t="s">
        <v>184</v>
      </c>
      <c r="F200" s="109">
        <f t="shared" si="18"/>
        <v>3696077</v>
      </c>
    </row>
    <row r="201" spans="1:6" ht="15" x14ac:dyDescent="0.3">
      <c r="A201" s="35">
        <v>5</v>
      </c>
      <c r="B201" s="111">
        <f>'A. Community Water Systems'!H430</f>
        <v>3423823</v>
      </c>
      <c r="C201" s="108">
        <f>'B. NTNC Water Systems'!H430</f>
        <v>1628</v>
      </c>
      <c r="D201" s="108">
        <f>'C. TNC Water Systems'!F10</f>
        <v>487</v>
      </c>
      <c r="E201" s="108" t="s">
        <v>184</v>
      </c>
      <c r="F201" s="109">
        <f t="shared" si="18"/>
        <v>3425938</v>
      </c>
    </row>
    <row r="202" spans="1:6" ht="15" x14ac:dyDescent="0.3">
      <c r="A202" s="35">
        <v>6</v>
      </c>
      <c r="B202" s="111">
        <f>'A. Community Water Systems'!H431</f>
        <v>3308796</v>
      </c>
      <c r="C202" s="108">
        <f>'B. NTNC Water Systems'!H431</f>
        <v>958</v>
      </c>
      <c r="D202" s="108">
        <f>'C. TNC Water Systems'!F11</f>
        <v>437</v>
      </c>
      <c r="E202" s="108" t="s">
        <v>184</v>
      </c>
      <c r="F202" s="109">
        <f t="shared" si="18"/>
        <v>3310191</v>
      </c>
    </row>
    <row r="203" spans="1:6" ht="15" x14ac:dyDescent="0.3">
      <c r="A203" s="35">
        <v>7</v>
      </c>
      <c r="B203" s="111">
        <f>'A. Community Water Systems'!H432</f>
        <v>2389220</v>
      </c>
      <c r="C203" s="108">
        <f>'B. NTNC Water Systems'!H432</f>
        <v>837</v>
      </c>
      <c r="D203" s="108">
        <f>'C. TNC Water Systems'!F12</f>
        <v>432</v>
      </c>
      <c r="E203" s="108" t="s">
        <v>184</v>
      </c>
      <c r="F203" s="109">
        <f t="shared" si="18"/>
        <v>2390489</v>
      </c>
    </row>
    <row r="204" spans="1:6" ht="15" x14ac:dyDescent="0.3">
      <c r="A204" s="35">
        <v>8</v>
      </c>
      <c r="B204" s="111">
        <f>'A. Community Water Systems'!H433</f>
        <v>1918940</v>
      </c>
      <c r="C204" s="108">
        <f>'B. NTNC Water Systems'!H433</f>
        <v>767</v>
      </c>
      <c r="D204" s="108">
        <f>'C. TNC Water Systems'!F13</f>
        <v>388</v>
      </c>
      <c r="E204" s="108" t="s">
        <v>184</v>
      </c>
      <c r="F204" s="109">
        <f t="shared" si="18"/>
        <v>1920095</v>
      </c>
    </row>
    <row r="205" spans="1:6" ht="15" x14ac:dyDescent="0.3">
      <c r="A205" s="35">
        <v>9</v>
      </c>
      <c r="B205" s="111">
        <f>'A. Community Water Systems'!H434</f>
        <v>1661709</v>
      </c>
      <c r="C205" s="108">
        <f>'B. NTNC Water Systems'!H434</f>
        <v>655</v>
      </c>
      <c r="D205" s="108">
        <f>'C. TNC Water Systems'!F14</f>
        <v>368</v>
      </c>
      <c r="E205" s="108" t="s">
        <v>184</v>
      </c>
      <c r="F205" s="109">
        <f t="shared" si="18"/>
        <v>1662732</v>
      </c>
    </row>
    <row r="206" spans="1:6" ht="15" x14ac:dyDescent="0.3">
      <c r="A206" s="35">
        <v>10</v>
      </c>
      <c r="B206" s="111">
        <f>'A. Community Water Systems'!H435</f>
        <v>1348147</v>
      </c>
      <c r="C206" s="108">
        <f>'B. NTNC Water Systems'!H435</f>
        <v>597</v>
      </c>
      <c r="D206" s="108">
        <f>'C. TNC Water Systems'!F15</f>
        <v>290</v>
      </c>
      <c r="E206" s="108" t="s">
        <v>184</v>
      </c>
      <c r="F206" s="109">
        <f t="shared" si="18"/>
        <v>1349034</v>
      </c>
    </row>
    <row r="207" spans="1:6" ht="15" x14ac:dyDescent="0.3">
      <c r="A207" s="35">
        <v>11</v>
      </c>
      <c r="B207" s="111">
        <f>'A. Community Water Systems'!H436</f>
        <v>1067753</v>
      </c>
      <c r="C207" s="108">
        <f>'B. NTNC Water Systems'!H436</f>
        <v>479</v>
      </c>
      <c r="D207" s="108">
        <f>'C. TNC Water Systems'!F16</f>
        <v>285</v>
      </c>
      <c r="E207" s="108" t="s">
        <v>184</v>
      </c>
      <c r="F207" s="109">
        <f t="shared" si="18"/>
        <v>1068517</v>
      </c>
    </row>
    <row r="208" spans="1:6" ht="15" x14ac:dyDescent="0.3">
      <c r="A208" s="35">
        <v>12</v>
      </c>
      <c r="B208" s="111">
        <f>'A. Community Water Systems'!H437</f>
        <v>1010615</v>
      </c>
      <c r="C208" s="108">
        <f>'B. NTNC Water Systems'!H437</f>
        <v>475</v>
      </c>
      <c r="D208" s="108">
        <f>'C. TNC Water Systems'!F17</f>
        <v>283</v>
      </c>
      <c r="E208" s="108" t="s">
        <v>184</v>
      </c>
      <c r="F208" s="109">
        <f t="shared" si="18"/>
        <v>1011373</v>
      </c>
    </row>
    <row r="209" spans="1:8" ht="15" x14ac:dyDescent="0.3">
      <c r="A209" s="35">
        <v>13</v>
      </c>
      <c r="B209" s="111">
        <f>'A. Community Water Systems'!H438</f>
        <v>972892</v>
      </c>
      <c r="C209" s="108">
        <f>'B. NTNC Water Systems'!H438</f>
        <v>379</v>
      </c>
      <c r="D209" s="108">
        <f>'C. TNC Water Systems'!F18</f>
        <v>283</v>
      </c>
      <c r="E209" s="108" t="s">
        <v>184</v>
      </c>
      <c r="F209" s="109">
        <f t="shared" si="18"/>
        <v>973554</v>
      </c>
    </row>
    <row r="210" spans="1:8" ht="15" x14ac:dyDescent="0.3">
      <c r="A210" s="35">
        <v>14</v>
      </c>
      <c r="B210" s="111">
        <f>'A. Community Water Systems'!H439</f>
        <v>947221</v>
      </c>
      <c r="C210" s="108">
        <f>'B. NTNC Water Systems'!H439</f>
        <v>364</v>
      </c>
      <c r="D210" s="108">
        <f>'C. TNC Water Systems'!F19</f>
        <v>48</v>
      </c>
      <c r="E210" s="108" t="s">
        <v>184</v>
      </c>
      <c r="F210" s="109">
        <f t="shared" si="18"/>
        <v>947633</v>
      </c>
    </row>
    <row r="211" spans="1:8" ht="15" x14ac:dyDescent="0.3">
      <c r="A211" s="35">
        <v>15</v>
      </c>
      <c r="B211" s="111">
        <f>'A. Community Water Systems'!H440</f>
        <v>934071</v>
      </c>
      <c r="C211" s="108">
        <f>'B. NTNC Water Systems'!H440</f>
        <v>351</v>
      </c>
      <c r="D211" s="108">
        <f>'C. TNC Water Systems'!F20</f>
        <v>48</v>
      </c>
      <c r="E211" s="108" t="s">
        <v>184</v>
      </c>
      <c r="F211" s="109">
        <f t="shared" si="18"/>
        <v>934470</v>
      </c>
    </row>
    <row r="212" spans="1:8" ht="15" x14ac:dyDescent="0.3">
      <c r="A212" s="35">
        <v>20</v>
      </c>
      <c r="B212" s="111">
        <f>'A. Community Water Systems'!H441</f>
        <v>719691</v>
      </c>
      <c r="C212" s="108">
        <f>'B. NTNC Water Systems'!H441</f>
        <v>125</v>
      </c>
      <c r="D212" s="108">
        <f>'C. TNC Water Systems'!F21</f>
        <v>3</v>
      </c>
      <c r="E212" s="108" t="s">
        <v>184</v>
      </c>
      <c r="F212" s="109">
        <f t="shared" si="18"/>
        <v>719819</v>
      </c>
    </row>
    <row r="213" spans="1:8" ht="15" x14ac:dyDescent="0.3">
      <c r="A213" s="35">
        <v>25</v>
      </c>
      <c r="B213" s="111">
        <f>'A. Community Water Systems'!H442</f>
        <v>345060</v>
      </c>
      <c r="C213" s="108">
        <f>'B. NTNC Water Systems'!H442</f>
        <v>26</v>
      </c>
      <c r="D213" s="108">
        <f>'C. TNC Water Systems'!F22</f>
        <v>0</v>
      </c>
      <c r="E213" s="108" t="s">
        <v>184</v>
      </c>
      <c r="F213" s="109">
        <f t="shared" si="18"/>
        <v>345086</v>
      </c>
    </row>
    <row r="214" spans="1:8" ht="15" x14ac:dyDescent="0.3">
      <c r="A214" s="35">
        <v>30</v>
      </c>
      <c r="B214" s="111">
        <f>'A. Community Water Systems'!H443</f>
        <v>329139</v>
      </c>
      <c r="C214" s="108">
        <f>'B. NTNC Water Systems'!H443</f>
        <v>15</v>
      </c>
      <c r="D214" s="108">
        <f>'C. TNC Water Systems'!F23</f>
        <v>0</v>
      </c>
      <c r="E214" s="108" t="s">
        <v>184</v>
      </c>
      <c r="F214" s="109">
        <f t="shared" si="18"/>
        <v>329154</v>
      </c>
    </row>
    <row r="215" spans="1:8" ht="15" x14ac:dyDescent="0.3">
      <c r="A215" s="35">
        <v>35</v>
      </c>
      <c r="B215" s="111">
        <f>'A. Community Water Systems'!H444</f>
        <v>306002</v>
      </c>
      <c r="C215" s="108">
        <f>'B. NTNC Water Systems'!H444</f>
        <v>5</v>
      </c>
      <c r="D215" s="108">
        <f>'C. TNC Water Systems'!F24</f>
        <v>0</v>
      </c>
      <c r="E215" s="108" t="s">
        <v>184</v>
      </c>
      <c r="F215" s="109">
        <f t="shared" si="18"/>
        <v>306007</v>
      </c>
    </row>
    <row r="216" spans="1:8" ht="15" x14ac:dyDescent="0.3">
      <c r="A216" s="35">
        <v>40</v>
      </c>
      <c r="B216" s="111">
        <f>'A. Community Water Systems'!H445</f>
        <v>282322</v>
      </c>
      <c r="C216" s="108">
        <f>'B. NTNC Water Systems'!H445</f>
        <v>3</v>
      </c>
      <c r="D216" s="108">
        <f>'C. TNC Water Systems'!F25</f>
        <v>0</v>
      </c>
      <c r="E216" s="108" t="s">
        <v>184</v>
      </c>
      <c r="F216" s="109">
        <f t="shared" si="18"/>
        <v>282325</v>
      </c>
    </row>
    <row r="217" spans="1:8" ht="15.6" thickBot="1" x14ac:dyDescent="0.35">
      <c r="A217" s="112">
        <v>45</v>
      </c>
      <c r="B217" s="113">
        <f>'A. Community Water Systems'!H446</f>
        <v>124390</v>
      </c>
      <c r="C217" s="114">
        <f>'B. NTNC Water Systems'!H446</f>
        <v>0</v>
      </c>
      <c r="D217" s="114">
        <f>'C. TNC Water Systems'!F26</f>
        <v>0</v>
      </c>
      <c r="E217" s="114" t="s">
        <v>184</v>
      </c>
      <c r="F217" s="221">
        <f t="shared" si="18"/>
        <v>124390</v>
      </c>
    </row>
    <row r="219" spans="1:8" ht="16.2" thickBot="1" x14ac:dyDescent="0.35">
      <c r="A219" s="100" t="s">
        <v>81</v>
      </c>
    </row>
    <row r="220" spans="1:8" ht="30.6" thickBot="1" x14ac:dyDescent="0.35">
      <c r="A220" s="230" t="s">
        <v>106</v>
      </c>
      <c r="B220" s="251" t="s">
        <v>171</v>
      </c>
      <c r="C220" s="252" t="s">
        <v>172</v>
      </c>
      <c r="D220" s="252" t="s">
        <v>173</v>
      </c>
      <c r="E220" s="252" t="s">
        <v>156</v>
      </c>
      <c r="F220" s="252" t="s">
        <v>102</v>
      </c>
      <c r="G220" s="312" t="s">
        <v>185</v>
      </c>
      <c r="H220" s="33"/>
    </row>
    <row r="221" spans="1:8" ht="15" x14ac:dyDescent="0.3">
      <c r="A221" s="36">
        <v>1</v>
      </c>
      <c r="B221" s="316">
        <f>'A. Community Water Systems'!H595</f>
        <v>3378.8700108154098</v>
      </c>
      <c r="C221" s="311">
        <f>'B. NTNC Water Systems'!H570</f>
        <v>29.370002249999999</v>
      </c>
      <c r="D221" s="311">
        <v>0</v>
      </c>
      <c r="E221" s="311">
        <f>'D. Wholesalers'!G6</f>
        <v>128.00544758193701</v>
      </c>
      <c r="F221" s="110">
        <f>SUM(B221:E221)</f>
        <v>3536.245460647347</v>
      </c>
      <c r="G221" s="313">
        <f>F221/70</f>
        <v>50.517792294962099</v>
      </c>
    </row>
    <row r="222" spans="1:8" ht="15" x14ac:dyDescent="0.3">
      <c r="A222" s="35">
        <v>2</v>
      </c>
      <c r="B222" s="240">
        <f>'A. Community Water Systems'!H596</f>
        <v>2716.7008458103401</v>
      </c>
      <c r="C222" s="190">
        <f>'B. NTNC Water Systems'!H571</f>
        <v>22.249775666666601</v>
      </c>
      <c r="D222" s="190">
        <v>0</v>
      </c>
      <c r="E222" s="190">
        <f>'D. Wholesalers'!G7</f>
        <v>96.265760081115005</v>
      </c>
      <c r="F222" s="108">
        <f t="shared" ref="F222:F240" si="19">SUM(B222:E222)</f>
        <v>2835.2163815581216</v>
      </c>
      <c r="G222" s="314">
        <f t="shared" ref="G222:G241" si="20">F222/70</f>
        <v>40.503091165116025</v>
      </c>
    </row>
    <row r="223" spans="1:8" ht="15" x14ac:dyDescent="0.3">
      <c r="A223" s="35">
        <v>3</v>
      </c>
      <c r="B223" s="240">
        <f>'A. Community Water Systems'!H597</f>
        <v>2266.33337705959</v>
      </c>
      <c r="C223" s="190">
        <f>'B. NTNC Water Systems'!H572</f>
        <v>17.5009839999999</v>
      </c>
      <c r="D223" s="190">
        <v>0</v>
      </c>
      <c r="E223" s="190">
        <f>'D. Wholesalers'!G8</f>
        <v>70.040019924796695</v>
      </c>
      <c r="F223" s="108">
        <f t="shared" si="19"/>
        <v>2353.8743809843863</v>
      </c>
      <c r="G223" s="314">
        <f t="shared" si="20"/>
        <v>33.626776871205522</v>
      </c>
    </row>
    <row r="224" spans="1:8" ht="15" x14ac:dyDescent="0.3">
      <c r="A224" s="35">
        <v>4</v>
      </c>
      <c r="B224" s="240">
        <f>'A. Community Water Systems'!H598</f>
        <v>1927.2797789368201</v>
      </c>
      <c r="C224" s="190">
        <f>'B. NTNC Water Systems'!H573</f>
        <v>14.25223875</v>
      </c>
      <c r="D224" s="190">
        <v>0</v>
      </c>
      <c r="E224" s="190">
        <f>'D. Wholesalers'!G9</f>
        <v>48.194141512396499</v>
      </c>
      <c r="F224" s="108">
        <f t="shared" si="19"/>
        <v>1989.7261591992167</v>
      </c>
      <c r="G224" s="314">
        <f t="shared" si="20"/>
        <v>28.424659417131668</v>
      </c>
    </row>
    <row r="225" spans="1:9" ht="15" x14ac:dyDescent="0.3">
      <c r="A225" s="35">
        <v>5</v>
      </c>
      <c r="B225" s="240">
        <f>'A. Community Water Systems'!H599</f>
        <v>1663.0217411118399</v>
      </c>
      <c r="C225" s="190">
        <f>'B. NTNC Water Systems'!H574</f>
        <v>11.705411833333301</v>
      </c>
      <c r="D225" s="190">
        <v>0</v>
      </c>
      <c r="E225" s="190">
        <f>'D. Wholesalers'!G10</f>
        <v>31.581188995536099</v>
      </c>
      <c r="F225" s="108">
        <f t="shared" si="19"/>
        <v>1706.3083419407094</v>
      </c>
      <c r="G225" s="314">
        <f t="shared" si="20"/>
        <v>24.375833456295847</v>
      </c>
    </row>
    <row r="226" spans="1:9" ht="15" x14ac:dyDescent="0.3">
      <c r="A226" s="35">
        <v>6</v>
      </c>
      <c r="B226" s="240">
        <f>'A. Community Water Systems'!H600</f>
        <v>1451.32219664227</v>
      </c>
      <c r="C226" s="190">
        <f>'B. NTNC Water Systems'!H575</f>
        <v>9.8647514166666603</v>
      </c>
      <c r="D226" s="190">
        <v>0</v>
      </c>
      <c r="E226" s="190">
        <f>'D. Wholesalers'!G11</f>
        <v>18.113378221897499</v>
      </c>
      <c r="F226" s="108">
        <f t="shared" si="19"/>
        <v>1479.300326280834</v>
      </c>
      <c r="G226" s="314">
        <f t="shared" si="20"/>
        <v>21.132861804011913</v>
      </c>
    </row>
    <row r="227" spans="1:9" ht="15" x14ac:dyDescent="0.3">
      <c r="A227" s="35">
        <v>7</v>
      </c>
      <c r="B227" s="240">
        <f>'A. Community Water Systems'!H601</f>
        <v>1275.67633678587</v>
      </c>
      <c r="C227" s="190">
        <f>'B. NTNC Water Systems'!H576</f>
        <v>8.4183739166666598</v>
      </c>
      <c r="D227" s="190">
        <v>0</v>
      </c>
      <c r="E227" s="190">
        <f>'D. Wholesalers'!G12</f>
        <v>7.5155603978601802</v>
      </c>
      <c r="F227" s="108">
        <f t="shared" si="19"/>
        <v>1291.6102711003969</v>
      </c>
      <c r="G227" s="314">
        <f t="shared" si="20"/>
        <v>18.451575301434239</v>
      </c>
    </row>
    <row r="228" spans="1:9" ht="15" x14ac:dyDescent="0.3">
      <c r="A228" s="35">
        <v>8</v>
      </c>
      <c r="B228" s="240">
        <f>'A. Community Water Systems'!H602</f>
        <v>1126.0115342699401</v>
      </c>
      <c r="C228" s="190">
        <f>'B. NTNC Water Systems'!H577</f>
        <v>7.1988060833333298</v>
      </c>
      <c r="D228" s="190">
        <v>0</v>
      </c>
      <c r="E228" s="190">
        <f>'D. Wholesalers'!G13</f>
        <v>2.7432066212975599</v>
      </c>
      <c r="F228" s="108">
        <f t="shared" si="19"/>
        <v>1135.9535469745708</v>
      </c>
      <c r="G228" s="314">
        <f t="shared" si="20"/>
        <v>16.227907813922439</v>
      </c>
    </row>
    <row r="229" spans="1:9" ht="15" x14ac:dyDescent="0.3">
      <c r="A229" s="35">
        <v>9</v>
      </c>
      <c r="B229" s="240">
        <f>'A. Community Water Systems'!H603</f>
        <v>998.78888238649699</v>
      </c>
      <c r="C229" s="190">
        <f>'B. NTNC Water Systems'!H578</f>
        <v>6.1561414166666601</v>
      </c>
      <c r="D229" s="190">
        <v>0</v>
      </c>
      <c r="E229" s="190">
        <f>'D. Wholesalers'!G14</f>
        <v>0.906285539900889</v>
      </c>
      <c r="F229" s="108">
        <f t="shared" si="19"/>
        <v>1005.8513093430645</v>
      </c>
      <c r="G229" s="314">
        <f t="shared" si="20"/>
        <v>14.369304419186635</v>
      </c>
    </row>
    <row r="230" spans="1:9" ht="15" x14ac:dyDescent="0.3">
      <c r="A230" s="35">
        <v>10</v>
      </c>
      <c r="B230" s="240">
        <f>'A. Community Water Systems'!H604</f>
        <v>891.85606488893802</v>
      </c>
      <c r="C230" s="190">
        <f>'B. NTNC Water Systems'!H579</f>
        <v>5.3055012499999998</v>
      </c>
      <c r="D230" s="190">
        <v>0</v>
      </c>
      <c r="E230" s="190">
        <f>'D. Wholesalers'!G15</f>
        <v>0.521934916837548</v>
      </c>
      <c r="F230" s="108">
        <f t="shared" si="19"/>
        <v>897.68350105577554</v>
      </c>
      <c r="G230" s="314">
        <f t="shared" si="20"/>
        <v>12.824050015082507</v>
      </c>
      <c r="H230" s="96"/>
      <c r="I230" s="96"/>
    </row>
    <row r="231" spans="1:9" ht="15" x14ac:dyDescent="0.3">
      <c r="A231" s="35">
        <v>11</v>
      </c>
      <c r="B231" s="240">
        <f>'A. Community Water Systems'!H605</f>
        <v>795.595113765257</v>
      </c>
      <c r="C231" s="190">
        <f>'B. NTNC Water Systems'!H580</f>
        <v>4.7200595833333301</v>
      </c>
      <c r="D231" s="190">
        <v>0</v>
      </c>
      <c r="E231" s="190">
        <f>'D. Wholesalers'!G16</f>
        <v>0.32918341877420798</v>
      </c>
      <c r="F231" s="108">
        <f t="shared" si="19"/>
        <v>800.64435676736446</v>
      </c>
      <c r="G231" s="314">
        <f t="shared" si="20"/>
        <v>11.437776525248063</v>
      </c>
    </row>
    <row r="232" spans="1:9" s="179" customFormat="1" ht="15" x14ac:dyDescent="0.3">
      <c r="A232" s="241">
        <v>12</v>
      </c>
      <c r="B232" s="240">
        <f>'A. Community Water Systems'!H606</f>
        <v>708.45992195063695</v>
      </c>
      <c r="C232" s="190">
        <f>'B. NTNC Water Systems'!H581</f>
        <v>4.1840012499999997</v>
      </c>
      <c r="D232" s="190">
        <v>0</v>
      </c>
      <c r="E232" s="190">
        <f>'D. Wholesalers'!G17</f>
        <v>0.13661373889268599</v>
      </c>
      <c r="F232" s="108">
        <f t="shared" si="19"/>
        <v>712.78053693952972</v>
      </c>
      <c r="G232" s="314">
        <f t="shared" si="20"/>
        <v>10.18257909913614</v>
      </c>
    </row>
    <row r="233" spans="1:9" ht="15" x14ac:dyDescent="0.3">
      <c r="A233" s="35">
        <v>13</v>
      </c>
      <c r="B233" s="240">
        <f>'A. Community Water Systems'!H607</f>
        <v>626.94900538977095</v>
      </c>
      <c r="C233" s="190">
        <f>'B. NTNC Water Systems'!H582</f>
        <v>3.6873262499999999</v>
      </c>
      <c r="D233" s="190">
        <v>0</v>
      </c>
      <c r="E233" s="190">
        <f>'D. Wholesalers'!G18</f>
        <v>8.4834928229664999E-2</v>
      </c>
      <c r="F233" s="108">
        <f t="shared" si="19"/>
        <v>630.72116656800051</v>
      </c>
      <c r="G233" s="314">
        <f t="shared" si="20"/>
        <v>9.0103023795428641</v>
      </c>
    </row>
    <row r="234" spans="1:9" ht="15" x14ac:dyDescent="0.3">
      <c r="A234" s="35">
        <v>14</v>
      </c>
      <c r="B234" s="240">
        <f>'A. Community Water Systems'!H608</f>
        <v>551.39962211166699</v>
      </c>
      <c r="C234" s="190">
        <f>'B. NTNC Water Systems'!H583</f>
        <v>3.21989708333333</v>
      </c>
      <c r="D234" s="190">
        <v>0</v>
      </c>
      <c r="E234" s="190">
        <f>'D. Wholesalers'!G19</f>
        <v>7.6894736842105196E-2</v>
      </c>
      <c r="F234" s="108">
        <f t="shared" si="19"/>
        <v>554.69641393184236</v>
      </c>
      <c r="G234" s="314">
        <f t="shared" si="20"/>
        <v>7.9242344847406052</v>
      </c>
    </row>
    <row r="235" spans="1:9" ht="15" x14ac:dyDescent="0.3">
      <c r="A235" s="35">
        <v>15</v>
      </c>
      <c r="B235" s="240">
        <f>'A. Community Water Systems'!H609</f>
        <v>484.13477171463802</v>
      </c>
      <c r="C235" s="190">
        <f>'B. NTNC Water Systems'!H584</f>
        <v>2.7868637500000002</v>
      </c>
      <c r="D235" s="190">
        <v>0</v>
      </c>
      <c r="E235" s="190">
        <f>'D. Wholesalers'!G20</f>
        <v>6.9315789473684206E-2</v>
      </c>
      <c r="F235" s="108">
        <f t="shared" si="19"/>
        <v>486.99095125411174</v>
      </c>
      <c r="G235" s="314">
        <f t="shared" si="20"/>
        <v>6.9570135893444531</v>
      </c>
    </row>
    <row r="236" spans="1:9" ht="15" x14ac:dyDescent="0.3">
      <c r="A236" s="35">
        <v>20</v>
      </c>
      <c r="B236" s="240">
        <f>'A. Community Water Systems'!H610</f>
        <v>238.818564511625</v>
      </c>
      <c r="C236" s="190">
        <f>'B. NTNC Water Systems'!H585</f>
        <v>1.36212791666666</v>
      </c>
      <c r="D236" s="190">
        <v>0</v>
      </c>
      <c r="E236" s="190">
        <f>'D. Wholesalers'!G21</f>
        <v>4.0421052631578899E-2</v>
      </c>
      <c r="F236" s="108">
        <f t="shared" si="19"/>
        <v>240.22111348092324</v>
      </c>
      <c r="G236" s="314">
        <f t="shared" si="20"/>
        <v>3.4317301925846175</v>
      </c>
    </row>
    <row r="237" spans="1:9" ht="15" x14ac:dyDescent="0.3">
      <c r="A237" s="35">
        <v>25</v>
      </c>
      <c r="B237" s="240">
        <f>'A. Community Water Systems'!H611</f>
        <v>135.54654044071401</v>
      </c>
      <c r="C237" s="190">
        <f>'B. NTNC Water Systems'!H586</f>
        <v>0.69155916666666595</v>
      </c>
      <c r="D237" s="190">
        <v>0</v>
      </c>
      <c r="E237" s="190">
        <f>'D. Wholesalers'!G22</f>
        <v>1.7526315789473602E-2</v>
      </c>
      <c r="F237" s="108">
        <f t="shared" si="19"/>
        <v>136.25562592317016</v>
      </c>
      <c r="G237" s="314">
        <f t="shared" si="20"/>
        <v>1.9465089417595738</v>
      </c>
    </row>
    <row r="238" spans="1:9" ht="15" x14ac:dyDescent="0.3">
      <c r="A238" s="35">
        <v>30</v>
      </c>
      <c r="B238" s="240">
        <f>'A. Community Water Systems'!H612</f>
        <v>96.089628405059798</v>
      </c>
      <c r="C238" s="190">
        <f>'B. NTNC Water Systems'!H587</f>
        <v>0.35305916666666598</v>
      </c>
      <c r="D238" s="190">
        <v>0</v>
      </c>
      <c r="E238" s="190">
        <f>'D. Wholesalers'!G23</f>
        <v>2.5263157894736799E-3</v>
      </c>
      <c r="F238" s="108">
        <f t="shared" si="19"/>
        <v>96.445213887515933</v>
      </c>
      <c r="G238" s="314">
        <f t="shared" si="20"/>
        <v>1.3777887698216562</v>
      </c>
    </row>
    <row r="239" spans="1:9" ht="15" x14ac:dyDescent="0.3">
      <c r="A239" s="35">
        <v>35</v>
      </c>
      <c r="B239" s="240">
        <f>'A. Community Water Systems'!H613</f>
        <v>63.414615262792701</v>
      </c>
      <c r="C239" s="190">
        <f>'B. NTNC Water Systems'!H588</f>
        <v>0.16548749999999901</v>
      </c>
      <c r="D239" s="190">
        <v>0</v>
      </c>
      <c r="E239" s="190">
        <f>'D. Wholesalers'!G24</f>
        <v>0</v>
      </c>
      <c r="F239" s="108">
        <f t="shared" si="19"/>
        <v>63.580102762792698</v>
      </c>
      <c r="G239" s="314">
        <f t="shared" si="20"/>
        <v>0.90828718232561001</v>
      </c>
    </row>
    <row r="240" spans="1:9" ht="15" x14ac:dyDescent="0.3">
      <c r="A240" s="35">
        <v>40</v>
      </c>
      <c r="B240" s="240">
        <f>'A. Community Water Systems'!H614</f>
        <v>36.4476879639804</v>
      </c>
      <c r="C240" s="190">
        <f>'B. NTNC Water Systems'!H589</f>
        <v>2.4487499999999902E-2</v>
      </c>
      <c r="D240" s="190">
        <v>0</v>
      </c>
      <c r="E240" s="190">
        <f>'D. Wholesalers'!G25</f>
        <v>0</v>
      </c>
      <c r="F240" s="108">
        <f t="shared" si="19"/>
        <v>36.472175463980399</v>
      </c>
      <c r="G240" s="314">
        <f t="shared" si="20"/>
        <v>0.52103107805686288</v>
      </c>
    </row>
    <row r="241" spans="1:8" ht="15.6" thickBot="1" x14ac:dyDescent="0.35">
      <c r="A241" s="112">
        <v>45</v>
      </c>
      <c r="B241" s="242">
        <f>'A. Community Water Systems'!H615</f>
        <v>14.1645338125763</v>
      </c>
      <c r="C241" s="243">
        <f>'B. NTNC Water Systems'!H590</f>
        <v>0</v>
      </c>
      <c r="D241" s="243">
        <v>0</v>
      </c>
      <c r="E241" s="243">
        <f>'D. Wholesalers'!G26</f>
        <v>0</v>
      </c>
      <c r="F241" s="114">
        <f>SUM(B241:E241)</f>
        <v>14.1645338125763</v>
      </c>
      <c r="G241" s="315">
        <f t="shared" si="20"/>
        <v>0.20235048303680428</v>
      </c>
    </row>
    <row r="243" spans="1:8" ht="34.799999999999997" customHeight="1" thickBot="1" x14ac:dyDescent="0.35">
      <c r="A243" s="418" t="s">
        <v>82</v>
      </c>
      <c r="B243" s="418"/>
      <c r="C243" s="418"/>
      <c r="D243" s="418"/>
      <c r="E243" s="418"/>
      <c r="F243" s="418"/>
      <c r="G243" s="418"/>
      <c r="H243" s="385"/>
    </row>
    <row r="244" spans="1:8" ht="47.4" thickBot="1" x14ac:dyDescent="0.35">
      <c r="A244" s="355" t="s">
        <v>186</v>
      </c>
      <c r="B244" s="356" t="s">
        <v>171</v>
      </c>
      <c r="C244" s="356" t="s">
        <v>172</v>
      </c>
      <c r="D244" s="356" t="s">
        <v>173</v>
      </c>
      <c r="E244" s="356" t="s">
        <v>156</v>
      </c>
      <c r="F244" s="356" t="s">
        <v>187</v>
      </c>
    </row>
    <row r="245" spans="1:8" ht="15.6" thickBot="1" x14ac:dyDescent="0.35">
      <c r="A245" s="352" t="s">
        <v>188</v>
      </c>
      <c r="B245" s="353">
        <v>1</v>
      </c>
      <c r="C245" s="353">
        <v>2</v>
      </c>
      <c r="D245" s="353" t="s">
        <v>117</v>
      </c>
      <c r="E245" s="353" t="s">
        <v>117</v>
      </c>
      <c r="F245" s="353">
        <v>3</v>
      </c>
    </row>
    <row r="246" spans="1:8" ht="15.6" thickBot="1" x14ac:dyDescent="0.35">
      <c r="A246" s="352" t="s">
        <v>189</v>
      </c>
      <c r="B246" s="353">
        <v>1</v>
      </c>
      <c r="C246" s="353" t="s">
        <v>117</v>
      </c>
      <c r="D246" s="353" t="s">
        <v>117</v>
      </c>
      <c r="E246" s="353" t="s">
        <v>117</v>
      </c>
      <c r="F246" s="353">
        <v>1</v>
      </c>
    </row>
    <row r="247" spans="1:8" ht="15.6" thickBot="1" x14ac:dyDescent="0.35">
      <c r="A247" s="352" t="s">
        <v>190</v>
      </c>
      <c r="B247" s="353">
        <v>67</v>
      </c>
      <c r="C247" s="353">
        <v>11</v>
      </c>
      <c r="D247" s="353" t="s">
        <v>117</v>
      </c>
      <c r="E247" s="353">
        <v>4</v>
      </c>
      <c r="F247" s="353">
        <v>82</v>
      </c>
    </row>
    <row r="248" spans="1:8" ht="15.6" thickBot="1" x14ac:dyDescent="0.35">
      <c r="A248" s="352" t="s">
        <v>191</v>
      </c>
      <c r="B248" s="353">
        <v>91</v>
      </c>
      <c r="C248" s="353">
        <v>48</v>
      </c>
      <c r="D248" s="353">
        <v>7</v>
      </c>
      <c r="E248" s="353" t="s">
        <v>117</v>
      </c>
      <c r="F248" s="353">
        <v>146</v>
      </c>
    </row>
    <row r="249" spans="1:8" ht="30.6" thickBot="1" x14ac:dyDescent="0.35">
      <c r="A249" s="352" t="s">
        <v>192</v>
      </c>
      <c r="B249" s="353" t="s">
        <v>117</v>
      </c>
      <c r="C249" s="353">
        <v>1</v>
      </c>
      <c r="D249" s="353" t="s">
        <v>117</v>
      </c>
      <c r="E249" s="353" t="s">
        <v>117</v>
      </c>
      <c r="F249" s="353">
        <v>1</v>
      </c>
    </row>
    <row r="250" spans="1:8" ht="15.6" thickBot="1" x14ac:dyDescent="0.35">
      <c r="A250" s="352" t="s">
        <v>102</v>
      </c>
      <c r="B250" s="353">
        <v>160</v>
      </c>
      <c r="C250" s="353">
        <v>62</v>
      </c>
      <c r="D250" s="353">
        <v>7</v>
      </c>
      <c r="E250" s="353">
        <v>4</v>
      </c>
      <c r="F250" s="353">
        <v>233</v>
      </c>
    </row>
    <row r="252" spans="1:8" ht="34.200000000000003" customHeight="1" thickBot="1" x14ac:dyDescent="0.35">
      <c r="A252" s="418" t="s">
        <v>83</v>
      </c>
      <c r="B252" s="418"/>
      <c r="C252" s="418"/>
      <c r="D252" s="418"/>
      <c r="E252" s="418"/>
      <c r="F252" s="418"/>
      <c r="G252" s="418"/>
      <c r="H252" s="385"/>
    </row>
    <row r="253" spans="1:8" ht="47.4" thickBot="1" x14ac:dyDescent="0.35">
      <c r="A253" s="355" t="s">
        <v>186</v>
      </c>
      <c r="B253" s="356" t="s">
        <v>171</v>
      </c>
      <c r="C253" s="356" t="s">
        <v>172</v>
      </c>
      <c r="D253" s="356" t="s">
        <v>173</v>
      </c>
      <c r="E253" s="356" t="s">
        <v>156</v>
      </c>
      <c r="F253" s="356" t="s">
        <v>102</v>
      </c>
    </row>
    <row r="254" spans="1:8" ht="15" x14ac:dyDescent="0.3">
      <c r="A254" s="352" t="s">
        <v>188</v>
      </c>
      <c r="B254" s="415">
        <v>3326459</v>
      </c>
      <c r="C254" s="415">
        <v>159260</v>
      </c>
      <c r="D254" s="415" t="s">
        <v>117</v>
      </c>
      <c r="E254" s="415" t="s">
        <v>117</v>
      </c>
      <c r="F254" s="415">
        <v>3485719</v>
      </c>
    </row>
    <row r="255" spans="1:8" ht="15" x14ac:dyDescent="0.3">
      <c r="A255" s="352" t="s">
        <v>189</v>
      </c>
      <c r="B255" s="415">
        <v>95419</v>
      </c>
      <c r="C255" s="415" t="s">
        <v>117</v>
      </c>
      <c r="D255" s="415" t="s">
        <v>117</v>
      </c>
      <c r="E255" s="415" t="s">
        <v>117</v>
      </c>
      <c r="F255" s="415">
        <v>95419</v>
      </c>
    </row>
    <row r="256" spans="1:8" ht="15" x14ac:dyDescent="0.3">
      <c r="A256" s="352" t="s">
        <v>190</v>
      </c>
      <c r="B256" s="415">
        <v>145934722</v>
      </c>
      <c r="C256" s="415">
        <v>1307826</v>
      </c>
      <c r="D256" s="415" t="s">
        <v>117</v>
      </c>
      <c r="E256" s="415">
        <v>1204089</v>
      </c>
      <c r="F256" s="415">
        <v>148446636</v>
      </c>
    </row>
    <row r="257" spans="1:7" ht="15" x14ac:dyDescent="0.3">
      <c r="A257" s="352" t="s">
        <v>191</v>
      </c>
      <c r="B257" s="415">
        <v>23036689</v>
      </c>
      <c r="C257" s="415">
        <v>3613107</v>
      </c>
      <c r="D257" s="415">
        <v>461272</v>
      </c>
      <c r="E257" s="415" t="s">
        <v>117</v>
      </c>
      <c r="F257" s="415">
        <v>27111068</v>
      </c>
    </row>
    <row r="258" spans="1:7" ht="30" x14ac:dyDescent="0.3">
      <c r="A258" s="352" t="s">
        <v>192</v>
      </c>
      <c r="B258" s="415" t="s">
        <v>117</v>
      </c>
      <c r="C258" s="415">
        <v>53620</v>
      </c>
      <c r="D258" s="415" t="s">
        <v>117</v>
      </c>
      <c r="E258" s="415" t="s">
        <v>117</v>
      </c>
      <c r="F258" s="415">
        <v>53620</v>
      </c>
    </row>
    <row r="259" spans="1:7" ht="15" x14ac:dyDescent="0.3">
      <c r="A259" s="352" t="s">
        <v>102</v>
      </c>
      <c r="B259" s="415">
        <v>172393289</v>
      </c>
      <c r="C259" s="415">
        <v>5133813</v>
      </c>
      <c r="D259" s="415">
        <v>461272</v>
      </c>
      <c r="E259" s="415">
        <v>1204089</v>
      </c>
      <c r="F259" s="415">
        <v>179192463</v>
      </c>
    </row>
    <row r="260" spans="1:7" x14ac:dyDescent="0.3">
      <c r="C260" s="33"/>
    </row>
    <row r="261" spans="1:7" ht="33" customHeight="1" thickBot="1" x14ac:dyDescent="0.35">
      <c r="A261" s="418" t="s">
        <v>84</v>
      </c>
      <c r="B261" s="418"/>
      <c r="C261" s="418"/>
      <c r="D261" s="418"/>
      <c r="E261" s="418"/>
      <c r="F261" s="418"/>
      <c r="G261" s="418"/>
    </row>
    <row r="262" spans="1:7" ht="47.4" thickBot="1" x14ac:dyDescent="0.35">
      <c r="A262" s="355" t="s">
        <v>186</v>
      </c>
      <c r="B262" s="356" t="s">
        <v>171</v>
      </c>
      <c r="C262" s="356" t="s">
        <v>172</v>
      </c>
      <c r="D262" s="356" t="s">
        <v>173</v>
      </c>
      <c r="E262" s="356" t="s">
        <v>156</v>
      </c>
      <c r="F262" s="356" t="s">
        <v>102</v>
      </c>
    </row>
    <row r="263" spans="1:7" ht="15" x14ac:dyDescent="0.3">
      <c r="A263" s="352" t="s">
        <v>188</v>
      </c>
      <c r="B263" s="354">
        <v>20117</v>
      </c>
      <c r="C263" s="354">
        <v>1450</v>
      </c>
      <c r="D263" s="353" t="s">
        <v>117</v>
      </c>
      <c r="E263" s="353" t="s">
        <v>117</v>
      </c>
      <c r="F263" s="354">
        <v>21567</v>
      </c>
      <c r="G263" s="33"/>
    </row>
    <row r="264" spans="1:7" ht="15" x14ac:dyDescent="0.3">
      <c r="A264" s="352" t="s">
        <v>189</v>
      </c>
      <c r="B264" s="354">
        <v>48828</v>
      </c>
      <c r="C264" s="353" t="s">
        <v>117</v>
      </c>
      <c r="D264" s="353" t="s">
        <v>117</v>
      </c>
      <c r="E264" s="353" t="s">
        <v>117</v>
      </c>
      <c r="F264" s="354">
        <v>48828</v>
      </c>
    </row>
    <row r="265" spans="1:7" ht="15" x14ac:dyDescent="0.3">
      <c r="A265" s="352" t="s">
        <v>190</v>
      </c>
      <c r="B265" s="354">
        <v>4919923</v>
      </c>
      <c r="C265" s="354">
        <v>6017</v>
      </c>
      <c r="D265" s="353" t="s">
        <v>117</v>
      </c>
      <c r="E265" s="354">
        <v>197129</v>
      </c>
      <c r="F265" s="354">
        <v>5123059</v>
      </c>
    </row>
    <row r="266" spans="1:7" ht="15" x14ac:dyDescent="0.3">
      <c r="A266" s="352" t="s">
        <v>191</v>
      </c>
      <c r="B266" s="354">
        <v>340070</v>
      </c>
      <c r="C266" s="354">
        <v>8069</v>
      </c>
      <c r="D266" s="354">
        <v>1093</v>
      </c>
      <c r="E266" s="353" t="s">
        <v>117</v>
      </c>
      <c r="F266" s="354">
        <v>349232</v>
      </c>
    </row>
    <row r="267" spans="1:7" ht="30" x14ac:dyDescent="0.3">
      <c r="A267" s="352" t="s">
        <v>192</v>
      </c>
      <c r="B267" s="353" t="s">
        <v>117</v>
      </c>
      <c r="C267" s="353">
        <v>102</v>
      </c>
      <c r="D267" s="353" t="s">
        <v>117</v>
      </c>
      <c r="E267" s="353" t="s">
        <v>117</v>
      </c>
      <c r="F267" s="353">
        <v>102</v>
      </c>
    </row>
    <row r="268" spans="1:7" ht="15" x14ac:dyDescent="0.3">
      <c r="A268" s="352" t="s">
        <v>102</v>
      </c>
      <c r="B268" s="354">
        <v>5328938</v>
      </c>
      <c r="C268" s="354">
        <v>15638</v>
      </c>
      <c r="D268" s="354">
        <v>1093</v>
      </c>
      <c r="E268" s="354">
        <v>197129</v>
      </c>
      <c r="F268" s="354">
        <v>5542788</v>
      </c>
    </row>
    <row r="270" spans="1:7" ht="31.8" customHeight="1" thickBot="1" x14ac:dyDescent="0.35">
      <c r="A270" s="418" t="s">
        <v>85</v>
      </c>
      <c r="B270" s="418"/>
      <c r="C270" s="418"/>
      <c r="D270" s="418"/>
      <c r="E270" s="418"/>
      <c r="F270" s="418"/>
      <c r="G270" s="418"/>
    </row>
    <row r="271" spans="1:7" ht="16.2" thickBot="1" x14ac:dyDescent="0.35">
      <c r="A271" s="332" t="s">
        <v>157</v>
      </c>
      <c r="B271" s="231" t="s">
        <v>171</v>
      </c>
      <c r="C271" s="232" t="s">
        <v>172</v>
      </c>
      <c r="D271" s="232" t="s">
        <v>173</v>
      </c>
      <c r="E271" s="256" t="s">
        <v>156</v>
      </c>
      <c r="F271" s="233" t="s">
        <v>102</v>
      </c>
      <c r="G271" s="116">
        <v>7619.23</v>
      </c>
    </row>
    <row r="272" spans="1:7" ht="15.6" x14ac:dyDescent="0.3">
      <c r="A272" s="8">
        <v>1</v>
      </c>
      <c r="B272" s="306">
        <f>G271*0.1*B136</f>
        <v>93716.528999999995</v>
      </c>
      <c r="C272" s="305">
        <f>G271*0.1*C136</f>
        <v>39619.995999999999</v>
      </c>
      <c r="D272" s="305">
        <f>G271*0.1*D136</f>
        <v>2285.7690000000002</v>
      </c>
      <c r="E272" s="309">
        <f>G271*0.1*E136</f>
        <v>2285.7690000000002</v>
      </c>
      <c r="F272" s="310">
        <f>SUM(B272:E272)</f>
        <v>137908.06299999999</v>
      </c>
      <c r="G272" s="360"/>
    </row>
    <row r="273" spans="1:7" ht="15.6" x14ac:dyDescent="0.3">
      <c r="A273" s="9">
        <v>2</v>
      </c>
      <c r="B273" s="307">
        <f>G271*0.9*'A. Community Water Systems'!G365</f>
        <v>157718.06099999999</v>
      </c>
      <c r="C273" s="78">
        <v>0</v>
      </c>
      <c r="D273" s="78">
        <v>0</v>
      </c>
      <c r="E273" s="85">
        <f>G271*0.9*'D. Wholesalers'!B17</f>
        <v>20571.920999999998</v>
      </c>
      <c r="F273" s="86">
        <f t="shared" ref="F273:F276" si="21">SUM(B273:E273)</f>
        <v>178289.98199999999</v>
      </c>
      <c r="G273" s="360"/>
    </row>
    <row r="274" spans="1:7" ht="15.6" x14ac:dyDescent="0.3">
      <c r="A274" s="9">
        <v>3</v>
      </c>
      <c r="B274" s="307">
        <f>G271*0.9*('A. Community Water Systems'!F365+'A. Community Water Systems'!E365)</f>
        <v>192004.59599999999</v>
      </c>
      <c r="C274" s="78">
        <v>0</v>
      </c>
      <c r="D274" s="78">
        <v>0</v>
      </c>
      <c r="E274" s="85">
        <v>0</v>
      </c>
      <c r="F274" s="86">
        <f t="shared" si="21"/>
        <v>192004.59599999999</v>
      </c>
      <c r="G274" s="360"/>
    </row>
    <row r="275" spans="1:7" ht="15.6" x14ac:dyDescent="0.3">
      <c r="A275" s="9">
        <v>4</v>
      </c>
      <c r="B275" s="307">
        <f>G271*0.9*('A. Community Water Systems'!B365+'A. Community Water Systems'!C365+'A. Community Water Systems'!D365)</f>
        <v>493726.10399999999</v>
      </c>
      <c r="C275" s="78">
        <f>G271*0.9*'B. NTNC Water Systems'!H365</f>
        <v>356579.96399999998</v>
      </c>
      <c r="D275" s="78">
        <f>G271*0.9*'C. TNC Water Systems'!B17</f>
        <v>20571.920999999998</v>
      </c>
      <c r="E275" s="85">
        <v>0</v>
      </c>
      <c r="F275" s="86">
        <f t="shared" si="21"/>
        <v>870877.98899999994</v>
      </c>
      <c r="G275" s="360"/>
    </row>
    <row r="276" spans="1:7" ht="16.2" thickBot="1" x14ac:dyDescent="0.35">
      <c r="A276" s="10">
        <v>5</v>
      </c>
      <c r="B276" s="308">
        <v>0</v>
      </c>
      <c r="C276" s="82">
        <v>0</v>
      </c>
      <c r="D276" s="82">
        <v>0</v>
      </c>
      <c r="E276" s="87">
        <v>0</v>
      </c>
      <c r="F276" s="88">
        <f t="shared" si="21"/>
        <v>0</v>
      </c>
      <c r="G276" s="360"/>
    </row>
    <row r="277" spans="1:7" ht="15.6" x14ac:dyDescent="0.3">
      <c r="A277" s="4"/>
      <c r="B277" s="51"/>
      <c r="C277" s="51"/>
      <c r="D277" s="51"/>
      <c r="E277" s="51"/>
      <c r="F277" s="51"/>
    </row>
    <row r="278" spans="1:7" ht="31.8" customHeight="1" thickBot="1" x14ac:dyDescent="0.35">
      <c r="A278" s="418" t="s">
        <v>86</v>
      </c>
      <c r="B278" s="418"/>
      <c r="C278" s="418"/>
      <c r="D278" s="418"/>
      <c r="E278" s="418"/>
      <c r="F278" s="418"/>
      <c r="G278" s="418"/>
    </row>
    <row r="279" spans="1:7" ht="16.2" thickBot="1" x14ac:dyDescent="0.35">
      <c r="A279" s="332" t="s">
        <v>157</v>
      </c>
      <c r="B279" s="231" t="s">
        <v>171</v>
      </c>
      <c r="C279" s="232" t="s">
        <v>172</v>
      </c>
      <c r="D279" s="232" t="s">
        <v>173</v>
      </c>
      <c r="E279" s="256" t="s">
        <v>156</v>
      </c>
      <c r="F279" s="233" t="s">
        <v>102</v>
      </c>
      <c r="G279" s="116">
        <v>3174.15</v>
      </c>
    </row>
    <row r="280" spans="1:7" ht="15.6" x14ac:dyDescent="0.3">
      <c r="A280" s="8">
        <v>1</v>
      </c>
      <c r="B280" s="306">
        <f>G279*2/35*B136</f>
        <v>22309.739999999998</v>
      </c>
      <c r="C280" s="305">
        <f>G279*2/35*C136</f>
        <v>9431.76</v>
      </c>
      <c r="D280" s="305">
        <f>G279*2/35*D136</f>
        <v>544.14</v>
      </c>
      <c r="E280" s="309">
        <f>G279*2/35*E136</f>
        <v>544.14</v>
      </c>
      <c r="F280" s="310">
        <f>SUM(B280:E280)</f>
        <v>32829.78</v>
      </c>
      <c r="G280" s="360"/>
    </row>
    <row r="281" spans="1:7" ht="15.6" x14ac:dyDescent="0.3">
      <c r="A281" s="9">
        <v>2</v>
      </c>
      <c r="B281" s="307">
        <f>G279*33/35*'A. Community Water Systems'!G365</f>
        <v>68833.710000000006</v>
      </c>
      <c r="C281" s="78">
        <v>0</v>
      </c>
      <c r="D281" s="78">
        <v>0</v>
      </c>
      <c r="E281" s="85">
        <f>G279*33/35*E136</f>
        <v>8978.31</v>
      </c>
      <c r="F281" s="86">
        <f t="shared" ref="F281:F284" si="22">SUM(B281:E281)</f>
        <v>77812.02</v>
      </c>
      <c r="G281" s="360"/>
    </row>
    <row r="282" spans="1:7" ht="15.6" x14ac:dyDescent="0.3">
      <c r="A282" s="9">
        <v>3</v>
      </c>
      <c r="B282" s="307">
        <f>G279*33/35*('A. Community Water Systems'!F365+'A. Community Water Systems'!E365)</f>
        <v>83797.56</v>
      </c>
      <c r="C282" s="78">
        <v>0</v>
      </c>
      <c r="D282" s="78">
        <v>0</v>
      </c>
      <c r="E282" s="85">
        <v>0</v>
      </c>
      <c r="F282" s="86">
        <f t="shared" si="22"/>
        <v>83797.56</v>
      </c>
      <c r="G282" s="360"/>
    </row>
    <row r="283" spans="1:7" ht="15.6" x14ac:dyDescent="0.3">
      <c r="A283" s="9">
        <v>4</v>
      </c>
      <c r="B283" s="307">
        <f>G279*33/35*('A. Community Water Systems'!B365+'A. Community Water Systems'!C365+'A. Community Water Systems'!D365)</f>
        <v>215479.44</v>
      </c>
      <c r="C283" s="78">
        <f>G279*33/35*C136</f>
        <v>155624.04</v>
      </c>
      <c r="D283" s="78">
        <f>G279*33/35*D136</f>
        <v>8978.31</v>
      </c>
      <c r="E283" s="85">
        <v>0</v>
      </c>
      <c r="F283" s="86">
        <f t="shared" si="22"/>
        <v>380081.79</v>
      </c>
      <c r="G283" s="360"/>
    </row>
    <row r="284" spans="1:7" ht="16.2" thickBot="1" x14ac:dyDescent="0.35">
      <c r="A284" s="10">
        <v>5</v>
      </c>
      <c r="B284" s="308">
        <v>0</v>
      </c>
      <c r="C284" s="82">
        <v>0</v>
      </c>
      <c r="D284" s="82">
        <v>0</v>
      </c>
      <c r="E284" s="87">
        <v>0</v>
      </c>
      <c r="F284" s="88">
        <f t="shared" si="22"/>
        <v>0</v>
      </c>
      <c r="G284" s="360"/>
    </row>
    <row r="286" spans="1:7" ht="32.4" customHeight="1" thickBot="1" x14ac:dyDescent="0.35">
      <c r="A286" s="418" t="s">
        <v>87</v>
      </c>
      <c r="B286" s="418"/>
      <c r="C286" s="418"/>
      <c r="D286" s="418"/>
      <c r="E286" s="418"/>
      <c r="F286" s="418"/>
      <c r="G286" s="418"/>
    </row>
    <row r="287" spans="1:7" ht="16.2" thickBot="1" x14ac:dyDescent="0.35">
      <c r="A287" s="332" t="s">
        <v>157</v>
      </c>
      <c r="B287" s="231" t="s">
        <v>171</v>
      </c>
      <c r="C287" s="232" t="s">
        <v>172</v>
      </c>
      <c r="D287" s="232" t="s">
        <v>173</v>
      </c>
      <c r="E287" s="256" t="s">
        <v>156</v>
      </c>
      <c r="F287" s="233" t="s">
        <v>102</v>
      </c>
      <c r="G287" s="116">
        <v>7619.23</v>
      </c>
    </row>
    <row r="288" spans="1:7" ht="15.6" x14ac:dyDescent="0.3">
      <c r="A288" s="8">
        <v>1</v>
      </c>
      <c r="B288" s="306">
        <f>G287*0.1*B132</f>
        <v>170670.75200000001</v>
      </c>
      <c r="C288" s="305">
        <f>G287*0.1*C132</f>
        <v>71620.762000000002</v>
      </c>
      <c r="D288" s="305">
        <f>G287*0.1*D132</f>
        <v>9904.9989999999998</v>
      </c>
      <c r="E288" s="309">
        <f>G287*0.1*E132</f>
        <v>3809.6149999999998</v>
      </c>
      <c r="F288" s="310">
        <f>SUM(B288:E288)</f>
        <v>256006.12800000003</v>
      </c>
      <c r="G288" s="360"/>
    </row>
    <row r="289" spans="1:7" ht="15.6" x14ac:dyDescent="0.3">
      <c r="A289" s="9">
        <v>2</v>
      </c>
      <c r="B289" s="307">
        <f>G287*0.9*'A. Community Water Systems'!G361</f>
        <v>329150.73599999998</v>
      </c>
      <c r="C289" s="78">
        <v>0</v>
      </c>
      <c r="D289" s="78">
        <v>0</v>
      </c>
      <c r="E289" s="85">
        <f>G287*0.9*E132</f>
        <v>34286.534999999996</v>
      </c>
      <c r="F289" s="86">
        <f t="shared" ref="F289:F292" si="23">SUM(B289:E289)</f>
        <v>363437.27099999995</v>
      </c>
      <c r="G289" s="360"/>
    </row>
    <row r="290" spans="1:7" ht="15.6" x14ac:dyDescent="0.3">
      <c r="A290" s="9">
        <v>3</v>
      </c>
      <c r="B290" s="307">
        <f>G287*0.9*('A. Community Water Systems'!F361+'A. Community Water Systems'!E361)</f>
        <v>377151.88500000001</v>
      </c>
      <c r="C290" s="78">
        <v>0</v>
      </c>
      <c r="D290" s="78">
        <v>0</v>
      </c>
      <c r="E290" s="85">
        <v>0</v>
      </c>
      <c r="F290" s="86">
        <f t="shared" si="23"/>
        <v>377151.88500000001</v>
      </c>
      <c r="G290" s="360"/>
    </row>
    <row r="291" spans="1:7" ht="15.6" x14ac:dyDescent="0.3">
      <c r="A291" s="9">
        <v>4</v>
      </c>
      <c r="B291" s="307">
        <f>G287*0.9*('A. Community Water Systems'!B361+'A. Community Water Systems'!C361+'A. Community Water Systems'!D361)</f>
        <v>829734.147</v>
      </c>
      <c r="C291" s="78">
        <f>G287*0.9*C132</f>
        <v>644586.85800000001</v>
      </c>
      <c r="D291" s="78">
        <f>G287*0.9*D132</f>
        <v>89144.990999999995</v>
      </c>
      <c r="E291" s="85">
        <v>0</v>
      </c>
      <c r="F291" s="86">
        <f t="shared" si="23"/>
        <v>1563465.9959999998</v>
      </c>
      <c r="G291" s="360"/>
    </row>
    <row r="292" spans="1:7" ht="16.2" thickBot="1" x14ac:dyDescent="0.35">
      <c r="A292" s="10">
        <v>5</v>
      </c>
      <c r="B292" s="308">
        <v>0</v>
      </c>
      <c r="C292" s="82">
        <v>0</v>
      </c>
      <c r="D292" s="82">
        <v>0</v>
      </c>
      <c r="E292" s="87">
        <v>0</v>
      </c>
      <c r="F292" s="88">
        <f t="shared" si="23"/>
        <v>0</v>
      </c>
      <c r="G292" s="360"/>
    </row>
    <row r="293" spans="1:7" ht="15.6" x14ac:dyDescent="0.3">
      <c r="A293" s="4"/>
      <c r="B293" s="51"/>
      <c r="C293" s="51"/>
      <c r="D293" s="51"/>
      <c r="E293" s="51"/>
      <c r="F293" s="51"/>
    </row>
    <row r="294" spans="1:7" ht="32.4" customHeight="1" thickBot="1" x14ac:dyDescent="0.35">
      <c r="A294" s="418" t="s">
        <v>88</v>
      </c>
      <c r="B294" s="418"/>
      <c r="C294" s="418"/>
      <c r="D294" s="418"/>
      <c r="E294" s="418"/>
      <c r="F294" s="418"/>
      <c r="G294" s="418"/>
    </row>
    <row r="295" spans="1:7" ht="16.2" thickBot="1" x14ac:dyDescent="0.35">
      <c r="A295" s="332" t="s">
        <v>157</v>
      </c>
      <c r="B295" s="231" t="s">
        <v>171</v>
      </c>
      <c r="C295" s="232" t="s">
        <v>172</v>
      </c>
      <c r="D295" s="232" t="s">
        <v>173</v>
      </c>
      <c r="E295" s="256" t="s">
        <v>156</v>
      </c>
      <c r="F295" s="233" t="s">
        <v>102</v>
      </c>
      <c r="G295" s="116">
        <v>3174.15</v>
      </c>
    </row>
    <row r="296" spans="1:7" ht="15.6" x14ac:dyDescent="0.3">
      <c r="A296" s="8">
        <v>1</v>
      </c>
      <c r="B296" s="306">
        <f>G295*2/35*B132</f>
        <v>40629.119999999995</v>
      </c>
      <c r="C296" s="305">
        <f>G295*2/35*C132</f>
        <v>17049.72</v>
      </c>
      <c r="D296" s="305">
        <f>G295*2/35*D132</f>
        <v>2357.94</v>
      </c>
      <c r="E296" s="309">
        <f>G295*2/35*E132</f>
        <v>906.9</v>
      </c>
      <c r="F296" s="310">
        <f>SUM(B296:E296)</f>
        <v>60943.68</v>
      </c>
      <c r="G296" s="360"/>
    </row>
    <row r="297" spans="1:7" ht="15.6" x14ac:dyDescent="0.3">
      <c r="A297" s="9">
        <v>2</v>
      </c>
      <c r="B297" s="307">
        <f>G295*33/35*'A. Community Water Systems'!G361</f>
        <v>143652.96</v>
      </c>
      <c r="C297" s="78">
        <v>0</v>
      </c>
      <c r="D297" s="78">
        <v>0</v>
      </c>
      <c r="E297" s="85">
        <f>G295*33/35*E132</f>
        <v>14963.85</v>
      </c>
      <c r="F297" s="86">
        <f t="shared" ref="F297:F300" si="24">SUM(B297:E297)</f>
        <v>158616.81</v>
      </c>
      <c r="G297" s="360"/>
    </row>
    <row r="298" spans="1:7" ht="15.6" x14ac:dyDescent="0.3">
      <c r="A298" s="9">
        <v>3</v>
      </c>
      <c r="B298" s="307">
        <f>G295*33/35*('A. Community Water Systems'!F361+'A. Community Water Systems'!E361)</f>
        <v>164602.35</v>
      </c>
      <c r="C298" s="78">
        <v>0</v>
      </c>
      <c r="D298" s="78">
        <v>0</v>
      </c>
      <c r="E298" s="85">
        <v>0</v>
      </c>
      <c r="F298" s="86">
        <f t="shared" si="24"/>
        <v>164602.35</v>
      </c>
      <c r="G298" s="360"/>
    </row>
    <row r="299" spans="1:7" ht="15.6" x14ac:dyDescent="0.3">
      <c r="A299" s="9">
        <v>4</v>
      </c>
      <c r="B299" s="307">
        <f>G295*33/35*('A. Community Water Systems'!B361+'A. Community Water Systems'!C361+'A. Community Water Systems'!D361)</f>
        <v>362125.17</v>
      </c>
      <c r="C299" s="78">
        <f>G295*33/35*C132</f>
        <v>281320.38</v>
      </c>
      <c r="D299" s="78">
        <f>G295*33/35*D132</f>
        <v>38906.01</v>
      </c>
      <c r="E299" s="85">
        <v>0</v>
      </c>
      <c r="F299" s="86">
        <f t="shared" si="24"/>
        <v>682351.56</v>
      </c>
      <c r="G299" s="360"/>
    </row>
    <row r="300" spans="1:7" ht="16.2" thickBot="1" x14ac:dyDescent="0.35">
      <c r="A300" s="10">
        <v>5</v>
      </c>
      <c r="B300" s="308">
        <v>0</v>
      </c>
      <c r="C300" s="82">
        <v>0</v>
      </c>
      <c r="D300" s="82">
        <v>0</v>
      </c>
      <c r="E300" s="87">
        <v>0</v>
      </c>
      <c r="F300" s="88">
        <f t="shared" si="24"/>
        <v>0</v>
      </c>
      <c r="G300" s="360"/>
    </row>
    <row r="302" spans="1:7" ht="32.4" customHeight="1" thickBot="1" x14ac:dyDescent="0.35">
      <c r="A302" s="418" t="s">
        <v>89</v>
      </c>
      <c r="B302" s="418"/>
      <c r="C302" s="418"/>
      <c r="D302" s="418"/>
      <c r="E302" s="418"/>
      <c r="F302" s="418"/>
      <c r="G302" s="418"/>
    </row>
    <row r="303" spans="1:7" ht="16.2" thickBot="1" x14ac:dyDescent="0.35">
      <c r="A303" s="332" t="s">
        <v>157</v>
      </c>
      <c r="B303" s="231" t="s">
        <v>171</v>
      </c>
      <c r="C303" s="232" t="s">
        <v>172</v>
      </c>
      <c r="D303" s="232" t="s">
        <v>173</v>
      </c>
      <c r="E303" s="256" t="s">
        <v>156</v>
      </c>
      <c r="F303" s="233" t="s">
        <v>102</v>
      </c>
      <c r="G303" s="116">
        <v>7619.23</v>
      </c>
    </row>
    <row r="304" spans="1:7" ht="15.6" x14ac:dyDescent="0.3">
      <c r="A304" s="8">
        <v>1</v>
      </c>
      <c r="B304" s="306">
        <f>G303*0.1*B125</f>
        <v>710112.23600000003</v>
      </c>
      <c r="C304" s="305">
        <f>G303*0.1*C125</f>
        <v>410676.49699999997</v>
      </c>
      <c r="D304" s="305">
        <f>G303*0.1*D125</f>
        <v>49524.995000000003</v>
      </c>
      <c r="E304" s="309">
        <f>G303*0.1*E125</f>
        <v>24381.536</v>
      </c>
      <c r="F304" s="310">
        <f>SUM(B304:E304)</f>
        <v>1194695.2640000002</v>
      </c>
      <c r="G304" s="360"/>
    </row>
    <row r="305" spans="1:7" ht="15.6" x14ac:dyDescent="0.3">
      <c r="A305" s="9">
        <v>2</v>
      </c>
      <c r="B305" s="307">
        <f>G303*0.9*'A. Community Water Systems'!G354</f>
        <v>912021.83100000001</v>
      </c>
      <c r="C305" s="78">
        <v>0</v>
      </c>
      <c r="D305" s="78">
        <v>0</v>
      </c>
      <c r="E305" s="85">
        <f>G303*0.9*E125</f>
        <v>219433.82399999999</v>
      </c>
      <c r="F305" s="86">
        <f t="shared" ref="F305:F308" si="25">SUM(B305:E305)</f>
        <v>1131455.655</v>
      </c>
      <c r="G305" s="360"/>
    </row>
    <row r="306" spans="1:7" ht="15.6" x14ac:dyDescent="0.3">
      <c r="A306" s="9">
        <v>3</v>
      </c>
      <c r="B306" s="307">
        <f>G303*0.9*('A. Community Water Systems'!F354+'A. Community Water Systems'!E354)</f>
        <v>1330317.558</v>
      </c>
      <c r="C306" s="78">
        <v>0</v>
      </c>
      <c r="D306" s="78">
        <v>0</v>
      </c>
      <c r="E306" s="85">
        <v>0</v>
      </c>
      <c r="F306" s="86">
        <f t="shared" si="25"/>
        <v>1330317.558</v>
      </c>
      <c r="G306" s="360"/>
    </row>
    <row r="307" spans="1:7" ht="15.6" x14ac:dyDescent="0.3">
      <c r="A307" s="9">
        <v>4</v>
      </c>
      <c r="B307" s="307">
        <f>G303*0.9*('A. Community Water Systems'!B354+'A. Community Water Systems'!C354+'A. Community Water Systems'!D354)</f>
        <v>4148670.7349999999</v>
      </c>
      <c r="C307" s="78">
        <f>G303*0.9*C125</f>
        <v>3696088.4729999998</v>
      </c>
      <c r="D307" s="78">
        <f>G303*0.9*D125</f>
        <v>445724.95499999996</v>
      </c>
      <c r="E307" s="85">
        <v>0</v>
      </c>
      <c r="F307" s="86">
        <f t="shared" si="25"/>
        <v>8290484.1629999997</v>
      </c>
      <c r="G307" s="360"/>
    </row>
    <row r="308" spans="1:7" ht="16.2" thickBot="1" x14ac:dyDescent="0.35">
      <c r="A308" s="10">
        <v>5</v>
      </c>
      <c r="B308" s="308">
        <v>0</v>
      </c>
      <c r="C308" s="82">
        <v>0</v>
      </c>
      <c r="D308" s="82">
        <v>0</v>
      </c>
      <c r="E308" s="87">
        <v>0</v>
      </c>
      <c r="F308" s="88">
        <f t="shared" si="25"/>
        <v>0</v>
      </c>
      <c r="G308" s="360"/>
    </row>
    <row r="309" spans="1:7" ht="15.6" x14ac:dyDescent="0.3">
      <c r="A309" s="4"/>
      <c r="B309" s="51"/>
      <c r="C309" s="51"/>
      <c r="D309" s="51"/>
      <c r="E309" s="51"/>
      <c r="F309" s="51"/>
    </row>
    <row r="310" spans="1:7" ht="31.8" customHeight="1" thickBot="1" x14ac:dyDescent="0.35">
      <c r="A310" s="418" t="s">
        <v>90</v>
      </c>
      <c r="B310" s="418"/>
      <c r="C310" s="418"/>
      <c r="D310" s="418"/>
      <c r="E310" s="418"/>
      <c r="F310" s="418"/>
      <c r="G310" s="418"/>
    </row>
    <row r="311" spans="1:7" ht="16.2" thickBot="1" x14ac:dyDescent="0.35">
      <c r="A311" s="332" t="s">
        <v>157</v>
      </c>
      <c r="B311" s="231" t="s">
        <v>171</v>
      </c>
      <c r="C311" s="232" t="s">
        <v>172</v>
      </c>
      <c r="D311" s="232" t="s">
        <v>173</v>
      </c>
      <c r="E311" s="256" t="s">
        <v>156</v>
      </c>
      <c r="F311" s="233" t="s">
        <v>102</v>
      </c>
      <c r="G311" s="116">
        <v>3174.15</v>
      </c>
    </row>
    <row r="312" spans="1:7" ht="15.6" x14ac:dyDescent="0.3">
      <c r="A312" s="8">
        <v>1</v>
      </c>
      <c r="B312" s="306">
        <f>G311*2/35*B125</f>
        <v>169046.16</v>
      </c>
      <c r="C312" s="305">
        <f>G311*2/35*C125</f>
        <v>97763.819999999992</v>
      </c>
      <c r="D312" s="305">
        <f>G311*2/35*D125</f>
        <v>11789.699999999999</v>
      </c>
      <c r="E312" s="309">
        <f>G311*2/35*E125</f>
        <v>5804.16</v>
      </c>
      <c r="F312" s="310">
        <f>SUM(B312:E312)</f>
        <v>284403.83999999997</v>
      </c>
      <c r="G312" s="360"/>
    </row>
    <row r="313" spans="1:7" ht="15.6" x14ac:dyDescent="0.3">
      <c r="A313" s="9">
        <v>2</v>
      </c>
      <c r="B313" s="307">
        <f>G311*33/35*'A. Community Water Systems'!G354</f>
        <v>398038.41</v>
      </c>
      <c r="C313" s="78">
        <v>0</v>
      </c>
      <c r="D313" s="78">
        <v>0</v>
      </c>
      <c r="E313" s="85">
        <f>G311*33/35*E125</f>
        <v>95768.639999999999</v>
      </c>
      <c r="F313" s="86">
        <f t="shared" ref="F313:F316" si="26">SUM(B313:E313)</f>
        <v>493807.05</v>
      </c>
      <c r="G313" s="360"/>
    </row>
    <row r="314" spans="1:7" ht="15.6" x14ac:dyDescent="0.3">
      <c r="A314" s="9">
        <v>3</v>
      </c>
      <c r="B314" s="307">
        <f>G311*33/35*('A. Community Water Systems'!F354+'A. Community Water Systems'!E354)</f>
        <v>580597.38</v>
      </c>
      <c r="C314" s="78">
        <v>0</v>
      </c>
      <c r="D314" s="78">
        <v>0</v>
      </c>
      <c r="E314" s="85">
        <v>0</v>
      </c>
      <c r="F314" s="86">
        <f t="shared" si="26"/>
        <v>580597.38</v>
      </c>
      <c r="G314" s="360"/>
    </row>
    <row r="315" spans="1:7" ht="15.6" x14ac:dyDescent="0.3">
      <c r="A315" s="9">
        <v>4</v>
      </c>
      <c r="B315" s="307">
        <f>G311*33/35*('A. Community Water Systems'!B354+'A. Community Water Systems'!C354+'A. Community Water Systems'!D354)</f>
        <v>1810625.85</v>
      </c>
      <c r="C315" s="78">
        <f>G311*33/35*C125</f>
        <v>1613103.03</v>
      </c>
      <c r="D315" s="78">
        <f>G311*33/35*D125</f>
        <v>194530.05</v>
      </c>
      <c r="E315" s="85">
        <v>0</v>
      </c>
      <c r="F315" s="86">
        <f t="shared" si="26"/>
        <v>3618258.9299999997</v>
      </c>
      <c r="G315" s="360"/>
    </row>
    <row r="316" spans="1:7" ht="16.2" thickBot="1" x14ac:dyDescent="0.35">
      <c r="A316" s="10">
        <v>5</v>
      </c>
      <c r="B316" s="308">
        <v>0</v>
      </c>
      <c r="C316" s="82">
        <v>0</v>
      </c>
      <c r="D316" s="82">
        <v>0</v>
      </c>
      <c r="E316" s="87">
        <v>0</v>
      </c>
      <c r="F316" s="88">
        <f t="shared" si="26"/>
        <v>0</v>
      </c>
      <c r="G316" s="360"/>
    </row>
  </sheetData>
  <sheetProtection algorithmName="SHA-512" hashValue="ayrMrdbaH7mskv7gHysWKwa5BkdtmsqPcvd204RiHR/NUAtrSsZSDSTZNc+mGB3rFDv877w9BASl5ABGRyjb/A==" saltValue="4E14FMsPzDJeMyMylkjtSg==" spinCount="100000" sheet="1" objects="1" scenarios="1"/>
  <mergeCells count="9">
    <mergeCell ref="A310:G310"/>
    <mergeCell ref="A243:G243"/>
    <mergeCell ref="A252:G252"/>
    <mergeCell ref="A261:G261"/>
    <mergeCell ref="A270:G270"/>
    <mergeCell ref="A278:G278"/>
    <mergeCell ref="A286:G286"/>
    <mergeCell ref="A294:G294"/>
    <mergeCell ref="A302:G302"/>
  </mergeCells>
  <pageMargins left="0.7" right="0.7" top="0.75" bottom="0.75" header="0.3" footer="0.3"/>
  <pageSetup scale="71" fitToHeight="0" orientation="landscape" horizontalDpi="1200" verticalDpi="1200" r:id="rId1"/>
  <headerFooter>
    <oddHeader>&amp;C&amp;"Arial,Regular"&amp;12SWRCB-DDW-21-003
Hexavalent Chromium MCL</oddHeader>
    <oddFooter>&amp;CISOR Attachment 1: Cost Tables
E. Total Costs — Page &amp;P of &amp;N</oddFooter>
  </headerFooter>
  <rowBreaks count="9" manualBreakCount="9">
    <brk id="34" max="16383" man="1"/>
    <brk id="75" max="16383" man="1"/>
    <brk id="114" max="16383" man="1"/>
    <brk id="146" max="16383" man="1"/>
    <brk id="170" max="16383" man="1"/>
    <brk id="194" max="16383" man="1"/>
    <brk id="218" max="16383" man="1"/>
    <brk id="251" max="16383" man="1"/>
    <brk id="284" max="16383" man="1"/>
  </rowBreaks>
  <colBreaks count="4" manualBreakCount="4">
    <brk id="6" max="1048575" man="1"/>
    <brk id="7" max="1048575" man="1"/>
    <brk id="9" max="1048575" man="1"/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ABB9721CD3EC4F9C8CE29AB8447800" ma:contentTypeVersion="4" ma:contentTypeDescription="Create a new document." ma:contentTypeScope="" ma:versionID="09b03740f244d78f4319f826d5def32e">
  <xsd:schema xmlns:xsd="http://www.w3.org/2001/XMLSchema" xmlns:xs="http://www.w3.org/2001/XMLSchema" xmlns:p="http://schemas.microsoft.com/office/2006/metadata/properties" xmlns:ns2="042b0938-ca5e-44d8-b50a-997a0d23e8bd" xmlns:ns3="851dfaa3-aae8-4c03-b90c-7dd4a6526d0d" targetNamespace="http://schemas.microsoft.com/office/2006/metadata/properties" ma:root="true" ma:fieldsID="ee0cacf337449b2535ec0ced26a5a625" ns2:_="" ns3:_="">
    <xsd:import namespace="042b0938-ca5e-44d8-b50a-997a0d23e8bd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b0938-ca5e-44d8-b50a-997a0d23e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97A21-35A5-47A2-9742-027EDCA3B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b0938-ca5e-44d8-b50a-997a0d23e8bd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E82BBE-4870-4235-8958-8312C74DC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AABC-09D8-4345-A755-B9E28EF59A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Table of Contents</vt:lpstr>
      <vt:lpstr>A. Community Water Systems</vt:lpstr>
      <vt:lpstr>B. NTNC Water Systems</vt:lpstr>
      <vt:lpstr>C. TNC Water Systems</vt:lpstr>
      <vt:lpstr>D. Wholesalers</vt:lpstr>
      <vt:lpstr>E. Total Costs and Summary</vt:lpstr>
      <vt:lpstr>'E. Total Costs and Summary'!_Hlk128305867</vt:lpstr>
      <vt:lpstr>'E. Total Costs and Summary'!_Hlk128305868</vt:lpstr>
      <vt:lpstr>'E. Total Costs and Summary'!_Hlk128305869</vt:lpstr>
      <vt:lpstr>'A. Community Water Systems'!Print_Area</vt:lpstr>
      <vt:lpstr>'E. Total Costs and Summary'!Print_Area</vt:lpstr>
      <vt:lpstr>'Table of Contents'!Print_Area</vt:lpstr>
      <vt:lpstr>'C. TNC Water Systems'!Print_Titles</vt:lpstr>
      <vt:lpstr>'D. Wholesalers'!Print_Titles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Bethany Robinson</dc:creator>
  <cp:keywords/>
  <dc:description/>
  <cp:lastModifiedBy>Robinson, Bethany@Waterboards</cp:lastModifiedBy>
  <cp:revision/>
  <cp:lastPrinted>2023-06-06T17:27:43Z</cp:lastPrinted>
  <dcterms:created xsi:type="dcterms:W3CDTF">2021-07-06T20:14:20Z</dcterms:created>
  <dcterms:modified xsi:type="dcterms:W3CDTF">2023-06-07T23:03:01Z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0x01010085ABB9721CD3EC4F9C8CE29AB8447800</vt:lpwstr>
  </property>
</Properties>
</file>