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waterboards-my.sharepoint.com/personal/krystyn_azar_waterboards_ca_gov/Documents/Attachments/"/>
    </mc:Choice>
  </mc:AlternateContent>
  <xr:revisionPtr revIDLastSave="0" documentId="8_{6772F9A1-E024-4E2D-9786-1F2DE3F13E73}" xr6:coauthVersionLast="47" xr6:coauthVersionMax="47" xr10:uidLastSave="{00000000-0000-0000-0000-000000000000}"/>
  <bookViews>
    <workbookView xWindow="-120" yWindow="-120" windowWidth="29040" windowHeight="15720" xr2:uid="{7EDB2221-6FB0-4DE1-802F-58984931877F}"/>
  </bookViews>
  <sheets>
    <sheet name="Scheduling Tool" sheetId="3" r:id="rId1"/>
    <sheet name="CALC" sheetId="2" state="hidden" r:id="rId2"/>
  </sheets>
  <definedNames>
    <definedName name="EXP">#REF!</definedName>
    <definedName name="Months">CALC!$I$1:$T$2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3" l="1"/>
  <c r="G24" i="3"/>
  <c r="B2" i="2"/>
  <c r="E2" i="2" l="1"/>
  <c r="E9" i="2" s="1"/>
  <c r="B4" i="2"/>
  <c r="D2" i="2"/>
  <c r="D5" i="2" s="1"/>
  <c r="C2" i="2"/>
  <c r="E7" i="3" l="1"/>
  <c r="F24" i="3"/>
  <c r="F18" i="3"/>
  <c r="C5" i="2"/>
  <c r="C9" i="2"/>
  <c r="F9" i="2" s="1"/>
  <c r="I9" i="2" s="1"/>
  <c r="J9" i="2" s="1"/>
  <c r="F11" i="3" s="1"/>
  <c r="B10" i="2"/>
  <c r="B12" i="2" s="1"/>
  <c r="C12" i="2" s="1"/>
  <c r="F12" i="2" s="1"/>
  <c r="B8" i="2"/>
  <c r="E5" i="2"/>
  <c r="C3" i="2"/>
  <c r="E3" i="2"/>
  <c r="D4" i="2"/>
  <c r="E4" i="2"/>
  <c r="E13" i="2" s="1"/>
  <c r="C4" i="2"/>
  <c r="C13" i="2" s="1"/>
  <c r="E10" i="2" l="1"/>
  <c r="C10" i="2"/>
  <c r="F10" i="2" s="1"/>
  <c r="B13" i="2"/>
  <c r="F25" i="3" s="1"/>
  <c r="E12" i="2"/>
  <c r="I12" i="2" s="1"/>
  <c r="J12" i="2" s="1"/>
  <c r="H9" i="3" s="1"/>
  <c r="E8" i="2"/>
  <c r="C8" i="2"/>
  <c r="F8" i="2" s="1"/>
  <c r="B3" i="2"/>
  <c r="C7" i="3" s="1"/>
  <c r="B9" i="2"/>
  <c r="B5" i="2"/>
  <c r="I8" i="2" l="1"/>
  <c r="J8" i="2" s="1"/>
  <c r="I10" i="2"/>
  <c r="J10" i="2" s="1"/>
  <c r="H11" i="3" s="1"/>
  <c r="B7" i="2"/>
  <c r="E7" i="2" s="1"/>
  <c r="D17" i="3"/>
  <c r="B6" i="2"/>
  <c r="F17" i="3"/>
  <c r="B11" i="2"/>
  <c r="E11" i="2" s="1"/>
  <c r="C7" i="2" l="1"/>
  <c r="F7" i="2" s="1"/>
  <c r="I7" i="2" s="1"/>
  <c r="J7" i="2" s="1"/>
  <c r="D6" i="2"/>
  <c r="D18" i="3"/>
  <c r="C6" i="2"/>
  <c r="E6" i="2"/>
  <c r="C11" i="2"/>
  <c r="F11" i="2" s="1"/>
  <c r="I11" i="2" s="1"/>
  <c r="J11" i="2" s="1"/>
  <c r="F9" i="3" s="1"/>
</calcChain>
</file>

<file path=xl/sharedStrings.xml><?xml version="1.0" encoding="utf-8"?>
<sst xmlns="http://schemas.openxmlformats.org/spreadsheetml/2006/main" count="99" uniqueCount="95">
  <si>
    <t>Descriptor</t>
  </si>
  <si>
    <t>Date</t>
  </si>
  <si>
    <t>Month</t>
  </si>
  <si>
    <t>Day</t>
  </si>
  <si>
    <t>Year</t>
  </si>
  <si>
    <t>Expiration Date</t>
  </si>
  <si>
    <t>Estimated Issue Date</t>
  </si>
  <si>
    <t>through</t>
  </si>
  <si>
    <t>January</t>
  </si>
  <si>
    <t>February</t>
  </si>
  <si>
    <t>March</t>
  </si>
  <si>
    <t>April</t>
  </si>
  <si>
    <t>May</t>
  </si>
  <si>
    <t>June</t>
  </si>
  <si>
    <t>July</t>
  </si>
  <si>
    <t>October</t>
  </si>
  <si>
    <t>September</t>
  </si>
  <si>
    <t>November</t>
  </si>
  <si>
    <t>December</t>
  </si>
  <si>
    <t>August</t>
  </si>
  <si>
    <t>Months</t>
  </si>
  <si>
    <t>30 days after report received</t>
  </si>
  <si>
    <t>30 days after CAP denied</t>
  </si>
  <si>
    <t>30 days after CAP2 submitted</t>
  </si>
  <si>
    <t>TOTAL</t>
  </si>
  <si>
    <t>APP-No late fee</t>
  </si>
  <si>
    <t>Year 1 end</t>
  </si>
  <si>
    <t>Year 2 start</t>
  </si>
  <si>
    <t>OSA Schedule</t>
  </si>
  <si>
    <t>App - Rec submit</t>
  </si>
  <si>
    <t>Last OSA date</t>
  </si>
  <si>
    <t>Last OSA schedule</t>
  </si>
  <si>
    <t>Calc Explain</t>
  </si>
  <si>
    <t>copy of User Input</t>
  </si>
  <si>
    <t>Calculate issue date to be first of month 2 years ago</t>
  </si>
  <si>
    <t>Calculate 90 days prior to expiration date</t>
  </si>
  <si>
    <t>Calculate to be 1 year before expiration date</t>
  </si>
  <si>
    <t>Calculate to be Year1end + 1 day</t>
  </si>
  <si>
    <t>ASSESSMENTS</t>
  </si>
  <si>
    <t xml:space="preserve">Current certificate expiration date: </t>
  </si>
  <si>
    <t>On-site Assessment (OSA) Time Frame:</t>
  </si>
  <si>
    <t>Acceptable date range:</t>
  </si>
  <si>
    <r>
      <t xml:space="preserve">ELAP's </t>
    </r>
    <r>
      <rPr>
        <u/>
        <sz val="12"/>
        <color theme="1"/>
        <rFont val="Arial"/>
        <family val="2"/>
      </rPr>
      <t>recommendation</t>
    </r>
    <r>
      <rPr>
        <sz val="12"/>
        <color theme="1"/>
        <rFont val="Arial"/>
        <family val="2"/>
      </rPr>
      <t xml:space="preserve"> for when the OSA should occur: </t>
    </r>
  </si>
  <si>
    <t>This tool applies to laboratories in California with a standard 2-year certificate only.</t>
  </si>
  <si>
    <t>Year 1 PT acceptable range:</t>
  </si>
  <si>
    <t>Year 2 PT acceptable range:</t>
  </si>
  <si>
    <t>Proficiency Testing (PT) Time Frame:</t>
  </si>
  <si>
    <t>Application Due Dates:</t>
  </si>
  <si>
    <t>Last day to submit renewal application without a late fee:</t>
  </si>
  <si>
    <t>Additional OSA Guidance</t>
  </si>
  <si>
    <t>Plan ahead! Here is how long the OSA process could take:</t>
  </si>
  <si>
    <t>OSA takes 2-5 days on-site to complete</t>
  </si>
  <si>
    <t xml:space="preserve">Lab receives assessment report: </t>
  </si>
  <si>
    <t>30 days after assessment</t>
  </si>
  <si>
    <t>Lab responds with Corrective Action Plan (CAP):</t>
  </si>
  <si>
    <t>Assessment agency reviews CAP:</t>
  </si>
  <si>
    <t>30 days after CAP received</t>
  </si>
  <si>
    <t>Assessment agency reviews CAP2:</t>
  </si>
  <si>
    <t>Lab corrects any "not approved" responses in CAP:</t>
  </si>
  <si>
    <r>
      <t xml:space="preserve">5 months </t>
    </r>
    <r>
      <rPr>
        <b/>
        <i/>
        <u/>
        <sz val="12"/>
        <color theme="1"/>
        <rFont val="Arial"/>
        <family val="2"/>
      </rPr>
      <t>after</t>
    </r>
    <r>
      <rPr>
        <b/>
        <i/>
        <sz val="12"/>
        <color theme="1"/>
        <rFont val="Arial"/>
        <family val="2"/>
      </rPr>
      <t xml:space="preserve"> assessment</t>
    </r>
  </si>
  <si>
    <t>HELPFUL LINKS</t>
  </si>
  <si>
    <t>PROFICIENCY TESTS</t>
  </si>
  <si>
    <t>APPLICATION</t>
  </si>
  <si>
    <t>FAQs</t>
  </si>
  <si>
    <t>ELAP YouTube</t>
  </si>
  <si>
    <r>
      <t xml:space="preserve">ELAP </t>
    </r>
    <r>
      <rPr>
        <u/>
        <sz val="12"/>
        <color theme="1"/>
        <rFont val="Arial"/>
        <family val="2"/>
      </rPr>
      <t>recommends</t>
    </r>
    <r>
      <rPr>
        <sz val="12"/>
        <color theme="1"/>
        <rFont val="Arial"/>
        <family val="2"/>
      </rPr>
      <t xml:space="preserve"> contacting ELAP/TPA to schedule OSA:</t>
    </r>
  </si>
  <si>
    <t>&lt;Enter your expiration here!</t>
  </si>
  <si>
    <t>Recommended Date: ~3 months after Issue Date</t>
  </si>
  <si>
    <t>Recommended Date: ~4 months prior to Application Deadline</t>
  </si>
  <si>
    <t>Recommended Date: Near beginning of Year 2</t>
  </si>
  <si>
    <t>Recommended Date: 6 months prior to Application Deadline</t>
  </si>
  <si>
    <t>Recommended Date: 6 months prior to OSA date reccomendation</t>
  </si>
  <si>
    <t>Recommended Date: 6 months prior to Last OSA date reccomendation</t>
  </si>
  <si>
    <t>Recommended Date: 1 month prior to Application Deadline</t>
  </si>
  <si>
    <t>Remember: If you wait to have your assessment, your certificate WILL expire by operation of law.</t>
  </si>
  <si>
    <t>Schedule the Assessment EARLY! Both ELAP and TPAs have a lead time. Do not wait to schedule!</t>
  </si>
  <si>
    <t>PT close date with acceptable scores MUST fall in this time range. If your close date exceeds this</t>
  </si>
  <si>
    <t xml:space="preserve">The application submittal date is when a complete application is submitted. If the application is </t>
  </si>
  <si>
    <t>incomplete, it is not counted as submitted!</t>
  </si>
  <si>
    <t>&lt;Enter your renewal fee here!</t>
  </si>
  <si>
    <t>Late fee:</t>
  </si>
  <si>
    <t xml:space="preserve">Fee if cert has </t>
  </si>
  <si>
    <t xml:space="preserve">has expired: </t>
  </si>
  <si>
    <t>PT1 recommend</t>
  </si>
  <si>
    <t>PT2 recommend</t>
  </si>
  <si>
    <t>OSA Date recommend</t>
  </si>
  <si>
    <t>M + Y</t>
  </si>
  <si>
    <t>Formatted</t>
  </si>
  <si>
    <r>
      <t xml:space="preserve">ELAP's </t>
    </r>
    <r>
      <rPr>
        <u/>
        <sz val="12"/>
        <color theme="1"/>
        <rFont val="Arial"/>
        <family val="2"/>
      </rPr>
      <t>recommendation</t>
    </r>
    <r>
      <rPr>
        <sz val="12"/>
        <color theme="1"/>
        <rFont val="Arial"/>
        <family val="2"/>
      </rPr>
      <t xml:space="preserve"> to submit renewal application:</t>
    </r>
  </si>
  <si>
    <t>See Additional OSA guidance below for timeline information.</t>
  </si>
  <si>
    <t>works with your schedule and provides enough time to repeat a PT if it fails.</t>
  </si>
  <si>
    <t>timeframe, your application WILL be late, and you will be charged a late fee. Choose a time that</t>
  </si>
  <si>
    <t>accuracy, the obligations of the regulated community are determined by the relevant statutes and regulations.</t>
  </si>
  <si>
    <t>guidance only and does not change or substitute any legal requirement. While ELAP has made every effort to ensure</t>
  </si>
  <si>
    <r>
      <rPr>
        <b/>
        <i/>
        <sz val="9"/>
        <color theme="1"/>
        <rFont val="Arial"/>
        <family val="2"/>
      </rPr>
      <t xml:space="preserve">Disclaimer: </t>
    </r>
    <r>
      <rPr>
        <sz val="9"/>
        <color theme="1"/>
        <rFont val="Arial"/>
        <family val="2"/>
      </rPr>
      <t>If your laboratory has an interim certificate, this tool may provide misleading information. This tool 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</si>
</sst>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\ yyyy"/>
    <numFmt numFmtId="165" formatCode="m/d/yy;@"/>
    <numFmt numFmtId="166" formatCode="mmm"/>
    <numFmt numFmtId="167" formatCode="mm"/>
    <numFmt numFmtId="168" formatCode="[$-409]mmmmm\-yy;@"/>
    <numFmt numFmtId="169" formatCode="&quot;$&quot;#,##0"/>
  </numFmts>
  <fonts count="17" x14ac:knownFonts="1">
    <font>
      <sz val="12"/>
      <color theme="1"/>
      <name val="Arial"/>
      <family val="2"/>
    </font>
    <font>
      <b/>
      <sz val="13"/>
      <color theme="3"/>
      <name val="Arial"/>
      <family val="2"/>
    </font>
    <font>
      <u/>
      <sz val="12"/>
      <color theme="1"/>
      <name val="Arial"/>
      <family val="2"/>
    </font>
    <font>
      <sz val="8"/>
      <name val="Arial"/>
      <family val="2"/>
    </font>
    <font>
      <i/>
      <sz val="11"/>
      <color theme="1"/>
      <name val="Arial"/>
      <family val="2"/>
    </font>
    <font>
      <u/>
      <sz val="12"/>
      <color theme="10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2"/>
      <color theme="0"/>
      <name val="Arial"/>
      <family val="2"/>
    </font>
    <font>
      <sz val="12"/>
      <color theme="0"/>
      <name val="Arial"/>
      <family val="2"/>
    </font>
    <font>
      <b/>
      <u/>
      <sz val="12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b/>
      <i/>
      <sz val="10"/>
      <color theme="1"/>
      <name val="Arial"/>
      <family val="2"/>
    </font>
    <font>
      <b/>
      <sz val="11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D0D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2" applyNumberFormat="0" applyFill="0" applyAlignment="0" applyProtection="0"/>
  </cellStyleXfs>
  <cellXfs count="50">
    <xf numFmtId="0" fontId="0" fillId="0" borderId="0" xfId="0"/>
    <xf numFmtId="14" fontId="0" fillId="0" borderId="0" xfId="0" applyNumberFormat="1"/>
    <xf numFmtId="0" fontId="1" fillId="0" borderId="1" xfId="1"/>
    <xf numFmtId="14" fontId="1" fillId="0" borderId="1" xfId="1" applyNumberFormat="1"/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0" borderId="0" xfId="0" applyFont="1" applyAlignment="1">
      <alignment vertical="center"/>
    </xf>
    <xf numFmtId="165" fontId="0" fillId="3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4" fontId="0" fillId="4" borderId="0" xfId="0" applyNumberForma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11" fillId="5" borderId="0" xfId="0" applyFont="1" applyFill="1"/>
    <xf numFmtId="0" fontId="12" fillId="5" borderId="0" xfId="0" applyFont="1" applyFill="1"/>
    <xf numFmtId="0" fontId="4" fillId="0" borderId="0" xfId="0" applyFont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164" fontId="0" fillId="0" borderId="0" xfId="0" applyNumberFormat="1"/>
    <xf numFmtId="168" fontId="0" fillId="4" borderId="0" xfId="0" applyNumberFormat="1" applyFill="1" applyAlignment="1">
      <alignment horizontal="center" vertical="center"/>
    </xf>
    <xf numFmtId="0" fontId="4" fillId="0" borderId="0" xfId="0" applyFont="1"/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0" fontId="14" fillId="0" borderId="0" xfId="0" applyFont="1"/>
    <xf numFmtId="0" fontId="13" fillId="0" borderId="0" xfId="2" applyFont="1" applyAlignment="1">
      <alignment horizontal="right" vertical="center"/>
    </xf>
    <xf numFmtId="0" fontId="13" fillId="0" borderId="0" xfId="2" applyFont="1"/>
    <xf numFmtId="0" fontId="0" fillId="5" borderId="0" xfId="0" applyFill="1"/>
    <xf numFmtId="169" fontId="0" fillId="3" borderId="0" xfId="0" applyNumberForma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4" fontId="0" fillId="2" borderId="0" xfId="0" applyNumberFormat="1" applyFill="1" applyAlignment="1" applyProtection="1">
      <alignment horizontal="center" vertical="center"/>
      <protection locked="0"/>
    </xf>
    <xf numFmtId="169" fontId="0" fillId="2" borderId="0" xfId="0" applyNumberFormat="1" applyFill="1" applyAlignment="1" applyProtection="1">
      <alignment horizontal="center" vertical="center"/>
      <protection locked="0"/>
    </xf>
    <xf numFmtId="0" fontId="16" fillId="0" borderId="2" xfId="3"/>
    <xf numFmtId="0" fontId="0" fillId="6" borderId="0" xfId="0" applyFill="1"/>
    <xf numFmtId="169" fontId="0" fillId="6" borderId="0" xfId="0" applyNumberFormat="1" applyFill="1" applyAlignment="1">
      <alignment horizontal="center" vertical="center"/>
    </xf>
    <xf numFmtId="0" fontId="11" fillId="6" borderId="0" xfId="0" applyFont="1" applyFill="1"/>
  </cellXfs>
  <cellStyles count="4">
    <cellStyle name="Heading 2" xfId="1" builtinId="17"/>
    <cellStyle name="Heading 3" xfId="3" builtinId="1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D0DFF"/>
      <color rgb="FF0066FF"/>
      <color rgb="FF0033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terboards.ca.gov/drinking_water/certlic/labs/proficiency_testing.html" TargetMode="External"/><Relationship Id="rId2" Type="http://schemas.openxmlformats.org/officeDocument/2006/relationships/hyperlink" Target="https://www.waterboards.ca.gov/drinking_water/certlic/labs/laboratory_assessments.html" TargetMode="External"/><Relationship Id="rId1" Type="http://schemas.openxmlformats.org/officeDocument/2006/relationships/hyperlink" Target="https://www.waterboards.ca.gov/drinking_water/certlic/labs/apply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youtube.com/channel/UCTfqIEWEabtfOXHVle66cXQ" TargetMode="External"/><Relationship Id="rId4" Type="http://schemas.openxmlformats.org/officeDocument/2006/relationships/hyperlink" Target="https://www.waterboards.ca.gov/drinking_water/certlic/labs/elap_faq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0DD3B-C81C-41E4-9865-991B52755DF3}">
  <dimension ref="A1:H43"/>
  <sheetViews>
    <sheetView showGridLines="0" tabSelected="1" view="pageLayout" topLeftCell="A9" zoomScaleNormal="100" zoomScaleSheetLayoutView="75" workbookViewId="0">
      <selection activeCell="D3" sqref="D3"/>
    </sheetView>
  </sheetViews>
  <sheetFormatPr defaultRowHeight="15" x14ac:dyDescent="0.2"/>
  <cols>
    <col min="1" max="1" width="7.6640625" customWidth="1"/>
    <col min="2" max="2" width="10.5546875" customWidth="1"/>
    <col min="3" max="3" width="9" customWidth="1"/>
    <col min="4" max="4" width="9.21875" customWidth="1"/>
    <col min="5" max="5" width="10" customWidth="1"/>
    <col min="6" max="6" width="9.77734375" customWidth="1"/>
    <col min="7" max="7" width="8.6640625" customWidth="1"/>
    <col min="8" max="8" width="9.44140625" customWidth="1"/>
    <col min="9" max="9" width="1.44140625" customWidth="1"/>
  </cols>
  <sheetData>
    <row r="1" spans="1:8" x14ac:dyDescent="0.2">
      <c r="A1" s="5" t="s">
        <v>43</v>
      </c>
      <c r="B1" s="5"/>
      <c r="C1" s="5"/>
      <c r="D1" s="5"/>
      <c r="E1" s="5"/>
      <c r="F1" s="5"/>
      <c r="G1" s="5"/>
      <c r="H1" s="5"/>
    </row>
    <row r="3" spans="1:8" x14ac:dyDescent="0.2">
      <c r="A3" t="s">
        <v>39</v>
      </c>
      <c r="D3" s="44"/>
      <c r="E3" s="21" t="s">
        <v>66</v>
      </c>
      <c r="F3" s="22"/>
      <c r="G3" s="22"/>
    </row>
    <row r="4" spans="1:8" x14ac:dyDescent="0.2">
      <c r="D4" s="45"/>
      <c r="E4" s="21" t="s">
        <v>79</v>
      </c>
      <c r="F4" s="39"/>
      <c r="G4" s="39"/>
    </row>
    <row r="5" spans="1:8" x14ac:dyDescent="0.2">
      <c r="A5" s="47"/>
      <c r="B5" s="47"/>
      <c r="C5" s="47"/>
      <c r="D5" s="48"/>
      <c r="E5" s="49"/>
      <c r="F5" s="47"/>
      <c r="G5" s="47"/>
      <c r="H5" s="47"/>
    </row>
    <row r="6" spans="1:8" ht="18" customHeight="1" x14ac:dyDescent="0.2">
      <c r="A6" s="5" t="s">
        <v>40</v>
      </c>
    </row>
    <row r="7" spans="1:8" x14ac:dyDescent="0.2">
      <c r="A7" t="s">
        <v>41</v>
      </c>
      <c r="C7" s="7">
        <f>CALC!B3</f>
        <v>693264</v>
      </c>
      <c r="D7" s="8" t="s">
        <v>7</v>
      </c>
      <c r="E7" s="7">
        <f>CALC!B4</f>
        <v>-90</v>
      </c>
    </row>
    <row r="8" spans="1:8" ht="7.15" customHeight="1" x14ac:dyDescent="0.2"/>
    <row r="9" spans="1:8" x14ac:dyDescent="0.2">
      <c r="A9" t="s">
        <v>65</v>
      </c>
      <c r="F9" s="11" t="str">
        <f>CALC!J11</f>
        <v>Aug 3798</v>
      </c>
      <c r="G9" s="12" t="s">
        <v>7</v>
      </c>
      <c r="H9" s="27" t="e">
        <f>CALC!J12</f>
        <v>#NUM!</v>
      </c>
    </row>
    <row r="10" spans="1:8" ht="5.45" customHeight="1" x14ac:dyDescent="0.2"/>
    <row r="11" spans="1:8" x14ac:dyDescent="0.2">
      <c r="A11" t="s">
        <v>42</v>
      </c>
      <c r="F11" s="11" t="str">
        <f>CALC!J9</f>
        <v>January 1899</v>
      </c>
      <c r="G11" s="12" t="s">
        <v>7</v>
      </c>
      <c r="H11" s="11" t="e">
        <f>CALC!J10</f>
        <v>#NUM!</v>
      </c>
    </row>
    <row r="12" spans="1:8" x14ac:dyDescent="0.2">
      <c r="A12" s="28" t="s">
        <v>74</v>
      </c>
      <c r="B12" s="17"/>
      <c r="C12" s="17"/>
      <c r="D12" s="17"/>
      <c r="E12" s="17"/>
      <c r="F12" s="17"/>
      <c r="G12" s="17"/>
      <c r="H12" s="17"/>
    </row>
    <row r="13" spans="1:8" x14ac:dyDescent="0.2">
      <c r="A13" s="28" t="s">
        <v>75</v>
      </c>
      <c r="B13" s="17"/>
      <c r="C13" s="17"/>
      <c r="D13" s="17"/>
      <c r="E13" s="17"/>
      <c r="F13" s="17"/>
      <c r="G13" s="17"/>
      <c r="H13" s="17"/>
    </row>
    <row r="14" spans="1:8" x14ac:dyDescent="0.2">
      <c r="A14" s="28" t="s">
        <v>89</v>
      </c>
      <c r="B14" s="17"/>
      <c r="C14" s="17"/>
      <c r="D14" s="17"/>
      <c r="E14" s="17"/>
      <c r="F14" s="17"/>
      <c r="G14" s="17"/>
      <c r="H14" s="17"/>
    </row>
    <row r="15" spans="1:8" x14ac:dyDescent="0.2">
      <c r="A15" s="17"/>
      <c r="B15" s="17"/>
      <c r="C15" s="17"/>
      <c r="D15" s="17"/>
      <c r="E15" s="17"/>
      <c r="F15" s="17"/>
      <c r="G15" s="17"/>
      <c r="H15" s="17"/>
    </row>
    <row r="16" spans="1:8" ht="20.45" customHeight="1" x14ac:dyDescent="0.2">
      <c r="A16" s="5" t="s">
        <v>46</v>
      </c>
    </row>
    <row r="17" spans="1:8" ht="20.45" customHeight="1" x14ac:dyDescent="0.2">
      <c r="A17" t="s">
        <v>44</v>
      </c>
      <c r="D17" s="10">
        <f>CALC!B3</f>
        <v>693264</v>
      </c>
      <c r="E17" s="8" t="s">
        <v>7</v>
      </c>
      <c r="F17" s="10">
        <f>CALC!B5</f>
        <v>693597</v>
      </c>
    </row>
    <row r="18" spans="1:8" ht="20.45" customHeight="1" x14ac:dyDescent="0.2">
      <c r="A18" t="s">
        <v>45</v>
      </c>
      <c r="D18" s="10">
        <f>CALC!B6</f>
        <v>693598</v>
      </c>
      <c r="E18" s="8" t="s">
        <v>7</v>
      </c>
      <c r="F18" s="10">
        <f>CALC!B4</f>
        <v>-90</v>
      </c>
    </row>
    <row r="19" spans="1:8" x14ac:dyDescent="0.2">
      <c r="A19" s="28" t="s">
        <v>76</v>
      </c>
      <c r="D19" s="29"/>
      <c r="E19" s="4"/>
      <c r="F19" s="29"/>
    </row>
    <row r="20" spans="1:8" x14ac:dyDescent="0.2">
      <c r="A20" s="28" t="s">
        <v>91</v>
      </c>
      <c r="D20" s="29"/>
      <c r="E20" s="4"/>
      <c r="F20" s="29"/>
    </row>
    <row r="21" spans="1:8" x14ac:dyDescent="0.2">
      <c r="A21" s="28" t="s">
        <v>90</v>
      </c>
      <c r="D21" s="29"/>
      <c r="E21" s="4"/>
      <c r="F21" s="29"/>
    </row>
    <row r="22" spans="1:8" ht="9.6" customHeight="1" x14ac:dyDescent="0.2">
      <c r="A22" s="23"/>
      <c r="B22" s="23"/>
      <c r="C22" s="23"/>
      <c r="D22" s="23"/>
      <c r="E22" s="23"/>
      <c r="F22" s="23"/>
      <c r="G22" s="23"/>
      <c r="H22" s="42" t="s">
        <v>81</v>
      </c>
    </row>
    <row r="23" spans="1:8" x14ac:dyDescent="0.2">
      <c r="A23" s="18" t="s">
        <v>47</v>
      </c>
      <c r="B23" s="4"/>
      <c r="C23" s="4"/>
      <c r="D23" s="4"/>
      <c r="E23" s="4"/>
      <c r="F23" s="4"/>
      <c r="G23" s="41" t="s">
        <v>80</v>
      </c>
      <c r="H23" s="43" t="s">
        <v>82</v>
      </c>
    </row>
    <row r="24" spans="1:8" ht="18" customHeight="1" x14ac:dyDescent="0.2">
      <c r="A24" s="19" t="s">
        <v>48</v>
      </c>
      <c r="B24" s="4"/>
      <c r="C24" s="4"/>
      <c r="D24" s="4"/>
      <c r="E24" s="4"/>
      <c r="F24" s="7">
        <f>CALC!B4</f>
        <v>-90</v>
      </c>
      <c r="G24" s="40">
        <f>D4*0.15</f>
        <v>0</v>
      </c>
      <c r="H24" s="40">
        <f>D4*0.3</f>
        <v>0</v>
      </c>
    </row>
    <row r="25" spans="1:8" ht="18" customHeight="1" x14ac:dyDescent="0.2">
      <c r="A25" s="19" t="s">
        <v>88</v>
      </c>
      <c r="B25" s="4"/>
      <c r="C25" s="4"/>
      <c r="D25" s="4"/>
      <c r="E25" s="4"/>
      <c r="F25" s="16" t="e">
        <f>CALC!B13</f>
        <v>#NUM!</v>
      </c>
    </row>
    <row r="26" spans="1:8" x14ac:dyDescent="0.2">
      <c r="A26" s="31" t="s">
        <v>77</v>
      </c>
      <c r="B26" s="4"/>
      <c r="C26" s="4"/>
      <c r="D26" s="4"/>
      <c r="E26" s="4"/>
      <c r="F26" s="30"/>
    </row>
    <row r="27" spans="1:8" x14ac:dyDescent="0.2">
      <c r="A27" s="31" t="s">
        <v>78</v>
      </c>
      <c r="B27" s="23"/>
      <c r="C27" s="23"/>
      <c r="D27" s="23"/>
      <c r="E27" s="23"/>
      <c r="F27" s="23"/>
      <c r="G27" s="23"/>
      <c r="H27" s="23"/>
    </row>
    <row r="28" spans="1:8" ht="12.6" customHeight="1" x14ac:dyDescent="0.2">
      <c r="A28" s="23"/>
      <c r="B28" s="23"/>
      <c r="C28" s="23"/>
      <c r="D28" s="23"/>
      <c r="E28" s="23"/>
      <c r="F28" s="23"/>
      <c r="G28" s="23"/>
      <c r="H28" s="23"/>
    </row>
    <row r="29" spans="1:8" s="6" customFormat="1" ht="21.6" customHeight="1" x14ac:dyDescent="0.2">
      <c r="A29" s="20" t="s">
        <v>49</v>
      </c>
    </row>
    <row r="30" spans="1:8" s="6" customFormat="1" ht="18.600000000000001" customHeight="1" x14ac:dyDescent="0.2">
      <c r="A30" s="9" t="s">
        <v>50</v>
      </c>
    </row>
    <row r="31" spans="1:8" s="6" customFormat="1" ht="18.600000000000001" customHeight="1" x14ac:dyDescent="0.2">
      <c r="A31" s="6" t="s">
        <v>51</v>
      </c>
    </row>
    <row r="32" spans="1:8" s="6" customFormat="1" ht="18.600000000000001" customHeight="1" x14ac:dyDescent="0.2">
      <c r="A32" s="6" t="s">
        <v>52</v>
      </c>
      <c r="F32" s="6" t="s">
        <v>53</v>
      </c>
    </row>
    <row r="33" spans="1:8" s="6" customFormat="1" ht="18.600000000000001" customHeight="1" x14ac:dyDescent="0.2">
      <c r="A33" s="6" t="s">
        <v>54</v>
      </c>
      <c r="F33" s="6" t="s">
        <v>21</v>
      </c>
    </row>
    <row r="34" spans="1:8" s="6" customFormat="1" ht="18.600000000000001" customHeight="1" x14ac:dyDescent="0.2">
      <c r="A34" s="6" t="s">
        <v>55</v>
      </c>
      <c r="F34" s="6" t="s">
        <v>56</v>
      </c>
    </row>
    <row r="35" spans="1:8" s="6" customFormat="1" ht="18.600000000000001" customHeight="1" x14ac:dyDescent="0.2">
      <c r="A35" s="6" t="s">
        <v>58</v>
      </c>
      <c r="F35" s="6" t="s">
        <v>22</v>
      </c>
    </row>
    <row r="36" spans="1:8" s="6" customFormat="1" ht="18.600000000000001" customHeight="1" x14ac:dyDescent="0.2">
      <c r="A36" s="6" t="s">
        <v>57</v>
      </c>
      <c r="F36" s="6" t="s">
        <v>23</v>
      </c>
    </row>
    <row r="37" spans="1:8" s="6" customFormat="1" ht="13.9" customHeight="1" x14ac:dyDescent="0.2">
      <c r="A37" s="13" t="s">
        <v>24</v>
      </c>
      <c r="F37" s="14" t="s">
        <v>59</v>
      </c>
      <c r="G37" s="15"/>
      <c r="H37" s="15"/>
    </row>
    <row r="38" spans="1:8" s="32" customFormat="1" ht="14.45" customHeight="1" x14ac:dyDescent="0.2">
      <c r="B38" s="20"/>
      <c r="C38" s="20"/>
      <c r="D38" s="20"/>
      <c r="E38" s="20"/>
      <c r="F38" s="20"/>
      <c r="G38" s="20"/>
      <c r="H38" s="20"/>
    </row>
    <row r="39" spans="1:8" s="32" customFormat="1" ht="29.45" customHeight="1" x14ac:dyDescent="0.2">
      <c r="A39" s="20" t="s">
        <v>60</v>
      </c>
      <c r="B39" s="20"/>
      <c r="C39" s="20"/>
      <c r="D39" s="20"/>
      <c r="E39" s="20"/>
      <c r="F39" s="20"/>
      <c r="G39" s="20"/>
      <c r="H39" s="20"/>
    </row>
    <row r="40" spans="1:8" ht="15.75" x14ac:dyDescent="0.25">
      <c r="A40" s="35" t="s">
        <v>62</v>
      </c>
      <c r="B40" s="36"/>
      <c r="C40" s="37" t="s">
        <v>38</v>
      </c>
      <c r="D40" s="36"/>
      <c r="E40" s="37" t="s">
        <v>61</v>
      </c>
      <c r="F40" s="34" t="s">
        <v>63</v>
      </c>
      <c r="G40" s="38" t="s">
        <v>64</v>
      </c>
      <c r="H40" s="36"/>
    </row>
    <row r="41" spans="1:8" ht="13.9" customHeight="1" x14ac:dyDescent="0.2">
      <c r="A41" s="33" t="s">
        <v>94</v>
      </c>
      <c r="B41" s="33"/>
      <c r="C41" s="33"/>
      <c r="D41" s="33"/>
      <c r="E41" s="33"/>
      <c r="F41" s="33"/>
      <c r="G41" s="33"/>
      <c r="H41" s="33"/>
    </row>
    <row r="42" spans="1:8" ht="13.9" customHeight="1" x14ac:dyDescent="0.2">
      <c r="A42" s="33" t="s">
        <v>93</v>
      </c>
      <c r="B42" s="33"/>
      <c r="C42" s="33"/>
      <c r="D42" s="33"/>
      <c r="E42" s="33"/>
      <c r="F42" s="33"/>
      <c r="G42" s="33"/>
      <c r="H42" s="33"/>
    </row>
    <row r="43" spans="1:8" ht="13.9" customHeight="1" x14ac:dyDescent="0.2">
      <c r="A43" s="33" t="s">
        <v>92</v>
      </c>
      <c r="B43" s="33"/>
      <c r="C43" s="33"/>
      <c r="D43" s="33"/>
      <c r="E43" s="33"/>
      <c r="F43" s="33"/>
      <c r="G43" s="33"/>
      <c r="H43" s="33"/>
    </row>
  </sheetData>
  <hyperlinks>
    <hyperlink ref="A40" r:id="rId1" display="https://www.waterboards.ca.gov/drinking_water/certlic/labs/apply.html" xr:uid="{81998678-7D8E-438A-AE38-A8C292018AAF}"/>
    <hyperlink ref="C40" r:id="rId2" display="https://www.waterboards.ca.gov/drinking_water/certlic/labs/laboratory_assessments.html" xr:uid="{7108954B-07E4-4DEE-B765-8352EBCE4643}"/>
    <hyperlink ref="E40" r:id="rId3" xr:uid="{02F3C16A-3C96-4E3E-AB0F-FCAD470B3A90}"/>
    <hyperlink ref="F40" r:id="rId4" xr:uid="{6A009E60-C092-4231-83FB-8B7462E160E0}"/>
    <hyperlink ref="G40" r:id="rId5" xr:uid="{3C0C6136-F3EF-4DE8-85B8-180DDCCD16CD}"/>
  </hyperlinks>
  <pageMargins left="0.7" right="0.7" top="0.7" bottom="0.7" header="0.3" footer="0.3"/>
  <pageSetup orientation="portrait" verticalDpi="1200" r:id="rId6"/>
  <headerFooter>
    <oddHeader>&amp;C&amp;"Arial,Bold Italic"&amp;18ELAP Scheduling Assistance Tool</oddHeader>
    <oddFooter>&amp;R&amp;9Revised: 06/05/2024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ED60D-5D4E-492A-A9C9-65652F7FFB6D}">
  <dimension ref="A1:T19"/>
  <sheetViews>
    <sheetView workbookViewId="0">
      <selection activeCell="B2" sqref="B2"/>
    </sheetView>
  </sheetViews>
  <sheetFormatPr defaultRowHeight="15" x14ac:dyDescent="0.2"/>
  <cols>
    <col min="1" max="1" width="19.109375" bestFit="1" customWidth="1"/>
    <col min="2" max="2" width="9.88671875" bestFit="1" customWidth="1"/>
    <col min="7" max="7" width="56.33203125" bestFit="1" customWidth="1"/>
    <col min="8" max="8" width="2.44140625" customWidth="1"/>
    <col min="9" max="9" width="14.21875" bestFit="1" customWidth="1"/>
  </cols>
  <sheetData>
    <row r="1" spans="1:20" ht="17.25" thickBot="1" x14ac:dyDescent="0.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20</v>
      </c>
      <c r="G1" s="2" t="s">
        <v>32</v>
      </c>
      <c r="I1">
        <v>1</v>
      </c>
      <c r="J1">
        <v>2</v>
      </c>
      <c r="K1">
        <v>3</v>
      </c>
      <c r="L1">
        <v>4</v>
      </c>
      <c r="M1">
        <v>5</v>
      </c>
      <c r="N1">
        <v>6</v>
      </c>
      <c r="O1">
        <v>7</v>
      </c>
      <c r="P1">
        <v>8</v>
      </c>
      <c r="Q1">
        <v>9</v>
      </c>
      <c r="R1">
        <v>10</v>
      </c>
      <c r="S1">
        <v>11</v>
      </c>
      <c r="T1">
        <v>12</v>
      </c>
    </row>
    <row r="2" spans="1:20" ht="15.75" thickTop="1" x14ac:dyDescent="0.2">
      <c r="A2" t="s">
        <v>5</v>
      </c>
      <c r="B2" s="1">
        <f>'Scheduling Tool'!D3</f>
        <v>0</v>
      </c>
      <c r="C2">
        <f>MONTH(B2)</f>
        <v>1</v>
      </c>
      <c r="D2">
        <f>DAY(B2)</f>
        <v>0</v>
      </c>
      <c r="E2">
        <f>YEAR(B2)</f>
        <v>1900</v>
      </c>
      <c r="G2" t="s">
        <v>33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19</v>
      </c>
      <c r="Q2" t="s">
        <v>16</v>
      </c>
      <c r="R2" t="s">
        <v>15</v>
      </c>
      <c r="S2" t="s">
        <v>17</v>
      </c>
      <c r="T2" t="s">
        <v>18</v>
      </c>
    </row>
    <row r="3" spans="1:20" x14ac:dyDescent="0.2">
      <c r="A3" t="s">
        <v>6</v>
      </c>
      <c r="B3" s="1">
        <f>DATE(E3,C3,D3)</f>
        <v>693264</v>
      </c>
      <c r="C3">
        <f>C2+1</f>
        <v>2</v>
      </c>
      <c r="D3">
        <v>1</v>
      </c>
      <c r="E3">
        <f>E2-2</f>
        <v>1898</v>
      </c>
      <c r="G3" t="s">
        <v>34</v>
      </c>
    </row>
    <row r="4" spans="1:20" x14ac:dyDescent="0.2">
      <c r="A4" t="s">
        <v>25</v>
      </c>
      <c r="B4" s="1">
        <f>B2-90</f>
        <v>-90</v>
      </c>
      <c r="C4" t="e">
        <f>MONTH(B4)</f>
        <v>#NUM!</v>
      </c>
      <c r="D4" t="e">
        <f>DAY(B4)</f>
        <v>#NUM!</v>
      </c>
      <c r="E4" t="e">
        <f>YEAR(B4)</f>
        <v>#NUM!</v>
      </c>
      <c r="G4" t="s">
        <v>35</v>
      </c>
    </row>
    <row r="5" spans="1:20" x14ac:dyDescent="0.2">
      <c r="A5" t="s">
        <v>26</v>
      </c>
      <c r="B5" s="1">
        <f>DATE(E5,C5,D5)</f>
        <v>693597</v>
      </c>
      <c r="C5">
        <f>C2</f>
        <v>1</v>
      </c>
      <c r="D5">
        <f>D2</f>
        <v>0</v>
      </c>
      <c r="E5">
        <f>E2-1</f>
        <v>1899</v>
      </c>
      <c r="G5" t="s">
        <v>36</v>
      </c>
    </row>
    <row r="6" spans="1:20" ht="16.5" thickBot="1" x14ac:dyDescent="0.3">
      <c r="A6" t="s">
        <v>27</v>
      </c>
      <c r="B6" s="1">
        <f>B5+1</f>
        <v>693598</v>
      </c>
      <c r="C6">
        <f>MONTH(B6)</f>
        <v>1</v>
      </c>
      <c r="D6">
        <f>DAY(B6)</f>
        <v>1</v>
      </c>
      <c r="E6">
        <f>YEAR(B6)</f>
        <v>3799</v>
      </c>
      <c r="G6" t="s">
        <v>37</v>
      </c>
      <c r="I6" s="46" t="s">
        <v>86</v>
      </c>
      <c r="J6" s="46" t="s">
        <v>87</v>
      </c>
    </row>
    <row r="7" spans="1:20" x14ac:dyDescent="0.2">
      <c r="A7" t="s">
        <v>83</v>
      </c>
      <c r="B7" s="1">
        <f>B3+(365/2)-90</f>
        <v>693356.5</v>
      </c>
      <c r="C7">
        <f>MONTH(B7)</f>
        <v>5</v>
      </c>
      <c r="E7">
        <f>YEAR(B7)</f>
        <v>3798</v>
      </c>
      <c r="F7" s="24" t="str">
        <f>HLOOKUP(C7,Months,2)</f>
        <v>May</v>
      </c>
      <c r="G7" t="s">
        <v>67</v>
      </c>
      <c r="I7" t="str">
        <f>CALC!F7&amp;" "&amp;CALC!E7</f>
        <v>May 3798</v>
      </c>
      <c r="J7" s="26" t="str">
        <f t="shared" ref="J7:J11" si="0">TEXT(I7,"mmm yyyy")</f>
        <v>May 3798</v>
      </c>
    </row>
    <row r="8" spans="1:20" x14ac:dyDescent="0.2">
      <c r="A8" t="s">
        <v>84</v>
      </c>
      <c r="B8" s="1">
        <f>B4-120</f>
        <v>-210</v>
      </c>
      <c r="C8" t="e">
        <f>MONTH(B8)</f>
        <v>#NUM!</v>
      </c>
      <c r="E8" t="e">
        <f t="shared" ref="E8" si="1">YEAR(B8)</f>
        <v>#NUM!</v>
      </c>
      <c r="F8" s="24" t="e">
        <f>HLOOKUP(C8,Months,2)</f>
        <v>#NUM!</v>
      </c>
      <c r="G8" t="s">
        <v>68</v>
      </c>
      <c r="I8" t="e">
        <f>CALC!F8&amp;" "&amp;CALC!E8</f>
        <v>#NUM!</v>
      </c>
      <c r="J8" s="26" t="e">
        <f t="shared" si="0"/>
        <v>#NUM!</v>
      </c>
    </row>
    <row r="9" spans="1:20" x14ac:dyDescent="0.2">
      <c r="A9" t="s">
        <v>85</v>
      </c>
      <c r="B9" s="1">
        <f>DATE(E9,C9,D9)</f>
        <v>693598</v>
      </c>
      <c r="C9">
        <f>C2</f>
        <v>1</v>
      </c>
      <c r="D9">
        <v>1</v>
      </c>
      <c r="E9">
        <f>E2-1</f>
        <v>1899</v>
      </c>
      <c r="F9" s="24" t="str">
        <f>HLOOKUP(C9,Months,2)</f>
        <v>January</v>
      </c>
      <c r="G9" t="s">
        <v>69</v>
      </c>
      <c r="I9" t="str">
        <f>CALC!F9&amp;" "&amp;CALC!E9</f>
        <v>January 1899</v>
      </c>
      <c r="J9" s="26" t="str">
        <f t="shared" si="0"/>
        <v>January 1899</v>
      </c>
    </row>
    <row r="10" spans="1:20" x14ac:dyDescent="0.2">
      <c r="A10" t="s">
        <v>30</v>
      </c>
      <c r="B10" s="1">
        <f>B4-(6*30)</f>
        <v>-270</v>
      </c>
      <c r="C10" t="e">
        <f>MONTH(B10)</f>
        <v>#NUM!</v>
      </c>
      <c r="D10">
        <v>1</v>
      </c>
      <c r="E10" t="e">
        <f>YEAR(B10)</f>
        <v>#NUM!</v>
      </c>
      <c r="F10" s="24" t="e">
        <f>HLOOKUP(C10,Months,2)</f>
        <v>#NUM!</v>
      </c>
      <c r="G10" t="s">
        <v>70</v>
      </c>
      <c r="I10" t="e">
        <f>CALC!F10&amp;" "&amp;CALC!E10</f>
        <v>#NUM!</v>
      </c>
      <c r="J10" s="26" t="e">
        <f t="shared" si="0"/>
        <v>#NUM!</v>
      </c>
    </row>
    <row r="11" spans="1:20" x14ac:dyDescent="0.2">
      <c r="A11" t="s">
        <v>28</v>
      </c>
      <c r="B11" s="1">
        <f>B9-(6*30)</f>
        <v>693418</v>
      </c>
      <c r="C11">
        <f>MONTH(B11)</f>
        <v>7</v>
      </c>
      <c r="D11">
        <v>1</v>
      </c>
      <c r="E11">
        <f>YEAR(B11)</f>
        <v>3798</v>
      </c>
      <c r="F11" s="24" t="str">
        <f>HLOOKUP(C11+1,Months,2)</f>
        <v>August</v>
      </c>
      <c r="G11" t="s">
        <v>71</v>
      </c>
      <c r="I11" t="str">
        <f>CALC!F11&amp;" "&amp;CALC!E11</f>
        <v>August 3798</v>
      </c>
      <c r="J11" s="26" t="str">
        <f t="shared" si="0"/>
        <v>Aug 3798</v>
      </c>
    </row>
    <row r="12" spans="1:20" x14ac:dyDescent="0.2">
      <c r="A12" t="s">
        <v>31</v>
      </c>
      <c r="B12" s="1">
        <f>B10-(6*30)</f>
        <v>-450</v>
      </c>
      <c r="C12" t="e">
        <f>MONTH(B12)</f>
        <v>#NUM!</v>
      </c>
      <c r="D12">
        <v>2</v>
      </c>
      <c r="E12" t="e">
        <f>YEAR(B12)</f>
        <v>#NUM!</v>
      </c>
      <c r="F12" s="25" t="e">
        <f>HLOOKUP(C12+1,Months,2)</f>
        <v>#NUM!</v>
      </c>
      <c r="G12" t="s">
        <v>72</v>
      </c>
      <c r="I12" t="e">
        <f>CALC!F12&amp;" "&amp;CALC!E12</f>
        <v>#NUM!</v>
      </c>
      <c r="J12" s="26" t="e">
        <f>TEXT(I12,"mmm yyyy")</f>
        <v>#NUM!</v>
      </c>
    </row>
    <row r="13" spans="1:20" x14ac:dyDescent="0.2">
      <c r="A13" t="s">
        <v>29</v>
      </c>
      <c r="B13" s="1" t="e">
        <f>DATE(E13,C13,D13)</f>
        <v>#NUM!</v>
      </c>
      <c r="C13" t="e">
        <f>C4-1</f>
        <v>#NUM!</v>
      </c>
      <c r="D13">
        <v>1</v>
      </c>
      <c r="E13" t="e">
        <f>E4</f>
        <v>#NUM!</v>
      </c>
      <c r="G13" t="s">
        <v>73</v>
      </c>
    </row>
    <row r="17" spans="2:6" x14ac:dyDescent="0.2">
      <c r="F17" s="26"/>
    </row>
    <row r="18" spans="2:6" x14ac:dyDescent="0.2">
      <c r="B18" s="1"/>
    </row>
    <row r="19" spans="2:6" x14ac:dyDescent="0.2">
      <c r="B19" s="1"/>
    </row>
  </sheetData>
  <sheetProtection algorithmName="SHA-512" hashValue="nf00galM1UG6neEHfIp4IEshzMdJShLtJ9nPoPOSj19ahA/O49e252Gt+/RYrYiVlsznWND1FOldX7F8VFJZdA==" saltValue="nYMhy/WCnkCZmJo7sO/TDw==" spinCount="100000" sheet="1" objects="1" scenarios="1"/>
  <phoneticPr fontId="3" type="noConversion"/>
  <pageMargins left="0.7" right="0.7" top="0.75" bottom="0.75" header="0.3" footer="0.3"/>
  <ignoredErrors>
    <ignoredError sqref="B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Scheduling Tool</vt:lpstr>
      <vt:lpstr>CALC</vt:lpstr>
      <vt:lpstr>Months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Azar, Krystyn@Waterboards</cp:lastModifiedBy>
  <cp:lastPrinted>2024-06-05T19:53:01Z</cp:lastPrinted>
  <dcterms:created xsi:type="dcterms:W3CDTF">2021-12-01T21:58:39Z</dcterms:created>
  <dcterms:modified xsi:type="dcterms:W3CDTF">2024-06-05T21:07:43Z</dcterms:modified>
</cp:coreProperties>
</file>