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mc:AlternateContent xmlns:mc="http://schemas.openxmlformats.org/markup-compatibility/2006">
    <mc:Choice Requires="x15">
      <x15ac:absPath xmlns:x15ac="http://schemas.microsoft.com/office/spreadsheetml/2010/11/ac" url="R:\DDW\Bakersfield\Dist19\My Documents\Osiel Jaime Files\excel\"/>
    </mc:Choice>
  </mc:AlternateContent>
  <workbookProtection workbookAlgorithmName="SHA-512" workbookHashValue="2c4+ugnPR8vtXhzkQUSJ7dQZZuJCPDn5GTvY3r6wVi+6sqnTaqpwJrHjeN/lwX1YTkbadqfgPHfHl75ga86yXw==" workbookSaltValue="MRiJJa3dK1mERO5/RUWlCA==" workbookSpinCount="100000" lockStructure="1"/>
  <bookViews>
    <workbookView xWindow="0" yWindow="0" windowWidth="19200" windowHeight="11460" tabRatio="621"/>
  </bookViews>
  <sheets>
    <sheet name="General Info." sheetId="2" r:id="rId1"/>
    <sheet name="Cover Page" sheetId="1" r:id="rId2"/>
    <sheet name="Asmt Sum" sheetId="4" r:id="rId3"/>
    <sheet name="Data Sheet" sheetId="10" r:id="rId4"/>
    <sheet name="Delineation" sheetId="5" r:id="rId5"/>
    <sheet name="PBE" sheetId="6" r:id="rId6"/>
    <sheet name="PCA" sheetId="7" r:id="rId7"/>
    <sheet name="Vul Rank" sheetId="8" r:id="rId8"/>
    <sheet name="Vul Sum." sheetId="9" r:id="rId9"/>
    <sheet name="Drop Downs (Dont Touch)" sheetId="3" state="hidden" r:id="rId10"/>
  </sheets>
  <definedNames>
    <definedName name="_xlnm.Print_Area" localSheetId="5">PBE!$A$1:$I$27</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3" i="9" l="1"/>
  <c r="A13" i="9"/>
  <c r="F12" i="9"/>
  <c r="E21" i="6"/>
  <c r="E18" i="6"/>
  <c r="G30" i="5"/>
  <c r="G29" i="5"/>
  <c r="G28" i="5"/>
  <c r="E19" i="6" l="1"/>
  <c r="L117" i="7"/>
  <c r="J117" i="7"/>
  <c r="I117" i="7"/>
  <c r="H117" i="7"/>
  <c r="L116" i="7"/>
  <c r="J116" i="7"/>
  <c r="I116" i="7"/>
  <c r="H116" i="7"/>
  <c r="L115" i="7"/>
  <c r="J115" i="7"/>
  <c r="I115" i="7"/>
  <c r="K115" i="7" s="1"/>
  <c r="H115" i="7"/>
  <c r="L114" i="7"/>
  <c r="J114" i="7"/>
  <c r="I114" i="7"/>
  <c r="H114" i="7"/>
  <c r="L113" i="7"/>
  <c r="J113" i="7"/>
  <c r="I113" i="7"/>
  <c r="H113" i="7"/>
  <c r="L112" i="7"/>
  <c r="J112" i="7"/>
  <c r="I112" i="7"/>
  <c r="H112" i="7"/>
  <c r="L111" i="7"/>
  <c r="J111" i="7"/>
  <c r="I111" i="7"/>
  <c r="H111" i="7"/>
  <c r="L110" i="7"/>
  <c r="J110" i="7"/>
  <c r="I110" i="7"/>
  <c r="H110" i="7"/>
  <c r="L109" i="7"/>
  <c r="J109" i="7"/>
  <c r="I109" i="7"/>
  <c r="K109" i="7" s="1"/>
  <c r="H109" i="7"/>
  <c r="L108" i="7"/>
  <c r="J108" i="7"/>
  <c r="I108" i="7"/>
  <c r="H108" i="7"/>
  <c r="L107" i="7"/>
  <c r="J107" i="7"/>
  <c r="I107" i="7"/>
  <c r="H107" i="7"/>
  <c r="L106" i="7"/>
  <c r="J106" i="7"/>
  <c r="I106" i="7"/>
  <c r="H106" i="7"/>
  <c r="L105" i="7"/>
  <c r="J105" i="7"/>
  <c r="I105" i="7"/>
  <c r="H105" i="7"/>
  <c r="L104" i="7"/>
  <c r="J104" i="7"/>
  <c r="I104" i="7"/>
  <c r="H104" i="7"/>
  <c r="L103" i="7"/>
  <c r="J103" i="7"/>
  <c r="I103" i="7"/>
  <c r="H103" i="7"/>
  <c r="L102" i="7"/>
  <c r="J102" i="7"/>
  <c r="I102" i="7"/>
  <c r="H102" i="7"/>
  <c r="L101" i="7"/>
  <c r="J101" i="7"/>
  <c r="I101" i="7"/>
  <c r="H101" i="7"/>
  <c r="L100" i="7"/>
  <c r="J100" i="7"/>
  <c r="I100" i="7"/>
  <c r="H100" i="7"/>
  <c r="L99" i="7"/>
  <c r="J99" i="7"/>
  <c r="I99" i="7"/>
  <c r="H99" i="7"/>
  <c r="L98" i="7"/>
  <c r="J98" i="7"/>
  <c r="I98" i="7"/>
  <c r="H98" i="7"/>
  <c r="L97" i="7"/>
  <c r="J97" i="7"/>
  <c r="I97" i="7"/>
  <c r="H97" i="7"/>
  <c r="L96" i="7"/>
  <c r="J96" i="7"/>
  <c r="I96" i="7"/>
  <c r="H96" i="7"/>
  <c r="L95" i="7"/>
  <c r="J95" i="7"/>
  <c r="I95" i="7"/>
  <c r="H95" i="7"/>
  <c r="L94" i="7"/>
  <c r="J94" i="7"/>
  <c r="I94" i="7"/>
  <c r="H94" i="7"/>
  <c r="L93" i="7"/>
  <c r="J93" i="7"/>
  <c r="I93" i="7"/>
  <c r="H93" i="7"/>
  <c r="L92" i="7"/>
  <c r="J92" i="7"/>
  <c r="I92" i="7"/>
  <c r="H92" i="7"/>
  <c r="L91" i="7"/>
  <c r="J91" i="7"/>
  <c r="I91" i="7"/>
  <c r="K91" i="7" s="1"/>
  <c r="H91" i="7"/>
  <c r="L90" i="7"/>
  <c r="J90" i="7"/>
  <c r="I90" i="7"/>
  <c r="H90" i="7"/>
  <c r="L89" i="7"/>
  <c r="J89" i="7"/>
  <c r="I89" i="7"/>
  <c r="H89" i="7"/>
  <c r="L88" i="7"/>
  <c r="J88" i="7"/>
  <c r="I88" i="7"/>
  <c r="H88" i="7"/>
  <c r="L87" i="7"/>
  <c r="J87" i="7"/>
  <c r="I87" i="7"/>
  <c r="H87" i="7"/>
  <c r="L86" i="7"/>
  <c r="J86" i="7"/>
  <c r="I86" i="7"/>
  <c r="H86" i="7"/>
  <c r="L85" i="7"/>
  <c r="J85" i="7"/>
  <c r="I85" i="7"/>
  <c r="H85" i="7"/>
  <c r="L84" i="7"/>
  <c r="J84" i="7"/>
  <c r="I84" i="7"/>
  <c r="H84" i="7"/>
  <c r="L83" i="7"/>
  <c r="J83" i="7"/>
  <c r="I83" i="7"/>
  <c r="H83" i="7"/>
  <c r="L82" i="7"/>
  <c r="J82" i="7"/>
  <c r="I82" i="7"/>
  <c r="H82" i="7"/>
  <c r="L81" i="7"/>
  <c r="J81" i="7"/>
  <c r="I81" i="7"/>
  <c r="H81" i="7"/>
  <c r="L80" i="7"/>
  <c r="J80" i="7"/>
  <c r="I80" i="7"/>
  <c r="H80" i="7"/>
  <c r="L79" i="7"/>
  <c r="J79" i="7"/>
  <c r="I79" i="7"/>
  <c r="H79" i="7"/>
  <c r="L78" i="7"/>
  <c r="J78" i="7"/>
  <c r="I78" i="7"/>
  <c r="H78" i="7"/>
  <c r="L77" i="7"/>
  <c r="J77" i="7"/>
  <c r="I77" i="7"/>
  <c r="H77" i="7"/>
  <c r="L76" i="7"/>
  <c r="J76" i="7"/>
  <c r="I76" i="7"/>
  <c r="H76" i="7"/>
  <c r="L75" i="7"/>
  <c r="J75" i="7"/>
  <c r="I75" i="7"/>
  <c r="H75" i="7"/>
  <c r="L74" i="7"/>
  <c r="J74" i="7"/>
  <c r="I74" i="7"/>
  <c r="H74" i="7"/>
  <c r="L73" i="7"/>
  <c r="J73" i="7"/>
  <c r="I73" i="7"/>
  <c r="K73" i="7" s="1"/>
  <c r="H73" i="7"/>
  <c r="L72" i="7"/>
  <c r="J72" i="7"/>
  <c r="I72" i="7"/>
  <c r="H72" i="7"/>
  <c r="L71" i="7"/>
  <c r="J71" i="7"/>
  <c r="I71" i="7"/>
  <c r="H71" i="7"/>
  <c r="L70" i="7"/>
  <c r="J70" i="7"/>
  <c r="I70" i="7"/>
  <c r="H70" i="7"/>
  <c r="L69" i="7"/>
  <c r="J69" i="7"/>
  <c r="I69" i="7"/>
  <c r="H69" i="7"/>
  <c r="L68" i="7"/>
  <c r="J68" i="7"/>
  <c r="I68" i="7"/>
  <c r="H68" i="7"/>
  <c r="L67" i="7"/>
  <c r="J67" i="7"/>
  <c r="I67" i="7"/>
  <c r="H67" i="7"/>
  <c r="L66" i="7"/>
  <c r="J66" i="7"/>
  <c r="I66" i="7"/>
  <c r="H66" i="7"/>
  <c r="L65" i="7"/>
  <c r="J65" i="7"/>
  <c r="I65" i="7"/>
  <c r="H65" i="7"/>
  <c r="L64" i="7"/>
  <c r="J64" i="7"/>
  <c r="I64" i="7"/>
  <c r="H64" i="7"/>
  <c r="L63" i="7"/>
  <c r="J63" i="7"/>
  <c r="I63" i="7"/>
  <c r="K63" i="7" s="1"/>
  <c r="H63" i="7"/>
  <c r="L62" i="7"/>
  <c r="J62" i="7"/>
  <c r="I62" i="7"/>
  <c r="H62" i="7"/>
  <c r="L61" i="7"/>
  <c r="J61" i="7"/>
  <c r="I61" i="7"/>
  <c r="K61" i="7" s="1"/>
  <c r="H61" i="7"/>
  <c r="L60" i="7"/>
  <c r="J60" i="7"/>
  <c r="I60" i="7"/>
  <c r="H60" i="7"/>
  <c r="L59" i="7"/>
  <c r="J59" i="7"/>
  <c r="I59" i="7"/>
  <c r="K59" i="7" s="1"/>
  <c r="H59" i="7"/>
  <c r="L58" i="7"/>
  <c r="J58" i="7"/>
  <c r="I58" i="7"/>
  <c r="H58" i="7"/>
  <c r="L57" i="7"/>
  <c r="J57" i="7"/>
  <c r="I57" i="7"/>
  <c r="H57" i="7"/>
  <c r="L56" i="7"/>
  <c r="J56" i="7"/>
  <c r="I56" i="7"/>
  <c r="H56" i="7"/>
  <c r="L55" i="7"/>
  <c r="J55" i="7"/>
  <c r="I55" i="7"/>
  <c r="K55" i="7" s="1"/>
  <c r="H55" i="7"/>
  <c r="L54" i="7"/>
  <c r="J54" i="7"/>
  <c r="I54" i="7"/>
  <c r="K54" i="7" s="1"/>
  <c r="H54" i="7"/>
  <c r="L53" i="7"/>
  <c r="J53" i="7"/>
  <c r="I53" i="7"/>
  <c r="H53" i="7"/>
  <c r="L52" i="7"/>
  <c r="J52" i="7"/>
  <c r="I52" i="7"/>
  <c r="H52" i="7"/>
  <c r="L51" i="7"/>
  <c r="J51" i="7"/>
  <c r="I51" i="7"/>
  <c r="H51" i="7"/>
  <c r="L50" i="7"/>
  <c r="J50" i="7"/>
  <c r="I50" i="7"/>
  <c r="K50" i="7" s="1"/>
  <c r="H50" i="7"/>
  <c r="L49" i="7"/>
  <c r="J49" i="7"/>
  <c r="I49" i="7"/>
  <c r="H49" i="7"/>
  <c r="L48" i="7"/>
  <c r="J48" i="7"/>
  <c r="I48" i="7"/>
  <c r="H48" i="7"/>
  <c r="L47" i="7"/>
  <c r="J47" i="7"/>
  <c r="I47" i="7"/>
  <c r="H47" i="7"/>
  <c r="L46" i="7"/>
  <c r="J46" i="7"/>
  <c r="I46" i="7"/>
  <c r="H46" i="7"/>
  <c r="L45" i="7"/>
  <c r="J45" i="7"/>
  <c r="I45" i="7"/>
  <c r="H45" i="7"/>
  <c r="L44" i="7"/>
  <c r="J44" i="7"/>
  <c r="I44" i="7"/>
  <c r="H44" i="7"/>
  <c r="L43" i="7"/>
  <c r="J43" i="7"/>
  <c r="I43" i="7"/>
  <c r="H43" i="7"/>
  <c r="L42" i="7"/>
  <c r="J42" i="7"/>
  <c r="I42" i="7"/>
  <c r="H42" i="7"/>
  <c r="L41" i="7"/>
  <c r="J41" i="7"/>
  <c r="I41" i="7"/>
  <c r="H41" i="7"/>
  <c r="L40" i="7"/>
  <c r="J40" i="7"/>
  <c r="I40" i="7"/>
  <c r="H40" i="7"/>
  <c r="L39" i="7"/>
  <c r="J39" i="7"/>
  <c r="I39" i="7"/>
  <c r="H39" i="7"/>
  <c r="L38" i="7"/>
  <c r="J38" i="7"/>
  <c r="I38" i="7"/>
  <c r="K38" i="7" s="1"/>
  <c r="H38" i="7"/>
  <c r="L37" i="7"/>
  <c r="J37" i="7"/>
  <c r="I37" i="7"/>
  <c r="H37" i="7"/>
  <c r="L36" i="7"/>
  <c r="J36" i="7"/>
  <c r="I36" i="7"/>
  <c r="H36" i="7"/>
  <c r="L35" i="7"/>
  <c r="J35" i="7"/>
  <c r="I35" i="7"/>
  <c r="H35" i="7"/>
  <c r="L34" i="7"/>
  <c r="J34" i="7"/>
  <c r="I34" i="7"/>
  <c r="K34" i="7" s="1"/>
  <c r="H34" i="7"/>
  <c r="L33" i="7"/>
  <c r="J33" i="7"/>
  <c r="I33" i="7"/>
  <c r="H33" i="7"/>
  <c r="L32" i="7"/>
  <c r="J32" i="7"/>
  <c r="I32" i="7"/>
  <c r="H32" i="7"/>
  <c r="L31" i="7"/>
  <c r="J31" i="7"/>
  <c r="I31" i="7"/>
  <c r="H31" i="7"/>
  <c r="L30" i="7"/>
  <c r="J30" i="7"/>
  <c r="I30" i="7"/>
  <c r="H30" i="7"/>
  <c r="L29" i="7"/>
  <c r="J29" i="7"/>
  <c r="I29" i="7"/>
  <c r="H29" i="7"/>
  <c r="L28" i="7"/>
  <c r="J28" i="7"/>
  <c r="I28" i="7"/>
  <c r="H28" i="7"/>
  <c r="L27" i="7"/>
  <c r="J27" i="7"/>
  <c r="I27" i="7"/>
  <c r="K27" i="7" s="1"/>
  <c r="H27" i="7"/>
  <c r="L26" i="7"/>
  <c r="J26" i="7"/>
  <c r="I26" i="7"/>
  <c r="H26" i="7"/>
  <c r="L25" i="7"/>
  <c r="J25" i="7"/>
  <c r="I25" i="7"/>
  <c r="H25" i="7"/>
  <c r="L24" i="7"/>
  <c r="J24" i="7"/>
  <c r="I24" i="7"/>
  <c r="H24" i="7"/>
  <c r="L23" i="7"/>
  <c r="J23" i="7"/>
  <c r="I23" i="7"/>
  <c r="K23" i="7" s="1"/>
  <c r="H23" i="7"/>
  <c r="L22" i="7"/>
  <c r="J22" i="7"/>
  <c r="I22" i="7"/>
  <c r="K22" i="7" s="1"/>
  <c r="H22" i="7"/>
  <c r="L21" i="7"/>
  <c r="J21" i="7"/>
  <c r="I21" i="7"/>
  <c r="H21" i="7"/>
  <c r="L20" i="7"/>
  <c r="J20" i="7"/>
  <c r="I20" i="7"/>
  <c r="H20" i="7"/>
  <c r="L19" i="7"/>
  <c r="J19" i="7"/>
  <c r="I19" i="7"/>
  <c r="H19" i="7"/>
  <c r="L18" i="7"/>
  <c r="J18" i="7"/>
  <c r="I18" i="7"/>
  <c r="H18" i="7"/>
  <c r="L17" i="7"/>
  <c r="J17" i="7"/>
  <c r="I17" i="7"/>
  <c r="H17" i="7"/>
  <c r="L16" i="7"/>
  <c r="J16" i="7"/>
  <c r="I16" i="7"/>
  <c r="H16" i="7"/>
  <c r="L15" i="7"/>
  <c r="J15" i="7"/>
  <c r="I15" i="7"/>
  <c r="H15" i="7"/>
  <c r="L14" i="7"/>
  <c r="J14" i="7"/>
  <c r="I14" i="7"/>
  <c r="H14" i="7"/>
  <c r="L13" i="7"/>
  <c r="J13" i="7"/>
  <c r="I13" i="7"/>
  <c r="H13" i="7"/>
  <c r="L12" i="7"/>
  <c r="J12" i="7"/>
  <c r="I12" i="7"/>
  <c r="H12" i="7"/>
  <c r="L11" i="7"/>
  <c r="J11" i="7"/>
  <c r="I11" i="7"/>
  <c r="H11" i="7"/>
  <c r="A17" i="1"/>
  <c r="K75" i="7" l="1"/>
  <c r="K79" i="7"/>
  <c r="K83" i="7"/>
  <c r="K101" i="7"/>
  <c r="K111" i="7"/>
  <c r="K43" i="7"/>
  <c r="K39" i="7"/>
  <c r="K81" i="7"/>
  <c r="K24" i="7"/>
  <c r="K28" i="7"/>
  <c r="K30" i="7"/>
  <c r="K46" i="7"/>
  <c r="K56" i="7"/>
  <c r="K60" i="7"/>
  <c r="K72" i="7"/>
  <c r="K93" i="7"/>
  <c r="K16" i="7"/>
  <c r="K105" i="7"/>
  <c r="K14" i="7"/>
  <c r="K15" i="7"/>
  <c r="K31" i="7"/>
  <c r="K32" i="7"/>
  <c r="K35" i="7"/>
  <c r="K36" i="7"/>
  <c r="K42" i="7"/>
  <c r="K69" i="7"/>
  <c r="K71" i="7"/>
  <c r="K80" i="7"/>
  <c r="K87" i="7"/>
  <c r="K97" i="7"/>
  <c r="K40" i="7"/>
  <c r="K44" i="7"/>
  <c r="K77" i="7"/>
  <c r="K88" i="7"/>
  <c r="K95" i="7"/>
  <c r="K99" i="7"/>
  <c r="K12" i="7"/>
  <c r="K19" i="7"/>
  <c r="K20" i="7"/>
  <c r="K26" i="7"/>
  <c r="K47" i="7"/>
  <c r="K48" i="7"/>
  <c r="K51" i="7"/>
  <c r="K52" i="7"/>
  <c r="K58" i="7"/>
  <c r="K67" i="7"/>
  <c r="K85" i="7"/>
  <c r="K89" i="7"/>
  <c r="K102" i="7"/>
  <c r="K103" i="7"/>
  <c r="K106" i="7"/>
  <c r="K107" i="7"/>
  <c r="K112" i="7"/>
  <c r="K113" i="7"/>
  <c r="K116" i="7"/>
  <c r="K117" i="7"/>
  <c r="K18" i="7"/>
  <c r="K21" i="7"/>
  <c r="K29" i="7"/>
  <c r="K37" i="7"/>
  <c r="K45" i="7"/>
  <c r="K53" i="7"/>
  <c r="K100" i="7"/>
  <c r="K108" i="7"/>
  <c r="K110" i="7"/>
  <c r="K13" i="7"/>
  <c r="K62" i="7"/>
  <c r="K65" i="7"/>
  <c r="K68" i="7"/>
  <c r="K76" i="7"/>
  <c r="K96" i="7"/>
  <c r="K11" i="7"/>
  <c r="K17" i="7"/>
  <c r="K25" i="7"/>
  <c r="K33" i="7"/>
  <c r="K41" i="7"/>
  <c r="K49" i="7"/>
  <c r="K57" i="7"/>
  <c r="K84" i="7"/>
  <c r="K92" i="7"/>
  <c r="K104" i="7"/>
  <c r="K114" i="7"/>
  <c r="K70" i="7"/>
  <c r="K78" i="7"/>
  <c r="K86" i="7"/>
  <c r="K94" i="7"/>
  <c r="K66" i="7"/>
  <c r="K64" i="7"/>
  <c r="K74" i="7"/>
  <c r="K82" i="7"/>
  <c r="K90" i="7"/>
  <c r="K98" i="7"/>
  <c r="H13" i="6"/>
  <c r="I13" i="6"/>
  <c r="I24" i="6"/>
  <c r="H24" i="6"/>
  <c r="I23" i="6"/>
  <c r="H23" i="6"/>
  <c r="I22" i="6"/>
  <c r="H22" i="6"/>
  <c r="I21" i="6"/>
  <c r="H21" i="6"/>
  <c r="I20" i="6"/>
  <c r="H19" i="6"/>
  <c r="H18" i="6"/>
  <c r="I17" i="6"/>
  <c r="H17" i="6"/>
  <c r="I16" i="6"/>
  <c r="H16" i="6"/>
  <c r="I15" i="6"/>
  <c r="H15" i="6"/>
  <c r="H14" i="6"/>
  <c r="J14" i="6" s="1"/>
  <c r="G8" i="6"/>
  <c r="B8" i="6"/>
  <c r="H5" i="6"/>
  <c r="F5" i="6"/>
  <c r="B5" i="6"/>
  <c r="H4" i="6"/>
  <c r="B4" i="6"/>
  <c r="H3" i="6"/>
  <c r="F3" i="6"/>
  <c r="B3" i="6"/>
  <c r="B13" i="10"/>
  <c r="B12" i="10"/>
  <c r="B7" i="10"/>
  <c r="B6" i="10"/>
  <c r="D37" i="5"/>
  <c r="D36" i="5"/>
  <c r="F37" i="5"/>
  <c r="F36" i="5"/>
  <c r="F35" i="5"/>
  <c r="D35" i="5"/>
  <c r="G8" i="5"/>
  <c r="B8" i="5"/>
  <c r="H5" i="5"/>
  <c r="F5" i="5"/>
  <c r="B5" i="5"/>
  <c r="H4" i="5"/>
  <c r="B4" i="5"/>
  <c r="H3" i="5"/>
  <c r="F3" i="5"/>
  <c r="B3" i="5"/>
  <c r="G8" i="9"/>
  <c r="B8" i="9"/>
  <c r="H5" i="9"/>
  <c r="F5" i="9"/>
  <c r="B5" i="9"/>
  <c r="H4" i="9"/>
  <c r="B4" i="9"/>
  <c r="H3" i="9"/>
  <c r="F3" i="9"/>
  <c r="B3" i="9"/>
  <c r="H8" i="8"/>
  <c r="C8" i="8"/>
  <c r="I5" i="8"/>
  <c r="G5" i="8"/>
  <c r="C5" i="8"/>
  <c r="I4" i="8"/>
  <c r="C4" i="8"/>
  <c r="I3" i="8"/>
  <c r="G3" i="8"/>
  <c r="C3" i="8"/>
  <c r="G8" i="4"/>
  <c r="B8" i="4"/>
  <c r="H5" i="4"/>
  <c r="F5" i="4"/>
  <c r="B5" i="4"/>
  <c r="H4" i="4"/>
  <c r="B4" i="4"/>
  <c r="H3" i="4"/>
  <c r="F3" i="4"/>
  <c r="B3" i="4"/>
  <c r="H35" i="5" l="1"/>
  <c r="H36" i="5"/>
  <c r="H25" i="6"/>
  <c r="K25" i="6" s="1"/>
  <c r="I25" i="6"/>
  <c r="L25" i="6" s="1"/>
  <c r="H37" i="5"/>
  <c r="H27" i="6" l="1"/>
  <c r="M12" i="7" l="1"/>
  <c r="N12" i="7" s="1"/>
  <c r="M16" i="7"/>
  <c r="N16" i="7" s="1"/>
  <c r="M20" i="7"/>
  <c r="N20" i="7" s="1"/>
  <c r="M24" i="7"/>
  <c r="N24" i="7" s="1"/>
  <c r="M28" i="7"/>
  <c r="N28" i="7" s="1"/>
  <c r="M32" i="7"/>
  <c r="N32" i="7" s="1"/>
  <c r="M36" i="7"/>
  <c r="N36" i="7" s="1"/>
  <c r="M40" i="7"/>
  <c r="N40" i="7" s="1"/>
  <c r="M44" i="7"/>
  <c r="N44" i="7" s="1"/>
  <c r="M48" i="7"/>
  <c r="N48" i="7" s="1"/>
  <c r="M52" i="7"/>
  <c r="N52" i="7" s="1"/>
  <c r="M56" i="7"/>
  <c r="N56" i="7" s="1"/>
  <c r="M60" i="7"/>
  <c r="N60" i="7" s="1"/>
  <c r="M64" i="7"/>
  <c r="N64" i="7" s="1"/>
  <c r="M68" i="7"/>
  <c r="N68" i="7" s="1"/>
  <c r="M72" i="7"/>
  <c r="N72" i="7" s="1"/>
  <c r="M76" i="7"/>
  <c r="N76" i="7" s="1"/>
  <c r="M80" i="7"/>
  <c r="N80" i="7" s="1"/>
  <c r="M84" i="7"/>
  <c r="N84" i="7" s="1"/>
  <c r="M88" i="7"/>
  <c r="N88" i="7" s="1"/>
  <c r="M92" i="7"/>
  <c r="N92" i="7" s="1"/>
  <c r="M96" i="7"/>
  <c r="N96" i="7" s="1"/>
  <c r="M100" i="7"/>
  <c r="N100" i="7" s="1"/>
  <c r="M104" i="7"/>
  <c r="N104" i="7" s="1"/>
  <c r="M108" i="7"/>
  <c r="N108" i="7" s="1"/>
  <c r="M112" i="7"/>
  <c r="N112" i="7" s="1"/>
  <c r="M116" i="7"/>
  <c r="N116" i="7" s="1"/>
  <c r="M23" i="7"/>
  <c r="N23" i="7" s="1"/>
  <c r="M27" i="7"/>
  <c r="N27" i="7" s="1"/>
  <c r="M31" i="7"/>
  <c r="N31" i="7" s="1"/>
  <c r="M43" i="7"/>
  <c r="N43" i="7" s="1"/>
  <c r="M51" i="7"/>
  <c r="N51" i="7" s="1"/>
  <c r="M63" i="7"/>
  <c r="N63" i="7" s="1"/>
  <c r="M79" i="7"/>
  <c r="N79" i="7" s="1"/>
  <c r="M91" i="7"/>
  <c r="N91" i="7" s="1"/>
  <c r="M103" i="7"/>
  <c r="N103" i="7" s="1"/>
  <c r="M107" i="7"/>
  <c r="N107" i="7" s="1"/>
  <c r="M13" i="7"/>
  <c r="N13" i="7" s="1"/>
  <c r="M17" i="7"/>
  <c r="N17" i="7" s="1"/>
  <c r="M21" i="7"/>
  <c r="N21" i="7" s="1"/>
  <c r="M25" i="7"/>
  <c r="N25" i="7" s="1"/>
  <c r="M29" i="7"/>
  <c r="N29" i="7" s="1"/>
  <c r="M33" i="7"/>
  <c r="N33" i="7" s="1"/>
  <c r="M37" i="7"/>
  <c r="N37" i="7" s="1"/>
  <c r="M41" i="7"/>
  <c r="N41" i="7" s="1"/>
  <c r="M45" i="7"/>
  <c r="N45" i="7" s="1"/>
  <c r="M49" i="7"/>
  <c r="N49" i="7" s="1"/>
  <c r="M53" i="7"/>
  <c r="N53" i="7" s="1"/>
  <c r="M57" i="7"/>
  <c r="N57" i="7" s="1"/>
  <c r="M61" i="7"/>
  <c r="N61" i="7" s="1"/>
  <c r="M65" i="7"/>
  <c r="N65" i="7" s="1"/>
  <c r="M69" i="7"/>
  <c r="N69" i="7" s="1"/>
  <c r="M73" i="7"/>
  <c r="N73" i="7" s="1"/>
  <c r="M77" i="7"/>
  <c r="N77" i="7" s="1"/>
  <c r="M81" i="7"/>
  <c r="N81" i="7" s="1"/>
  <c r="M85" i="7"/>
  <c r="N85" i="7" s="1"/>
  <c r="M89" i="7"/>
  <c r="N89" i="7" s="1"/>
  <c r="M93" i="7"/>
  <c r="N93" i="7" s="1"/>
  <c r="M97" i="7"/>
  <c r="N97" i="7" s="1"/>
  <c r="M101" i="7"/>
  <c r="N101" i="7" s="1"/>
  <c r="M105" i="7"/>
  <c r="N105" i="7" s="1"/>
  <c r="M109" i="7"/>
  <c r="N109" i="7" s="1"/>
  <c r="M113" i="7"/>
  <c r="N113" i="7" s="1"/>
  <c r="M117" i="7"/>
  <c r="N117" i="7" s="1"/>
  <c r="M19" i="7"/>
  <c r="N19" i="7" s="1"/>
  <c r="M35" i="7"/>
  <c r="N35" i="7" s="1"/>
  <c r="M47" i="7"/>
  <c r="N47" i="7" s="1"/>
  <c r="M59" i="7"/>
  <c r="N59" i="7" s="1"/>
  <c r="M71" i="7"/>
  <c r="N71" i="7" s="1"/>
  <c r="M75" i="7"/>
  <c r="N75" i="7" s="1"/>
  <c r="M87" i="7"/>
  <c r="N87" i="7" s="1"/>
  <c r="M99" i="7"/>
  <c r="N99" i="7" s="1"/>
  <c r="M111" i="7"/>
  <c r="N111" i="7" s="1"/>
  <c r="M14" i="7"/>
  <c r="N14" i="7" s="1"/>
  <c r="M18" i="7"/>
  <c r="N18" i="7" s="1"/>
  <c r="M22" i="7"/>
  <c r="N22" i="7" s="1"/>
  <c r="M26" i="7"/>
  <c r="N26" i="7" s="1"/>
  <c r="M30" i="7"/>
  <c r="N30" i="7" s="1"/>
  <c r="M34" i="7"/>
  <c r="N34" i="7" s="1"/>
  <c r="M38" i="7"/>
  <c r="N38" i="7" s="1"/>
  <c r="M42" i="7"/>
  <c r="N42" i="7" s="1"/>
  <c r="M46" i="7"/>
  <c r="N46" i="7" s="1"/>
  <c r="M50" i="7"/>
  <c r="N50" i="7" s="1"/>
  <c r="M54" i="7"/>
  <c r="N54" i="7" s="1"/>
  <c r="M58" i="7"/>
  <c r="N58" i="7" s="1"/>
  <c r="M62" i="7"/>
  <c r="N62" i="7" s="1"/>
  <c r="M66" i="7"/>
  <c r="N66" i="7" s="1"/>
  <c r="M70" i="7"/>
  <c r="N70" i="7" s="1"/>
  <c r="M74" i="7"/>
  <c r="N74" i="7" s="1"/>
  <c r="M78" i="7"/>
  <c r="N78" i="7" s="1"/>
  <c r="M82" i="7"/>
  <c r="N82" i="7" s="1"/>
  <c r="M86" i="7"/>
  <c r="N86" i="7" s="1"/>
  <c r="M90" i="7"/>
  <c r="N90" i="7" s="1"/>
  <c r="M94" i="7"/>
  <c r="N94" i="7" s="1"/>
  <c r="M98" i="7"/>
  <c r="N98" i="7" s="1"/>
  <c r="M102" i="7"/>
  <c r="N102" i="7" s="1"/>
  <c r="M106" i="7"/>
  <c r="N106" i="7" s="1"/>
  <c r="M110" i="7"/>
  <c r="N110" i="7" s="1"/>
  <c r="M114" i="7"/>
  <c r="N114" i="7" s="1"/>
  <c r="M11" i="7"/>
  <c r="N11" i="7" s="1"/>
  <c r="M15" i="7"/>
  <c r="N15" i="7" s="1"/>
  <c r="M39" i="7"/>
  <c r="N39" i="7" s="1"/>
  <c r="M55" i="7"/>
  <c r="N55" i="7" s="1"/>
  <c r="M67" i="7"/>
  <c r="N67" i="7" s="1"/>
  <c r="M83" i="7"/>
  <c r="N83" i="7" s="1"/>
  <c r="M95" i="7"/>
  <c r="N95" i="7" s="1"/>
  <c r="M115" i="7"/>
  <c r="N115" i="7" s="1"/>
  <c r="Q67" i="7" l="1"/>
  <c r="O67" i="7"/>
  <c r="Q86" i="7"/>
  <c r="O86" i="7"/>
  <c r="Q38" i="7"/>
  <c r="O38" i="7"/>
  <c r="O59" i="7"/>
  <c r="Q59" i="7"/>
  <c r="Q85" i="7"/>
  <c r="O85" i="7"/>
  <c r="O53" i="7"/>
  <c r="Q53" i="7"/>
  <c r="O21" i="7"/>
  <c r="Q21" i="7"/>
  <c r="Q51" i="7"/>
  <c r="O51" i="7"/>
  <c r="Q23" i="7"/>
  <c r="O23" i="7"/>
  <c r="O104" i="7"/>
  <c r="Q104" i="7"/>
  <c r="O88" i="7"/>
  <c r="Q88" i="7"/>
  <c r="O72" i="7"/>
  <c r="Q72" i="7"/>
  <c r="Q56" i="7"/>
  <c r="O56" i="7"/>
  <c r="Q40" i="7"/>
  <c r="O40" i="7"/>
  <c r="Q24" i="7"/>
  <c r="O24" i="7"/>
  <c r="Q115" i="7"/>
  <c r="O115" i="7"/>
  <c r="Q55" i="7"/>
  <c r="O55" i="7"/>
  <c r="O114" i="7"/>
  <c r="Q114" i="7"/>
  <c r="O98" i="7"/>
  <c r="Q98" i="7"/>
  <c r="O82" i="7"/>
  <c r="Q82" i="7"/>
  <c r="Q66" i="7"/>
  <c r="O66" i="7"/>
  <c r="Q50" i="7"/>
  <c r="O50" i="7"/>
  <c r="Q34" i="7"/>
  <c r="O34" i="7"/>
  <c r="O18" i="7"/>
  <c r="Q18" i="7"/>
  <c r="Q87" i="7"/>
  <c r="O87" i="7"/>
  <c r="O47" i="7"/>
  <c r="Q47" i="7"/>
  <c r="O113" i="7"/>
  <c r="Q113" i="7"/>
  <c r="Q97" i="7"/>
  <c r="O97" i="7"/>
  <c r="Q81" i="7"/>
  <c r="O81" i="7"/>
  <c r="Q65" i="7"/>
  <c r="O65" i="7"/>
  <c r="O49" i="7"/>
  <c r="Q49" i="7"/>
  <c r="O33" i="7"/>
  <c r="Q33" i="7"/>
  <c r="Q17" i="7"/>
  <c r="O17" i="7"/>
  <c r="O91" i="7"/>
  <c r="Q91" i="7"/>
  <c r="Q43" i="7"/>
  <c r="O43" i="7"/>
  <c r="Q116" i="7"/>
  <c r="O116" i="7"/>
  <c r="O100" i="7"/>
  <c r="Q100" i="7"/>
  <c r="O84" i="7"/>
  <c r="Q84" i="7"/>
  <c r="O68" i="7"/>
  <c r="Q68" i="7"/>
  <c r="O52" i="7"/>
  <c r="Q52" i="7"/>
  <c r="O36" i="7"/>
  <c r="Q36" i="7"/>
  <c r="Q20" i="7"/>
  <c r="O20" i="7"/>
  <c r="O11" i="7"/>
  <c r="Q11" i="7"/>
  <c r="O70" i="7"/>
  <c r="Q70" i="7"/>
  <c r="Q22" i="7"/>
  <c r="O22" i="7"/>
  <c r="O101" i="7"/>
  <c r="Q101" i="7"/>
  <c r="O37" i="7"/>
  <c r="Q37" i="7"/>
  <c r="O39" i="7"/>
  <c r="Q39" i="7"/>
  <c r="O110" i="7"/>
  <c r="Q110" i="7"/>
  <c r="O94" i="7"/>
  <c r="Q94" i="7"/>
  <c r="Q78" i="7"/>
  <c r="O78" i="7"/>
  <c r="O62" i="7"/>
  <c r="Q62" i="7"/>
  <c r="Q46" i="7"/>
  <c r="O46" i="7"/>
  <c r="Q30" i="7"/>
  <c r="O30" i="7"/>
  <c r="O14" i="7"/>
  <c r="Q14" i="7"/>
  <c r="O75" i="7"/>
  <c r="Q75" i="7"/>
  <c r="O35" i="7"/>
  <c r="Q35" i="7"/>
  <c r="Q109" i="7"/>
  <c r="O109" i="7"/>
  <c r="Q93" i="7"/>
  <c r="O93" i="7"/>
  <c r="Q77" i="7"/>
  <c r="O77" i="7"/>
  <c r="O61" i="7"/>
  <c r="Q61" i="7"/>
  <c r="O45" i="7"/>
  <c r="Q45" i="7"/>
  <c r="O29" i="7"/>
  <c r="Q29" i="7"/>
  <c r="Q13" i="7"/>
  <c r="O13" i="7"/>
  <c r="Q79" i="7"/>
  <c r="O79" i="7"/>
  <c r="Q31" i="7"/>
  <c r="O31" i="7"/>
  <c r="O112" i="7"/>
  <c r="Q112" i="7"/>
  <c r="O96" i="7"/>
  <c r="Q96" i="7"/>
  <c r="O80" i="7"/>
  <c r="Q80" i="7"/>
  <c r="O64" i="7"/>
  <c r="Q64" i="7"/>
  <c r="O48" i="7"/>
  <c r="Q48" i="7"/>
  <c r="Q32" i="7"/>
  <c r="O32" i="7"/>
  <c r="Q16" i="7"/>
  <c r="O16" i="7"/>
  <c r="O102" i="7"/>
  <c r="Q102" i="7"/>
  <c r="Q54" i="7"/>
  <c r="O54" i="7"/>
  <c r="Q99" i="7"/>
  <c r="O99" i="7"/>
  <c r="Q117" i="7"/>
  <c r="O117" i="7"/>
  <c r="Q69" i="7"/>
  <c r="O69" i="7"/>
  <c r="Q103" i="7"/>
  <c r="O103" i="7"/>
  <c r="Q95" i="7"/>
  <c r="O95" i="7"/>
  <c r="Q83" i="7"/>
  <c r="O83" i="7"/>
  <c r="O15" i="7"/>
  <c r="Q15" i="7"/>
  <c r="O106" i="7"/>
  <c r="Q106" i="7"/>
  <c r="Q90" i="7"/>
  <c r="O90" i="7"/>
  <c r="O74" i="7"/>
  <c r="Q74" i="7"/>
  <c r="Q58" i="7"/>
  <c r="O58" i="7"/>
  <c r="Q42" i="7"/>
  <c r="O42" i="7"/>
  <c r="Q26" i="7"/>
  <c r="O26" i="7"/>
  <c r="Q111" i="7"/>
  <c r="O111" i="7"/>
  <c r="Q71" i="7"/>
  <c r="O71" i="7"/>
  <c r="Q19" i="7"/>
  <c r="O19" i="7"/>
  <c r="Q105" i="7"/>
  <c r="O105" i="7"/>
  <c r="Q89" i="7"/>
  <c r="O89" i="7"/>
  <c r="Q73" i="7"/>
  <c r="O73" i="7"/>
  <c r="O57" i="7"/>
  <c r="Q57" i="7"/>
  <c r="O41" i="7"/>
  <c r="Q41" i="7"/>
  <c r="O25" i="7"/>
  <c r="Q25" i="7"/>
  <c r="Q107" i="7"/>
  <c r="O107" i="7"/>
  <c r="Q63" i="7"/>
  <c r="O63" i="7"/>
  <c r="O27" i="7"/>
  <c r="Q27" i="7"/>
  <c r="Q108" i="7"/>
  <c r="O108" i="7"/>
  <c r="O92" i="7"/>
  <c r="Q92" i="7"/>
  <c r="O76" i="7"/>
  <c r="Q76" i="7"/>
  <c r="O60" i="7"/>
  <c r="Q60" i="7"/>
  <c r="Q44" i="7"/>
  <c r="O44" i="7"/>
  <c r="Q28" i="7"/>
  <c r="O28" i="7"/>
  <c r="O12" i="7"/>
  <c r="Q12" i="7"/>
  <c r="P11" i="7" l="1"/>
  <c r="P12" i="7"/>
  <c r="P13" i="7" s="1"/>
  <c r="P14" i="7" s="1"/>
  <c r="P15" i="7" s="1"/>
  <c r="P16" i="7" s="1"/>
  <c r="P17" i="7" s="1"/>
  <c r="P18" i="7" s="1"/>
  <c r="P19" i="7" s="1"/>
  <c r="P20" i="7" s="1"/>
  <c r="P21" i="7" s="1"/>
  <c r="P22" i="7" s="1"/>
  <c r="P23" i="7" s="1"/>
  <c r="P24" i="7" s="1"/>
  <c r="P25" i="7" s="1"/>
  <c r="P26" i="7" s="1"/>
  <c r="P27" i="7" s="1"/>
  <c r="P28" i="7" s="1"/>
  <c r="P29" i="7" s="1"/>
  <c r="P30" i="7" s="1"/>
  <c r="P31" i="7" s="1"/>
  <c r="P32" i="7" s="1"/>
  <c r="P33" i="7" s="1"/>
  <c r="P34" i="7" s="1"/>
  <c r="P35" i="7" s="1"/>
  <c r="P36" i="7" s="1"/>
  <c r="P37" i="7" s="1"/>
  <c r="P38" i="7" s="1"/>
  <c r="P39" i="7" s="1"/>
  <c r="P40" i="7" s="1"/>
  <c r="P41" i="7" s="1"/>
  <c r="P42" i="7" s="1"/>
  <c r="P43" i="7" s="1"/>
  <c r="P44" i="7" s="1"/>
  <c r="P45" i="7" s="1"/>
  <c r="P46" i="7" s="1"/>
  <c r="P47" i="7" s="1"/>
  <c r="P48" i="7" s="1"/>
  <c r="P49" i="7" s="1"/>
  <c r="P50" i="7" s="1"/>
  <c r="P51" i="7" s="1"/>
  <c r="P52" i="7" s="1"/>
  <c r="P53" i="7" s="1"/>
  <c r="P54" i="7" s="1"/>
  <c r="P55" i="7" s="1"/>
  <c r="P56" i="7" s="1"/>
  <c r="P57" i="7" s="1"/>
  <c r="P58" i="7" s="1"/>
  <c r="P59" i="7" s="1"/>
  <c r="P60" i="7" s="1"/>
  <c r="P61" i="7" s="1"/>
  <c r="P62" i="7" s="1"/>
  <c r="P63" i="7" s="1"/>
  <c r="P64" i="7" s="1"/>
  <c r="P65" i="7" s="1"/>
  <c r="P66" i="7" s="1"/>
  <c r="P67" i="7" s="1"/>
  <c r="P68" i="7" s="1"/>
  <c r="P69" i="7" s="1"/>
  <c r="P70" i="7" s="1"/>
  <c r="P71" i="7" s="1"/>
  <c r="P72" i="7" s="1"/>
  <c r="P73" i="7" s="1"/>
  <c r="P74" i="7" s="1"/>
  <c r="P75" i="7" s="1"/>
  <c r="P76" i="7" s="1"/>
  <c r="P77" i="7" s="1"/>
  <c r="P78" i="7" s="1"/>
  <c r="P79" i="7" s="1"/>
  <c r="P80" i="7" s="1"/>
  <c r="P81" i="7" s="1"/>
  <c r="P82" i="7" s="1"/>
  <c r="P83" i="7" s="1"/>
  <c r="P84" i="7" s="1"/>
  <c r="P85" i="7" s="1"/>
  <c r="P86" i="7" s="1"/>
  <c r="P87" i="7" s="1"/>
  <c r="P88" i="7" s="1"/>
  <c r="P89" i="7" s="1"/>
  <c r="P90" i="7" s="1"/>
  <c r="P91" i="7" s="1"/>
  <c r="P92" i="7" s="1"/>
  <c r="P93" i="7" s="1"/>
  <c r="P94" i="7" s="1"/>
  <c r="P95" i="7" s="1"/>
  <c r="P96" i="7" l="1"/>
  <c r="P97" i="7" s="1"/>
  <c r="P98" i="7" s="1"/>
  <c r="P99" i="7" s="1"/>
  <c r="P100" i="7" s="1"/>
  <c r="P101" i="7" s="1"/>
  <c r="P102" i="7" s="1"/>
  <c r="P103" i="7" s="1"/>
  <c r="P104" i="7" s="1"/>
  <c r="P105" i="7" s="1"/>
  <c r="P106" i="7" s="1"/>
  <c r="P107" i="7" s="1"/>
  <c r="P108" i="7" s="1"/>
  <c r="P109" i="7" s="1"/>
  <c r="P110" i="7" s="1"/>
  <c r="P111" i="7" s="1"/>
  <c r="P112" i="7" s="1"/>
  <c r="P113" i="7" s="1"/>
  <c r="P114" i="7" s="1"/>
  <c r="P115" i="7" s="1"/>
  <c r="P116" i="7" s="1"/>
  <c r="P117" i="7" s="1"/>
  <c r="C119" i="8" s="1"/>
  <c r="B119" i="8" s="1"/>
  <c r="C19" i="8" l="1"/>
  <c r="B19" i="8" s="1"/>
  <c r="C104" i="8"/>
  <c r="B104" i="8" s="1"/>
  <c r="C43" i="8"/>
  <c r="B43" i="8" s="1"/>
  <c r="C35" i="8"/>
  <c r="B35" i="8" s="1"/>
  <c r="C23" i="8"/>
  <c r="B23" i="8" s="1"/>
  <c r="C70" i="8"/>
  <c r="B70" i="8" s="1"/>
  <c r="C123" i="8"/>
  <c r="B123" i="8" s="1"/>
  <c r="C75" i="8"/>
  <c r="B75" i="8" s="1"/>
  <c r="C122" i="8"/>
  <c r="B122" i="8" s="1"/>
  <c r="C124" i="8"/>
  <c r="B124" i="8" s="1"/>
  <c r="C115" i="8"/>
  <c r="B115" i="8" s="1"/>
  <c r="C118" i="8"/>
  <c r="B118" i="8" s="1"/>
  <c r="C108" i="8"/>
  <c r="B108" i="8" s="1"/>
  <c r="C91" i="8"/>
  <c r="B91" i="8" s="1"/>
  <c r="C86" i="8"/>
  <c r="B86" i="8" s="1"/>
  <c r="C120" i="8"/>
  <c r="B120" i="8" s="1"/>
  <c r="C100" i="8"/>
  <c r="B100" i="8" s="1"/>
  <c r="C107" i="8"/>
  <c r="B107" i="8" s="1"/>
  <c r="C67" i="8"/>
  <c r="B67" i="8" s="1"/>
  <c r="C106" i="8"/>
  <c r="B106" i="8" s="1"/>
  <c r="C46" i="8"/>
  <c r="B46" i="8" s="1"/>
  <c r="C112" i="8"/>
  <c r="B112" i="8" s="1"/>
  <c r="C96" i="8"/>
  <c r="B96" i="8" s="1"/>
  <c r="C99" i="8"/>
  <c r="B99" i="8" s="1"/>
  <c r="C59" i="8"/>
  <c r="B59" i="8" s="1"/>
  <c r="C102" i="8"/>
  <c r="B102" i="8" s="1"/>
  <c r="C42" i="8"/>
  <c r="B42" i="8" s="1"/>
  <c r="C114" i="8"/>
  <c r="B114" i="8" s="1"/>
  <c r="C78" i="8"/>
  <c r="B78" i="8" s="1"/>
  <c r="C26" i="8"/>
  <c r="B26" i="8" s="1"/>
  <c r="C94" i="8"/>
  <c r="B94" i="8" s="1"/>
  <c r="C58" i="8"/>
  <c r="B58" i="8" s="1"/>
  <c r="C22" i="8"/>
  <c r="B22" i="8" s="1"/>
  <c r="C83" i="8"/>
  <c r="B83" i="8" s="1"/>
  <c r="C51" i="8"/>
  <c r="B51" i="8" s="1"/>
  <c r="C110" i="8"/>
  <c r="B110" i="8" s="1"/>
  <c r="C90" i="8"/>
  <c r="B90" i="8" s="1"/>
  <c r="C62" i="8"/>
  <c r="B62" i="8" s="1"/>
  <c r="C38" i="8"/>
  <c r="B38" i="8" s="1"/>
  <c r="C87" i="8"/>
  <c r="B87" i="8" s="1"/>
  <c r="C49" i="8"/>
  <c r="B49" i="8" s="1"/>
  <c r="C63" i="8"/>
  <c r="B63" i="8" s="1"/>
  <c r="C117" i="8"/>
  <c r="B117" i="8" s="1"/>
  <c r="C74" i="8"/>
  <c r="B74" i="8" s="1"/>
  <c r="C54" i="8"/>
  <c r="B54" i="8" s="1"/>
  <c r="C30" i="8"/>
  <c r="B30" i="8" s="1"/>
  <c r="C103" i="8"/>
  <c r="B103" i="8" s="1"/>
  <c r="C113" i="8"/>
  <c r="B113" i="8" s="1"/>
  <c r="C98" i="8"/>
  <c r="B98" i="8" s="1"/>
  <c r="C82" i="8"/>
  <c r="B82" i="8" s="1"/>
  <c r="C66" i="8"/>
  <c r="B66" i="8" s="1"/>
  <c r="C50" i="8"/>
  <c r="B50" i="8" s="1"/>
  <c r="C34" i="8"/>
  <c r="B34" i="8" s="1"/>
  <c r="C116" i="8"/>
  <c r="B116" i="8" s="1"/>
  <c r="C71" i="8"/>
  <c r="B71" i="8" s="1"/>
  <c r="C81" i="8"/>
  <c r="B81" i="8" s="1"/>
  <c r="C95" i="8"/>
  <c r="B95" i="8" s="1"/>
  <c r="C31" i="8"/>
  <c r="B31" i="8" s="1"/>
  <c r="C53" i="8"/>
  <c r="B53" i="8" s="1"/>
  <c r="C55" i="8"/>
  <c r="B55" i="8" s="1"/>
  <c r="C97" i="8"/>
  <c r="B97" i="8" s="1"/>
  <c r="C76" i="8"/>
  <c r="B76" i="8" s="1"/>
  <c r="C27" i="8"/>
  <c r="B27" i="8" s="1"/>
  <c r="C85" i="8"/>
  <c r="B85" i="8" s="1"/>
  <c r="C33" i="8"/>
  <c r="B33" i="8" s="1"/>
  <c r="C101" i="8"/>
  <c r="B101" i="8" s="1"/>
  <c r="C65" i="8"/>
  <c r="B65" i="8" s="1"/>
  <c r="C80" i="8"/>
  <c r="B80" i="8" s="1"/>
  <c r="C69" i="8"/>
  <c r="B69" i="8" s="1"/>
  <c r="C37" i="8"/>
  <c r="B37" i="8" s="1"/>
  <c r="C48" i="8"/>
  <c r="B48" i="8" s="1"/>
  <c r="C44" i="8"/>
  <c r="B44" i="8" s="1"/>
  <c r="C21" i="8"/>
  <c r="B21" i="8" s="1"/>
  <c r="C64" i="8"/>
  <c r="B64" i="8" s="1"/>
  <c r="C32" i="8"/>
  <c r="B32" i="8" s="1"/>
  <c r="C92" i="8"/>
  <c r="B92" i="8" s="1"/>
  <c r="C60" i="8"/>
  <c r="B60" i="8" s="1"/>
  <c r="C28" i="8"/>
  <c r="B28" i="8" s="1"/>
  <c r="C111" i="8"/>
  <c r="B111" i="8" s="1"/>
  <c r="C79" i="8"/>
  <c r="B79" i="8" s="1"/>
  <c r="C47" i="8"/>
  <c r="B47" i="8" s="1"/>
  <c r="C125" i="8"/>
  <c r="B125" i="8" s="1"/>
  <c r="C109" i="8"/>
  <c r="B109" i="8" s="1"/>
  <c r="C93" i="8"/>
  <c r="B93" i="8" s="1"/>
  <c r="C77" i="8"/>
  <c r="B77" i="8" s="1"/>
  <c r="C61" i="8"/>
  <c r="B61" i="8" s="1"/>
  <c r="C45" i="8"/>
  <c r="B45" i="8" s="1"/>
  <c r="C29" i="8"/>
  <c r="B29" i="8" s="1"/>
  <c r="C88" i="8"/>
  <c r="B88" i="8" s="1"/>
  <c r="C72" i="8"/>
  <c r="B72" i="8" s="1"/>
  <c r="C56" i="8"/>
  <c r="B56" i="8" s="1"/>
  <c r="C40" i="8"/>
  <c r="B40" i="8" s="1"/>
  <c r="C24" i="8"/>
  <c r="B24" i="8" s="1"/>
  <c r="C39" i="8"/>
  <c r="B39" i="8" s="1"/>
  <c r="C121" i="8"/>
  <c r="B121" i="8" s="1"/>
  <c r="C105" i="8"/>
  <c r="B105" i="8" s="1"/>
  <c r="C89" i="8"/>
  <c r="B89" i="8" s="1"/>
  <c r="C73" i="8"/>
  <c r="B73" i="8" s="1"/>
  <c r="C57" i="8"/>
  <c r="B57" i="8" s="1"/>
  <c r="C41" i="8"/>
  <c r="B41" i="8" s="1"/>
  <c r="C25" i="8"/>
  <c r="B25" i="8" s="1"/>
  <c r="C84" i="8"/>
  <c r="B84" i="8" s="1"/>
  <c r="C68" i="8"/>
  <c r="B68" i="8" s="1"/>
  <c r="C52" i="8"/>
  <c r="B52" i="8" s="1"/>
  <c r="C36" i="8"/>
  <c r="B36" i="8" s="1"/>
  <c r="C20" i="8"/>
  <c r="B20" i="8" s="1"/>
  <c r="D34" i="1" l="1"/>
  <c r="D33" i="1"/>
  <c r="D32" i="1"/>
  <c r="D31" i="1"/>
  <c r="B26" i="1"/>
  <c r="A13" i="1"/>
  <c r="A8" i="1"/>
  <c r="A7" i="1"/>
</calcChain>
</file>

<file path=xl/sharedStrings.xml><?xml version="1.0" encoding="utf-8"?>
<sst xmlns="http://schemas.openxmlformats.org/spreadsheetml/2006/main" count="468" uniqueCount="392">
  <si>
    <t>Drinking Water Source Assessment</t>
  </si>
  <si>
    <t>Water System</t>
  </si>
  <si>
    <t xml:space="preserve"> County</t>
  </si>
  <si>
    <t>Person completing this report:</t>
  </si>
  <si>
    <t>Date:</t>
  </si>
  <si>
    <t>Water System Name:</t>
  </si>
  <si>
    <t>Water System Number:</t>
  </si>
  <si>
    <t>Source Name:</t>
  </si>
  <si>
    <t>Source Number:</t>
  </si>
  <si>
    <t>Primary Station (PS) Code:</t>
  </si>
  <si>
    <t>County:</t>
  </si>
  <si>
    <t>District Name:</t>
  </si>
  <si>
    <t>District Number:</t>
  </si>
  <si>
    <t>Water Source</t>
  </si>
  <si>
    <t>Assessment Date</t>
  </si>
  <si>
    <t>State Water Resources Control Board</t>
  </si>
  <si>
    <t>Division of Drinking Water</t>
  </si>
  <si>
    <t xml:space="preserve">SWRCB </t>
  </si>
  <si>
    <t>District</t>
  </si>
  <si>
    <t>District No.</t>
  </si>
  <si>
    <t>System No.</t>
  </si>
  <si>
    <t>Source No.</t>
  </si>
  <si>
    <t>PS Code</t>
  </si>
  <si>
    <t>Complete each sheet in order</t>
  </si>
  <si>
    <t>General Information</t>
  </si>
  <si>
    <t>ONLY enter data in the cells highlighted in this color</t>
  </si>
  <si>
    <t>If a sheet does not have any highlighted cells, proceed to the next sheet</t>
  </si>
  <si>
    <t>INSTRUCTIONS</t>
  </si>
  <si>
    <t>Longitude</t>
  </si>
  <si>
    <t>Latitude</t>
  </si>
  <si>
    <t>Assessment Summary</t>
  </si>
  <si>
    <t>District Name</t>
  </si>
  <si>
    <t>Source Name</t>
  </si>
  <si>
    <t>County</t>
  </si>
  <si>
    <t>PS Code:</t>
  </si>
  <si>
    <t>Completed by</t>
  </si>
  <si>
    <t>Date</t>
  </si>
  <si>
    <t>System Name</t>
  </si>
  <si>
    <t>Description of System and Source</t>
  </si>
  <si>
    <t>Assessment Procedures</t>
  </si>
  <si>
    <t>Yes</t>
  </si>
  <si>
    <t>No</t>
  </si>
  <si>
    <t>Contents of this Assessment</t>
  </si>
  <si>
    <t>Vulnerability Summary</t>
  </si>
  <si>
    <t>Delineation of Protection Zones</t>
  </si>
  <si>
    <t>Source Data Sheet</t>
  </si>
  <si>
    <t>Vulnerability Ranking</t>
  </si>
  <si>
    <t>Assessment Map</t>
  </si>
  <si>
    <t>Inventory of Possible Contaminating</t>
  </si>
  <si>
    <t>Comments</t>
  </si>
  <si>
    <t>Delineation of Ground Water Protection Zones</t>
  </si>
  <si>
    <t>If a different procedure is proposed, contact the SWRCB and obtain approval</t>
  </si>
  <si>
    <t>Calculate the Delineations using the Calculated Fixed Radius Equation</t>
  </si>
  <si>
    <t>Calculated Fixed Radius Equation</t>
  </si>
  <si>
    <r>
      <t>Ö</t>
    </r>
    <r>
      <rPr>
        <b/>
        <sz val="11"/>
        <color theme="1"/>
        <rFont val="Times New Roman"/>
        <family val="1"/>
      </rPr>
      <t xml:space="preserve"> </t>
    </r>
    <r>
      <rPr>
        <b/>
        <sz val="11"/>
        <color theme="1"/>
        <rFont val="Arial"/>
        <family val="2"/>
      </rPr>
      <t xml:space="preserve">Q t / </t>
    </r>
    <r>
      <rPr>
        <b/>
        <sz val="11"/>
        <color theme="1"/>
        <rFont val="Symbol"/>
        <family val="1"/>
        <charset val="2"/>
      </rPr>
      <t>p</t>
    </r>
    <r>
      <rPr>
        <b/>
        <sz val="11"/>
        <color theme="1"/>
        <rFont val="Times New Roman"/>
        <family val="1"/>
      </rPr>
      <t xml:space="preserve"> </t>
    </r>
    <r>
      <rPr>
        <b/>
        <sz val="11"/>
        <color theme="1"/>
        <rFont val="Symbol"/>
        <family val="1"/>
        <charset val="2"/>
      </rPr>
      <t>h</t>
    </r>
    <r>
      <rPr>
        <b/>
        <sz val="11"/>
        <color theme="1"/>
        <rFont val="Times New Roman"/>
        <family val="1"/>
      </rPr>
      <t xml:space="preserve"> </t>
    </r>
    <r>
      <rPr>
        <b/>
        <sz val="11"/>
        <color theme="1"/>
        <rFont val="Arial"/>
        <family val="2"/>
      </rPr>
      <t>H</t>
    </r>
  </si>
  <si>
    <t>Rt = R2, R5, or R10 corresponding to t (Calculate R for each travel time)</t>
  </si>
  <si>
    <t>Q = maximum pumping capacity of well (cubic feet per year = gpm X 70,267)</t>
  </si>
  <si>
    <t>t  = time of travel (years), 2, 5 and 10 years</t>
  </si>
  <si>
    <r>
      <t>p</t>
    </r>
    <r>
      <rPr>
        <sz val="11"/>
        <color theme="1"/>
        <rFont val="Times New Roman"/>
        <family val="1"/>
      </rPr>
      <t xml:space="preserve"> </t>
    </r>
    <r>
      <rPr>
        <sz val="11"/>
        <color theme="1"/>
        <rFont val="Arial"/>
        <family val="2"/>
      </rPr>
      <t>= 3.1416</t>
    </r>
  </si>
  <si>
    <r>
      <t>h</t>
    </r>
    <r>
      <rPr>
        <sz val="11"/>
        <color theme="1"/>
        <rFont val="Times New Roman"/>
        <family val="1"/>
      </rPr>
      <t xml:space="preserve"> </t>
    </r>
    <r>
      <rPr>
        <sz val="11"/>
        <color theme="1"/>
        <rFont val="Arial"/>
        <family val="2"/>
      </rPr>
      <t>= effective porosity (decimal percent) (If unknown, assume 0.2)</t>
    </r>
  </si>
  <si>
    <t>H = screened interval of well (feet) (If unknown, assume 10% of Q gpm, 10 ft minimum)</t>
  </si>
  <si>
    <t>Note: If source is located in fractured rock, increase zone by 50% (automatically done by choosing aquifer type)</t>
  </si>
  <si>
    <t>Effective Porosity</t>
  </si>
  <si>
    <t>Maximum Pumping Capacity (gpm)</t>
  </si>
  <si>
    <t>Aquifer Type</t>
  </si>
  <si>
    <t>Q</t>
  </si>
  <si>
    <t>Ƞ</t>
  </si>
  <si>
    <t xml:space="preserve"> H</t>
  </si>
  <si>
    <t>Porous Media</t>
  </si>
  <si>
    <t>Fractured Rock</t>
  </si>
  <si>
    <t>Screen Interval Length (ft)</t>
  </si>
  <si>
    <t>Radii (ft)</t>
  </si>
  <si>
    <t>Zone</t>
  </si>
  <si>
    <t>t</t>
  </si>
  <si>
    <t>Calculated</t>
  </si>
  <si>
    <t>Larger</t>
  </si>
  <si>
    <t>A</t>
  </si>
  <si>
    <t>2 years</t>
  </si>
  <si>
    <t>B5</t>
  </si>
  <si>
    <t>5 years</t>
  </si>
  <si>
    <t>B10</t>
  </si>
  <si>
    <t>10 years</t>
  </si>
  <si>
    <t>Minimum</t>
  </si>
  <si>
    <t>Rt =</t>
  </si>
  <si>
    <t>Complete as much information as possible.  Leave blank if information is not available, use N.A. if not applicable.</t>
  </si>
  <si>
    <t>** Indicates additional items required for assessments and Ground Water Rule</t>
  </si>
  <si>
    <t>(separate multiple entries in field with semi-colon)</t>
  </si>
  <si>
    <t>Actual, Estimated or Default?</t>
  </si>
  <si>
    <t>DATA SHEET GENERAL INFORMATION</t>
  </si>
  <si>
    <t xml:space="preserve">System Name  </t>
  </si>
  <si>
    <t xml:space="preserve">System Number  </t>
  </si>
  <si>
    <t>Date Information Collected/Updated</t>
  </si>
  <si>
    <t>WELL IDENTIFICATION</t>
  </si>
  <si>
    <t>* Well Number or Name</t>
  </si>
  <si>
    <t>DWR Well Log on File?  ("YES" or "NO")</t>
  </si>
  <si>
    <t>State Well Number (from DWR)</t>
  </si>
  <si>
    <t>Well Status (Active, Standby, Inactive)</t>
  </si>
  <si>
    <t>WELL LOCATION</t>
  </si>
  <si>
    <t>Ground Surface Elevation (ft above Mean Sea Level)</t>
  </si>
  <si>
    <t>Street Address</t>
  </si>
  <si>
    <t>Nearest Cross Street</t>
  </si>
  <si>
    <t>City</t>
  </si>
  <si>
    <r>
      <t xml:space="preserve">* Neighborhood/Surrounding Area </t>
    </r>
    <r>
      <rPr>
        <i/>
        <sz val="10"/>
        <rFont val="Arial"/>
        <family val="2"/>
      </rPr>
      <t xml:space="preserve"> (see Note 1) </t>
    </r>
  </si>
  <si>
    <t>Site plan on file?  ("YES" or "NO")</t>
  </si>
  <si>
    <t xml:space="preserve">DWR Ground Water Basin </t>
  </si>
  <si>
    <t xml:space="preserve">DWR Ground Water Sub-basin </t>
  </si>
  <si>
    <t>SANITARY CONDITIONS</t>
  </si>
  <si>
    <r>
      <t xml:space="preserve">** </t>
    </r>
    <r>
      <rPr>
        <sz val="10"/>
        <rFont val="Arial"/>
        <family val="2"/>
      </rPr>
      <t>Distance</t>
    </r>
    <r>
      <rPr>
        <sz val="9"/>
        <rFont val="Arial"/>
        <family val="2"/>
      </rPr>
      <t xml:space="preserve"> to closest </t>
    </r>
    <r>
      <rPr>
        <sz val="10"/>
        <rFont val="Arial"/>
        <family val="2"/>
      </rPr>
      <t>Sewer Line, Sewage Disposal, Septic Tank</t>
    </r>
    <r>
      <rPr>
        <sz val="9"/>
        <rFont val="Arial"/>
        <family val="2"/>
      </rPr>
      <t xml:space="preserve"> (ft)</t>
    </r>
  </si>
  <si>
    <t>Distance to Active Wells (ft)</t>
  </si>
  <si>
    <t>Distance to Abandoned Wells (ft)</t>
  </si>
  <si>
    <t>Distance to Surface Water (ft)</t>
  </si>
  <si>
    <t>** Size of controlled area around well (square feet)</t>
  </si>
  <si>
    <r>
      <t xml:space="preserve">* Type of access control to well site </t>
    </r>
    <r>
      <rPr>
        <i/>
        <sz val="10"/>
        <rFont val="Arial"/>
        <family val="2"/>
      </rPr>
      <t xml:space="preserve">(fencing, building, etc) </t>
    </r>
  </si>
  <si>
    <t>* Surface Seal?  (Concrete slab)("YES", "NO" or "UNKNOWN")</t>
  </si>
  <si>
    <t>* Dimensions of concrete slab: Length(ft)/ Width(ft)/ Thick(in)</t>
  </si>
  <si>
    <t>* Within 100 year flood plain? ("YES", "NO" or "UNKNOWN")</t>
  </si>
  <si>
    <t>* Drainage away from well? ("YES" or "NO")</t>
  </si>
  <si>
    <t>ENCLOSURE/HOUSING</t>
  </si>
  <si>
    <r>
      <t xml:space="preserve">Enclosure Type </t>
    </r>
    <r>
      <rPr>
        <i/>
        <sz val="10"/>
        <rFont val="Arial"/>
        <family val="2"/>
      </rPr>
      <t>(building, vault, none, etc.)</t>
    </r>
  </si>
  <si>
    <t>Floor material</t>
  </si>
  <si>
    <t>Located in Pit? ("YES" or "NO")</t>
  </si>
  <si>
    <t>Pit depth (feet) (if applicable)</t>
  </si>
  <si>
    <t>WELL CONSTRUCTION</t>
  </si>
  <si>
    <t>Date drilled</t>
  </si>
  <si>
    <t>Drilling Method</t>
  </si>
  <si>
    <t>Depth of Bore Hole (feet below ground surface)</t>
  </si>
  <si>
    <r>
      <t xml:space="preserve">Casing Beginning Depth/Ending Depth(ft below surface);
  </t>
    </r>
    <r>
      <rPr>
        <sz val="10"/>
        <rFont val="Arial"/>
        <family val="2"/>
      </rPr>
      <t xml:space="preserve"> 2nd Casing Beginning Depth/Ending Depth; 3rd Casing, etc.</t>
    </r>
  </si>
  <si>
    <r>
      <t>Casing Diameter (inches);</t>
    </r>
    <r>
      <rPr>
        <sz val="10"/>
        <rFont val="Arial"/>
        <family val="2"/>
      </rPr>
      <t xml:space="preserve"> 2nd Casing Diameter; 3rd Casing, etc.</t>
    </r>
  </si>
  <si>
    <r>
      <t xml:space="preserve">Casing Material; </t>
    </r>
    <r>
      <rPr>
        <sz val="10"/>
        <rFont val="Arial"/>
        <family val="2"/>
      </rPr>
      <t>2nd Casing Material; 3rd Casing, etc.</t>
    </r>
  </si>
  <si>
    <r>
      <t xml:space="preserve">Conductor casing used? ("YES", "NO" or "UNKNOWN") </t>
    </r>
    <r>
      <rPr>
        <i/>
        <sz val="9"/>
        <rFont val="Arial"/>
        <family val="2"/>
      </rPr>
      <t>(See Note 2)</t>
    </r>
  </si>
  <si>
    <t>Conductor casing removed?  ("YES", "NO" or "UNKNOWN")</t>
  </si>
  <si>
    <t>* Depth to highest perforations/screens (ft below surface) (or "UNKNOWN")</t>
  </si>
  <si>
    <r>
      <t xml:space="preserve">Screened Interval Beginning Depth/Ending Depth </t>
    </r>
    <r>
      <rPr>
        <sz val="9"/>
        <rFont val="Arial"/>
        <family val="2"/>
      </rPr>
      <t>(ft below surface)</t>
    </r>
    <r>
      <rPr>
        <sz val="10"/>
        <rFont val="Arial"/>
        <family val="2"/>
      </rPr>
      <t>;</t>
    </r>
    <r>
      <rPr>
        <sz val="9"/>
        <rFont val="Arial"/>
        <family val="2"/>
      </rPr>
      <t xml:space="preserve">
 2nd Screened Interval Beg. Depth/Ending Depth; 3rd Screened Interval, etc.</t>
    </r>
  </si>
  <si>
    <r>
      <t xml:space="preserve">* Annular Seal?("YES", "NO" or "UNKNOWN") </t>
    </r>
    <r>
      <rPr>
        <i/>
        <sz val="10"/>
        <rFont val="Arial"/>
        <family val="2"/>
      </rPr>
      <t xml:space="preserve"> (See Note 3)</t>
    </r>
  </si>
  <si>
    <t>* Depth of Annular Seal (ft)</t>
  </si>
  <si>
    <r>
      <t xml:space="preserve">Material of Annular Seal </t>
    </r>
    <r>
      <rPr>
        <i/>
        <sz val="10"/>
        <rFont val="Arial"/>
        <family val="2"/>
      </rPr>
      <t>(cement grout, bentonite, etc.)</t>
    </r>
  </si>
  <si>
    <t>Gravel pack, Depth to top (ft below ground surface)</t>
  </si>
  <si>
    <t>Total length of gravel pack (ft)</t>
  </si>
  <si>
    <t>AQUIFER</t>
  </si>
  <si>
    <r>
      <t xml:space="preserve">* Aquifer Materials 
</t>
    </r>
    <r>
      <rPr>
        <i/>
        <sz val="10"/>
        <rFont val="Arial"/>
        <family val="2"/>
      </rPr>
      <t xml:space="preserve">(list all that apply: sand, silt, clay,  gravel, rock, fractured rock) </t>
    </r>
  </si>
  <si>
    <t xml:space="preserve">* Confining layer (Impervious Strata) above aquifer?
   ("YES", "NO" or "UNKNOWN") </t>
  </si>
  <si>
    <t>Thickness of confining layer, if known (ft)</t>
  </si>
  <si>
    <t>Depth to confining layer, if known (ft below ground)</t>
  </si>
  <si>
    <t>* Static water level  (ft below ground surface)</t>
  </si>
  <si>
    <t>Static water level measurement: Date/Method</t>
  </si>
  <si>
    <t>Pumping water level (ft below ground surface)</t>
  </si>
  <si>
    <t>Pumping water level measurement: Date/Method</t>
  </si>
  <si>
    <t>WELL PRODUCTION</t>
  </si>
  <si>
    <t>Well Yield (gpm)</t>
  </si>
  <si>
    <t>Well Yield Based On (i.e., pump test, etc.)</t>
  </si>
  <si>
    <t>Date measured</t>
  </si>
  <si>
    <t>Is the well metered? ("YES" or "NO")</t>
  </si>
  <si>
    <t>Production (gallons per year)</t>
  </si>
  <si>
    <t>Frequency of Use (hours/year)</t>
  </si>
  <si>
    <t>Typical pumping duration (hours/day)</t>
  </si>
  <si>
    <t>PUMP</t>
  </si>
  <si>
    <t>Make</t>
  </si>
  <si>
    <t>Type</t>
  </si>
  <si>
    <t>Size (hp)</t>
  </si>
  <si>
    <t xml:space="preserve">* Capacity  (gpm)  </t>
  </si>
  <si>
    <t>Depth to suction intake (ft below ground surface)</t>
  </si>
  <si>
    <t>Lubrication Type</t>
  </si>
  <si>
    <r>
      <t xml:space="preserve">Type of Power: </t>
    </r>
    <r>
      <rPr>
        <i/>
        <sz val="10"/>
        <rFont val="Arial"/>
        <family val="2"/>
      </rPr>
      <t>(i.e., electric, diesel, etc.)</t>
    </r>
  </si>
  <si>
    <t>Auxiliary power available? ("YES" or "NO")</t>
  </si>
  <si>
    <r>
      <t xml:space="preserve">Operation controlled by: </t>
    </r>
    <r>
      <rPr>
        <i/>
        <sz val="10"/>
        <rFont val="Arial"/>
        <family val="2"/>
      </rPr>
      <t>(i.e., level in tank, pressure, etc.)</t>
    </r>
  </si>
  <si>
    <t>Pump to Waste capability? ("YES" or "NO")</t>
  </si>
  <si>
    <r>
      <t xml:space="preserve">Discharges to: </t>
    </r>
    <r>
      <rPr>
        <i/>
        <sz val="10"/>
        <rFont val="Arial"/>
        <family val="2"/>
      </rPr>
      <t>(i.e., distribution system, storage, etc.)</t>
    </r>
  </si>
  <si>
    <t>REMARKS AND DEFECTS (use additional sheets as necessary)</t>
  </si>
  <si>
    <t>NOTES</t>
  </si>
  <si>
    <t>1. Neighborhood/Surrounding Area (list all that apply): A= Agricultural, Ru = Rural, Re = Residential, Co = Commercial,
   I = Industrial, Mu = Municipal, P = Pristine, O = Other</t>
  </si>
  <si>
    <t>2. Conductor Casing - Oversized casing used to stabilize bore hole during well construction.  Should be removed during installation of annular seal.</t>
  </si>
  <si>
    <t>3. Annular Seal - Seal of grout in the space between the well casing and the wall of the drilled hole.  Sometimes called "sanitary seal".</t>
  </si>
  <si>
    <t>from SWRCB database</t>
  </si>
  <si>
    <t xml:space="preserve">Source of Information (well log, SWRCB/County files, system, etc) </t>
  </si>
  <si>
    <t>Organization Collecting Info. (SWRCB, County, System, other)</t>
  </si>
  <si>
    <t xml:space="preserve">REMARKS AND DEFECTS </t>
  </si>
  <si>
    <t>(Use or note these items as appropriate)</t>
  </si>
  <si>
    <t>(** indicates items pertinent to Ground Water Rule)</t>
  </si>
  <si>
    <t>Distance (ft) to other sanitary concerns:</t>
  </si>
  <si>
    <t>Raw Water Quality concerns?        (Yes or No)</t>
  </si>
  <si>
    <t>**   Microbiological (coliform)</t>
  </si>
  <si>
    <t xml:space="preserve">   Chemicals</t>
  </si>
  <si>
    <t xml:space="preserve">   Other (list)</t>
  </si>
  <si>
    <t>** Continuous Chlorination provided?     (Yes or No)</t>
  </si>
  <si>
    <t>Condition of enclosure or housing</t>
  </si>
  <si>
    <t>Pit Drained? (if applicable)</t>
  </si>
  <si>
    <t>Pitless Adaptor?  Make and Model</t>
  </si>
  <si>
    <t>Height of pump base (inches)</t>
  </si>
  <si>
    <t>Casing Vent?   (yes or no)</t>
  </si>
  <si>
    <t>Air/Vacuum Release?  (yes or no)</t>
  </si>
  <si>
    <t>Sampling Taps?  (yes or no)</t>
  </si>
  <si>
    <t>Location of sampling taps</t>
  </si>
  <si>
    <t>Wellhead Riser? (yes or no);   height above well</t>
  </si>
  <si>
    <t>Other</t>
  </si>
  <si>
    <t>**   Type of Sanitary Concern:</t>
  </si>
  <si>
    <t xml:space="preserve">**   Type of Sanitary Concern: </t>
  </si>
  <si>
    <t xml:space="preserve">* SWRCB Source Identification Number </t>
  </si>
  <si>
    <t>Physical Barrier Effectiveness Checklist -  Ground Water Source</t>
  </si>
  <si>
    <t>Type of Aquifer</t>
  </si>
  <si>
    <t>B</t>
  </si>
  <si>
    <t>Aquifer Material</t>
  </si>
  <si>
    <t>C1</t>
  </si>
  <si>
    <t>Are there improperly destroyed/abandoned wells within Zone A?</t>
  </si>
  <si>
    <t>C2</t>
  </si>
  <si>
    <t>C3</t>
  </si>
  <si>
    <t>D</t>
  </si>
  <si>
    <t>Depth to Static Water (ft)</t>
  </si>
  <si>
    <t>E</t>
  </si>
  <si>
    <t>F</t>
  </si>
  <si>
    <t>What is the relationship in hydraulic head between the confined aquifer and the overlying unconfined aquifer? (i.e. does the well flow under artesian conditions?)</t>
  </si>
  <si>
    <t>G1</t>
  </si>
  <si>
    <t>G2</t>
  </si>
  <si>
    <t>Surface Seal (Concrete Cap)</t>
  </si>
  <si>
    <t>G3</t>
  </si>
  <si>
    <t>G4</t>
  </si>
  <si>
    <t>Security at well site</t>
  </si>
  <si>
    <t>Unconfined</t>
  </si>
  <si>
    <t>Confined</t>
  </si>
  <si>
    <t>POINTS</t>
  </si>
  <si>
    <t>PARAMETER</t>
  </si>
  <si>
    <t>Unconfined, Semi-confined, Fractured Rock, Unknown</t>
  </si>
  <si>
    <t>N/A</t>
  </si>
  <si>
    <t>Porous Media (Interbedded sands, silts, clays, gravels) with continuous clay layer minimum 25’ thick above water table within Zone A</t>
  </si>
  <si>
    <t>Porous Media (Interbedded sands, silts, clays, and gravels)</t>
  </si>
  <si>
    <t xml:space="preserve">Fractured rock </t>
  </si>
  <si>
    <t>Are there improperly destroyed/abandoned wells within Zone B5?</t>
  </si>
  <si>
    <t>Are there improperly destroyed/abandoned wells within Zone B10?</t>
  </si>
  <si>
    <t>Destroyed Wells</t>
  </si>
  <si>
    <t>Yes or unknown</t>
  </si>
  <si>
    <t>Hydraulic Head</t>
  </si>
  <si>
    <t>Head in confined aquifer is higher than head in unconfined aquifer under all conditions</t>
  </si>
  <si>
    <t>Head in confined aquifer is higher than head in unconfined aquifer under static conditions</t>
  </si>
  <si>
    <t>Head in confined aquifer is lower than or same as head in unconfined aquifer</t>
  </si>
  <si>
    <t>Unknown</t>
  </si>
  <si>
    <t>Sanitary Seal (Annular Seal) Depth (ft)</t>
  </si>
  <si>
    <t>Suface seal</t>
  </si>
  <si>
    <t>Not present or improperly constructed</t>
  </si>
  <si>
    <t>Watertight, slopes away from well, at least 2’ laterally in all directions</t>
  </si>
  <si>
    <t>Flooding Potential</t>
  </si>
  <si>
    <t>Subject to localized flooding (i.e. in low area or unsealed pit or vault) or Within 100 year flood plain</t>
  </si>
  <si>
    <t>Not subject to flooding</t>
  </si>
  <si>
    <t>Security at Well Site</t>
  </si>
  <si>
    <t>Not secure</t>
  </si>
  <si>
    <t>Secure (i.e. housing, fencing, etc.)</t>
  </si>
  <si>
    <t>Flooding Potential at well site</t>
  </si>
  <si>
    <t>TOTAL POINTS</t>
  </si>
  <si>
    <t>0 to 35 = Low, 36 to 69 = Moderate, 70 to 100 = High</t>
  </si>
  <si>
    <t>PBE</t>
  </si>
  <si>
    <t>Physical Barrier Effectiveness</t>
  </si>
  <si>
    <t>Only complete the checklist that apply to the specific source.  The "Other" Checklist applies to all sources</t>
  </si>
  <si>
    <r>
      <t xml:space="preserve">Proceed to appropriate checklist or checklists. Indicate whether the PCA is located in the zone by placing a </t>
    </r>
    <r>
      <rPr>
        <b/>
        <sz val="11"/>
        <color theme="1"/>
        <rFont val="Arial"/>
        <family val="2"/>
      </rPr>
      <t>Y</t>
    </r>
    <r>
      <rPr>
        <sz val="11"/>
        <color theme="1"/>
        <rFont val="Arial"/>
        <family val="2"/>
      </rPr>
      <t xml:space="preserve"> (yes), </t>
    </r>
    <r>
      <rPr>
        <b/>
        <sz val="11"/>
        <color theme="1"/>
        <rFont val="Arial"/>
        <family val="2"/>
      </rPr>
      <t>N</t>
    </r>
    <r>
      <rPr>
        <sz val="11"/>
        <color theme="1"/>
        <rFont val="Arial"/>
        <family val="2"/>
      </rPr>
      <t xml:space="preserve"> (no), or </t>
    </r>
    <r>
      <rPr>
        <b/>
        <sz val="11"/>
        <color theme="1"/>
        <rFont val="Arial"/>
        <family val="2"/>
      </rPr>
      <t>U</t>
    </r>
    <r>
      <rPr>
        <sz val="11"/>
        <color theme="1"/>
        <rFont val="Arial"/>
        <family val="2"/>
      </rPr>
      <t xml:space="preserve"> (unknown) in the appropriate boxes</t>
    </r>
  </si>
  <si>
    <t>PCA (Risk Ranking)</t>
  </si>
  <si>
    <t>PCA in Zone A? Y, N, or U</t>
  </si>
  <si>
    <t>PCA in Zone B5? Y, N, or U</t>
  </si>
  <si>
    <t>PCA in Zone B10? Y, N, or U</t>
  </si>
  <si>
    <t xml:space="preserve">PCA Risk Points </t>
  </si>
  <si>
    <t xml:space="preserve">Zone Points </t>
  </si>
  <si>
    <t xml:space="preserve">PBE Points </t>
  </si>
  <si>
    <t>Total Points</t>
  </si>
  <si>
    <t>VH=7</t>
  </si>
  <si>
    <t>A=5</t>
  </si>
  <si>
    <t>L=5</t>
  </si>
  <si>
    <t>If = or &gt; 8, source is vulnerable to PCA</t>
  </si>
  <si>
    <t>H=5</t>
  </si>
  <si>
    <t>B5=3</t>
  </si>
  <si>
    <t>M=3</t>
  </si>
  <si>
    <t>B10=1</t>
  </si>
  <si>
    <t>H=1</t>
  </si>
  <si>
    <t>L=1</t>
  </si>
  <si>
    <t>Unk.=0</t>
  </si>
  <si>
    <t>Industrial/Commercial</t>
  </si>
  <si>
    <t>Automobile- Body shops (H)</t>
  </si>
  <si>
    <t>Automobile- Car washes (M)</t>
  </si>
  <si>
    <t>Automobile- Gas stations (VH)</t>
  </si>
  <si>
    <t>Automobile- Repair shops (H)</t>
  </si>
  <si>
    <t>Boat services/repair/ refinishing (H)</t>
  </si>
  <si>
    <t>Chemical/petroleum pipelines (H)</t>
  </si>
  <si>
    <t>Chemical/petroleum processing/storage (VH)</t>
  </si>
  <si>
    <t>Dry cleaners (VH)</t>
  </si>
  <si>
    <t>Electrical/electronic manufacturing (H)</t>
  </si>
  <si>
    <t>Fleet/truck/bus terminals (H)</t>
  </si>
  <si>
    <t>Furniture repair/ manufacturing (H)</t>
  </si>
  <si>
    <t>Home manufacturing (H)</t>
  </si>
  <si>
    <t>Junk/scrap/salvage yards (H)</t>
  </si>
  <si>
    <t>Machine shops (H)</t>
  </si>
  <si>
    <t>Metal plating/ finishing/fabricating (VH)</t>
  </si>
  <si>
    <t>Photo processing/printing (H)</t>
  </si>
  <si>
    <t>Plastics/synthetics producers (VH)</t>
  </si>
  <si>
    <t>Research laboratories (H)</t>
  </si>
  <si>
    <t>Wood preserving/treating (H)</t>
  </si>
  <si>
    <t>Wood/pulp/paper processing and mills (H)</t>
  </si>
  <si>
    <t>Lumber processing and manufacturing (H)</t>
  </si>
  <si>
    <t>Sewer collection systems (H, if in Zone A, otherwise L)</t>
  </si>
  <si>
    <t>Parking lots/malls (&gt;50 spaces) (M)</t>
  </si>
  <si>
    <t>Cement/concrete plants (M)</t>
  </si>
  <si>
    <t>Food processing (M)</t>
  </si>
  <si>
    <t>Funeral services/graveyards (M)</t>
  </si>
  <si>
    <t>Hardware/lumber/parts stores (M)</t>
  </si>
  <si>
    <t>Appliance/Electronic Repair (L)</t>
  </si>
  <si>
    <t>Office buildings/complexes (L)</t>
  </si>
  <si>
    <t>Rental Yards (L)</t>
  </si>
  <si>
    <t>RV/mini storage (L)</t>
  </si>
  <si>
    <t>Residential/Municipal</t>
  </si>
  <si>
    <t>Airports - Maintenance/ fueling areas (VH)</t>
  </si>
  <si>
    <t>Landfills/dumps (VH)</t>
  </si>
  <si>
    <t>Railroad yards/ maintenance/ fueling areas (H)</t>
  </si>
  <si>
    <t>Septic systems - high density (&gt;1/acre) (VH if in Zone A, otherwise M)</t>
  </si>
  <si>
    <t>Utility stations - maintenance areas (H)</t>
  </si>
  <si>
    <t>Wastewater treatment plants (VH in Zone A, otherwise H)</t>
  </si>
  <si>
    <t>Drinking water treatment plants (M)</t>
  </si>
  <si>
    <t>Golf courses (M)</t>
  </si>
  <si>
    <t>Housing - high density (&gt;1 house/0.5 acres) (M)</t>
  </si>
  <si>
    <t>Motor pools (M)</t>
  </si>
  <si>
    <t>Parks (M)</t>
  </si>
  <si>
    <t>Waste transfer/recycling stations (M)</t>
  </si>
  <si>
    <t>Apartments and condominiums (L)</t>
  </si>
  <si>
    <t>Campgrounds/ Recreational areas (L)</t>
  </si>
  <si>
    <t>Fire stations (L)</t>
  </si>
  <si>
    <t>RV Parks (L)</t>
  </si>
  <si>
    <t>Schools (L)</t>
  </si>
  <si>
    <t>Hotels, Motels (L)</t>
  </si>
  <si>
    <t>Agricultural/Rural</t>
  </si>
  <si>
    <t>Grazing (&gt; 5 large animals or equivalent per acre) (H in Zone A, otherwise M)</t>
  </si>
  <si>
    <t>Concentrated Animal Feeding Operations (CAFOs) as defined in federal regulation1 (VH in Zone A, otherwise H)</t>
  </si>
  <si>
    <t>Animal Feeding Operations as defined in federal regulation2 (VH in Zone A, otherwise H)</t>
  </si>
  <si>
    <t>Other Animal operations (H in Zone A, otherwise M)</t>
  </si>
  <si>
    <t>Farm chemical distributor/ application service (H)</t>
  </si>
  <si>
    <t>Farm machinery repair (H)</t>
  </si>
  <si>
    <t>Septic systems - low density (&lt;1/acre) (H in Zone A, otherwise L)</t>
  </si>
  <si>
    <t>Lagoons / liquid wastes (H)</t>
  </si>
  <si>
    <t>Pesticide/fertilizer/ petroleum storage &amp; transfer areas (H)</t>
  </si>
  <si>
    <t>Agricultural Drainage (H in Zone A, otherwise M)</t>
  </si>
  <si>
    <t>Wells -  Agricultural/ Irrigation (H)</t>
  </si>
  <si>
    <t>Managed Forests (M)</t>
  </si>
  <si>
    <t>Crops, irrigated (Berries, hops, mint, orchards, sod, greenhouses, vineyards, nurseries, vegetable) (M)</t>
  </si>
  <si>
    <t>Fertilizer, Pesticide/ Herbicide Application (M)</t>
  </si>
  <si>
    <t>Sewage sludge/biosolids application (M)</t>
  </si>
  <si>
    <t>Crops, nonirrigated (e.g., Christmas trees, grains, grass seeds, hay, pasture) (L) (includes drip-irrigated crops)</t>
  </si>
  <si>
    <t>NPDES/WDR permitted discharges (H)</t>
  </si>
  <si>
    <t>Underground Injection of Commercial/Industrial Discharges (VH)</t>
  </si>
  <si>
    <t>Historic gas stations (VH)</t>
  </si>
  <si>
    <t>Historic waste dumps/ landfills (VH)</t>
  </si>
  <si>
    <t>Illegal activities/ unauthorized dumping (H)</t>
  </si>
  <si>
    <t>Injection wells/ dry wells/ sumps (VH)</t>
  </si>
  <si>
    <t>Known Contaminant Plumes (VH)</t>
  </si>
  <si>
    <t>Military installations (VH)</t>
  </si>
  <si>
    <t>Mining operations - Historic (VH)</t>
  </si>
  <si>
    <t>Mining operations - Active (VH)</t>
  </si>
  <si>
    <t>Mining - Sand/Gravel (H)</t>
  </si>
  <si>
    <t>Wells - Oil, Gas, Geothermal (H)</t>
  </si>
  <si>
    <t>Salt Water Intrusion (H)</t>
  </si>
  <si>
    <t>Recreational area - surface water source (H)</t>
  </si>
  <si>
    <t>Underground storage tanks - Confirmed leaking tanks (VH)</t>
  </si>
  <si>
    <t>Underground storage tanks - Decommissioned - inactive tanks (L)</t>
  </si>
  <si>
    <t>Underground storage tanks - Non- regulated tanks (tanks smaller than regulatory limit) (H)</t>
  </si>
  <si>
    <t>Underground storage tanks - Not yet upgraded or registered tanks (H)</t>
  </si>
  <si>
    <t>Underground storage tanks - Upgraded and/or registered - active tanks (L)</t>
  </si>
  <si>
    <t>Above ground storage tanks (M)</t>
  </si>
  <si>
    <t>Wells - Water supply (M)</t>
  </si>
  <si>
    <t>Construction/demolition staging areas (M)</t>
  </si>
  <si>
    <t>Contractor or government agency equipment storage yards (M)</t>
  </si>
  <si>
    <t>Dredging (M)</t>
  </si>
  <si>
    <t>Transportation corridors - Freeways/state highways (M)</t>
  </si>
  <si>
    <t>Transportation corridors - Railroads (M)</t>
  </si>
  <si>
    <t>Transportation corridors - Historic railroad right-of-ways (M)</t>
  </si>
  <si>
    <t>Transportation corridors - Road Right-of- ways (herbicide use areas) (M)</t>
  </si>
  <si>
    <t>Transportation corridors - Roads/ Streets (L)</t>
  </si>
  <si>
    <t>Hospitals (M)</t>
  </si>
  <si>
    <t>Storm Drain Discharge Points (M)</t>
  </si>
  <si>
    <t>Storm Water Detention Facilities (M)</t>
  </si>
  <si>
    <t>Artificial Recharge Projects - Injection wells (potable water) (L)</t>
  </si>
  <si>
    <t>Artificial Recharge Projects - Injection wells (non-potable water) (M)</t>
  </si>
  <si>
    <t>Artificial Recharge Projects - Spreading Basins (potable water) (L)</t>
  </si>
  <si>
    <t>Artificial Recharge Projects - Spreading Basins (non-potable water) (M)</t>
  </si>
  <si>
    <t>Medical/dental offices/clinics (L)</t>
  </si>
  <si>
    <t>Veterinary offices/clinics (L)</t>
  </si>
  <si>
    <t>Surface water - streams/ lakes/rivers (L)</t>
  </si>
  <si>
    <t>Wells - monitoring, test holes (L)</t>
  </si>
  <si>
    <t>Possible Contaminating Activities (PCA) Inventory Form - Ground Water</t>
  </si>
  <si>
    <t>This source is considered most vulnerable to the following PCAs:</t>
  </si>
  <si>
    <r>
      <t xml:space="preserve">* Total length of screened interval (ft)
 </t>
    </r>
    <r>
      <rPr>
        <b/>
        <i/>
        <sz val="10"/>
        <color rgb="FFFF0000"/>
        <rFont val="Arial"/>
        <family val="2"/>
      </rPr>
      <t xml:space="preserve">(default = 10% pump capacity in gpm) </t>
    </r>
    <r>
      <rPr>
        <b/>
        <sz val="10"/>
        <color rgb="FFFF0000"/>
        <rFont val="Arial"/>
        <family val="2"/>
      </rPr>
      <t>(or "UNKNOWN")</t>
    </r>
  </si>
  <si>
    <r>
      <t xml:space="preserve">* Effective porosity (decimal percent) </t>
    </r>
    <r>
      <rPr>
        <b/>
        <i/>
        <sz val="10"/>
        <color rgb="FFFF0000"/>
        <rFont val="Arial"/>
        <family val="2"/>
      </rPr>
      <t xml:space="preserve">(default = 0.2) </t>
    </r>
    <r>
      <rPr>
        <b/>
        <sz val="10"/>
        <color rgb="FFFF0000"/>
        <rFont val="Arial"/>
        <family val="2"/>
      </rPr>
      <t>(or "UNKNOWN")</t>
    </r>
  </si>
  <si>
    <t>Well Operation                    [(DUP-DTW)/(Q/H)]</t>
  </si>
  <si>
    <t>THE FOLLOWING INFORMATION MUST BE INCLUDED IN THE CONSUMER CONFIDENCE REPORT</t>
  </si>
  <si>
    <t>of the</t>
  </si>
  <si>
    <t>in</t>
  </si>
  <si>
    <t>.</t>
  </si>
  <si>
    <t>* Indicates items required for Source Water Assessment (ONLY INPUT NUMBERICAL VALUES, DO NOT INPUT UNITS)</t>
  </si>
  <si>
    <t>Physical Barrier Effectiveness Checklist</t>
  </si>
  <si>
    <t xml:space="preserve">A source water assessment was conducted for the </t>
  </si>
  <si>
    <t>Other Activities</t>
  </si>
  <si>
    <t>When finished, print each sheet with the exeption of this sheet (Genral Info.)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</si>
</sst>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409]mmmm\-yy;@"/>
    <numFmt numFmtId="165" formatCode="[$-409]mmmm\ d\,\ yyyy;@"/>
    <numFmt numFmtId="166" formatCode="0.0"/>
  </numFmts>
  <fonts count="39" x14ac:knownFonts="1">
    <font>
      <sz val="11"/>
      <color theme="1"/>
      <name val="Calibri"/>
      <family val="2"/>
      <scheme val="minor"/>
    </font>
    <font>
      <sz val="11"/>
      <color rgb="FF3F3F76"/>
      <name val="Calibri"/>
      <family val="2"/>
      <scheme val="minor"/>
    </font>
    <font>
      <b/>
      <sz val="20"/>
      <color theme="1"/>
      <name val="Times New Roman"/>
      <family val="1"/>
    </font>
    <font>
      <i/>
      <u/>
      <sz val="14"/>
      <color theme="1"/>
      <name val="Times New Roman"/>
      <family val="1"/>
    </font>
    <font>
      <b/>
      <sz val="18"/>
      <color theme="1"/>
      <name val="Times New Roman"/>
      <family val="1"/>
    </font>
    <font>
      <sz val="16"/>
      <color theme="1"/>
      <name val="Times New Roman"/>
      <family val="1"/>
    </font>
    <font>
      <b/>
      <sz val="11"/>
      <color rgb="FF3F3F76"/>
      <name val="Calibri"/>
      <family val="2"/>
      <scheme val="minor"/>
    </font>
    <font>
      <b/>
      <sz val="28"/>
      <color theme="1"/>
      <name val="Times New Roman"/>
      <family val="1"/>
    </font>
    <font>
      <b/>
      <sz val="10"/>
      <color theme="1"/>
      <name val="Times New Roman"/>
      <family val="1"/>
    </font>
    <font>
      <sz val="14"/>
      <color theme="1"/>
      <name val="Times New Roman"/>
      <family val="1"/>
    </font>
    <font>
      <b/>
      <sz val="12"/>
      <color theme="1"/>
      <name val="Times New Roman"/>
      <family val="1"/>
    </font>
    <font>
      <b/>
      <sz val="11"/>
      <color theme="1"/>
      <name val="Calibri"/>
      <family val="2"/>
      <scheme val="minor"/>
    </font>
    <font>
      <sz val="11"/>
      <color theme="1"/>
      <name val="Arial"/>
      <family val="2"/>
    </font>
    <font>
      <b/>
      <sz val="11"/>
      <color theme="1"/>
      <name val="Arial"/>
      <family val="2"/>
    </font>
    <font>
      <b/>
      <sz val="14"/>
      <color theme="1"/>
      <name val="Arial"/>
      <family val="2"/>
    </font>
    <font>
      <sz val="10"/>
      <color theme="1"/>
      <name val="Arial"/>
      <family val="2"/>
    </font>
    <font>
      <b/>
      <sz val="12"/>
      <color theme="1"/>
      <name val="Arial"/>
      <family val="2"/>
    </font>
    <font>
      <i/>
      <sz val="10.5"/>
      <color theme="1"/>
      <name val="Arial"/>
      <family val="2"/>
    </font>
    <font>
      <b/>
      <sz val="12"/>
      <color rgb="FF3F3F76"/>
      <name val="Arial"/>
      <family val="2"/>
    </font>
    <font>
      <b/>
      <sz val="10.5"/>
      <color theme="1"/>
      <name val="Arial"/>
      <family val="2"/>
    </font>
    <font>
      <b/>
      <sz val="11"/>
      <color theme="1"/>
      <name val="Symbol"/>
      <family val="1"/>
      <charset val="2"/>
    </font>
    <font>
      <b/>
      <sz val="11"/>
      <color theme="1"/>
      <name val="Times New Roman"/>
      <family val="1"/>
    </font>
    <font>
      <sz val="11"/>
      <color theme="1"/>
      <name val="Symbol"/>
      <family val="1"/>
      <charset val="2"/>
    </font>
    <font>
      <sz val="11"/>
      <color theme="1"/>
      <name val="Times New Roman"/>
      <family val="1"/>
    </font>
    <font>
      <sz val="10.5"/>
      <color theme="1"/>
      <name val="Arial"/>
      <family val="2"/>
    </font>
    <font>
      <sz val="11"/>
      <color theme="1"/>
      <name val="Calibri"/>
      <family val="2"/>
    </font>
    <font>
      <i/>
      <sz val="11"/>
      <color theme="1"/>
      <name val="Calibri"/>
      <family val="2"/>
      <scheme val="minor"/>
    </font>
    <font>
      <i/>
      <sz val="9"/>
      <name val="Arial"/>
      <family val="2"/>
    </font>
    <font>
      <i/>
      <sz val="10"/>
      <name val="Arial"/>
      <family val="2"/>
    </font>
    <font>
      <b/>
      <sz val="10"/>
      <name val="Arial"/>
      <family val="2"/>
    </font>
    <font>
      <sz val="10"/>
      <name val="Arial"/>
      <family val="2"/>
    </font>
    <font>
      <sz val="9"/>
      <name val="Arial"/>
      <family val="2"/>
    </font>
    <font>
      <b/>
      <sz val="16"/>
      <color theme="1"/>
      <name val="Calibri"/>
      <family val="2"/>
      <scheme val="minor"/>
    </font>
    <font>
      <sz val="9"/>
      <color theme="1"/>
      <name val="Calibri"/>
      <family val="2"/>
      <scheme val="minor"/>
    </font>
    <font>
      <sz val="16"/>
      <color theme="1"/>
      <name val="Calibri"/>
      <family val="2"/>
      <scheme val="minor"/>
    </font>
    <font>
      <b/>
      <sz val="11"/>
      <color rgb="FFFF0000"/>
      <name val="Calibri"/>
      <family val="2"/>
      <scheme val="minor"/>
    </font>
    <font>
      <b/>
      <i/>
      <sz val="10"/>
      <color rgb="FFFF0000"/>
      <name val="Arial"/>
      <family val="2"/>
    </font>
    <font>
      <b/>
      <sz val="10"/>
      <color rgb="FFFF0000"/>
      <name val="Arial"/>
      <family val="2"/>
    </font>
    <font>
      <b/>
      <sz val="10"/>
      <color theme="1"/>
      <name val="Arial"/>
      <family val="2"/>
    </font>
  </fonts>
  <fills count="4">
    <fill>
      <patternFill patternType="none"/>
    </fill>
    <fill>
      <patternFill patternType="gray125"/>
    </fill>
    <fill>
      <patternFill patternType="solid">
        <fgColor rgb="FFFFCC99"/>
      </patternFill>
    </fill>
    <fill>
      <patternFill patternType="solid">
        <fgColor theme="0" tint="-0.14999847407452621"/>
        <bgColor indexed="64"/>
      </patternFill>
    </fill>
  </fills>
  <borders count="46">
    <border>
      <left/>
      <right/>
      <top/>
      <bottom/>
      <diagonal/>
    </border>
    <border>
      <left style="thin">
        <color rgb="FF7F7F7F"/>
      </left>
      <right style="thin">
        <color rgb="FF7F7F7F"/>
      </right>
      <top style="thin">
        <color rgb="FF7F7F7F"/>
      </top>
      <bottom style="thin">
        <color rgb="FF7F7F7F"/>
      </bottom>
      <diagonal/>
    </border>
    <border>
      <left/>
      <right/>
      <top/>
      <bottom style="thin">
        <color indexed="64"/>
      </bottom>
      <diagonal/>
    </border>
    <border>
      <left/>
      <right/>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2">
    <xf numFmtId="0" fontId="0" fillId="0" borderId="0"/>
    <xf numFmtId="0" fontId="1" fillId="2" borderId="1" applyNumberFormat="0" applyAlignment="0" applyProtection="0"/>
  </cellStyleXfs>
  <cellXfs count="267">
    <xf numFmtId="0" fontId="0" fillId="0" borderId="0" xfId="0"/>
    <xf numFmtId="0" fontId="3" fillId="0" borderId="0" xfId="0" applyFont="1" applyAlignment="1">
      <alignment horizontal="left" vertical="center" indent="1"/>
    </xf>
    <xf numFmtId="0" fontId="4" fillId="0" borderId="0" xfId="0" applyFont="1" applyAlignment="1">
      <alignment horizontal="left" vertical="center" indent="1"/>
    </xf>
    <xf numFmtId="0" fontId="0" fillId="0" borderId="0" xfId="0" applyAlignment="1">
      <alignment horizontal="center" vertical="center"/>
    </xf>
    <xf numFmtId="0" fontId="5" fillId="0" borderId="2" xfId="0" applyFont="1" applyBorder="1" applyAlignment="1">
      <alignment horizontal="center" vertical="center"/>
    </xf>
    <xf numFmtId="0" fontId="2" fillId="0" borderId="0" xfId="0" applyFont="1" applyAlignment="1">
      <alignment vertical="center"/>
    </xf>
    <xf numFmtId="0" fontId="7" fillId="0" borderId="0" xfId="0" applyFont="1" applyAlignment="1">
      <alignment vertical="center"/>
    </xf>
    <xf numFmtId="0" fontId="8" fillId="0" borderId="0" xfId="0" applyFont="1" applyAlignment="1">
      <alignment vertical="center"/>
    </xf>
    <xf numFmtId="0" fontId="0" fillId="0" borderId="2" xfId="0" applyBorder="1"/>
    <xf numFmtId="0" fontId="9" fillId="0" borderId="0" xfId="0" applyFont="1"/>
    <xf numFmtId="0" fontId="0" fillId="0" borderId="3" xfId="0" applyBorder="1"/>
    <xf numFmtId="0" fontId="5" fillId="0" borderId="0" xfId="0" applyFont="1" applyAlignment="1">
      <alignment vertical="center"/>
    </xf>
    <xf numFmtId="0" fontId="0" fillId="0" borderId="5" xfId="0" applyBorder="1"/>
    <xf numFmtId="0" fontId="0" fillId="0" borderId="6" xfId="0" applyBorder="1"/>
    <xf numFmtId="0" fontId="0" fillId="0" borderId="7" xfId="0" applyBorder="1"/>
    <xf numFmtId="0" fontId="0" fillId="0" borderId="8" xfId="0" applyBorder="1"/>
    <xf numFmtId="0" fontId="10" fillId="0" borderId="0" xfId="0" applyFont="1" applyBorder="1"/>
    <xf numFmtId="0" fontId="0" fillId="0" borderId="0" xfId="0" applyBorder="1"/>
    <xf numFmtId="0" fontId="0" fillId="0" borderId="9" xfId="0" applyBorder="1"/>
    <xf numFmtId="0" fontId="0" fillId="0" borderId="10" xfId="0" applyBorder="1"/>
    <xf numFmtId="0" fontId="0" fillId="0" borderId="11" xfId="0" applyBorder="1"/>
    <xf numFmtId="0" fontId="0" fillId="0" borderId="0" xfId="0" applyAlignment="1">
      <alignment horizontal="left" vertical="center"/>
    </xf>
    <xf numFmtId="0" fontId="0" fillId="0" borderId="0" xfId="0" applyBorder="1" applyAlignment="1">
      <alignment horizontal="center" vertical="center"/>
    </xf>
    <xf numFmtId="0" fontId="14" fillId="3" borderId="12" xfId="0" applyFont="1" applyFill="1" applyBorder="1" applyAlignment="1">
      <alignment vertical="center"/>
    </xf>
    <xf numFmtId="0" fontId="0" fillId="3" borderId="13" xfId="0" applyFill="1" applyBorder="1"/>
    <xf numFmtId="0" fontId="0" fillId="3" borderId="14" xfId="0" applyFill="1" applyBorder="1"/>
    <xf numFmtId="0" fontId="12" fillId="0" borderId="0" xfId="0" applyFont="1"/>
    <xf numFmtId="0" fontId="15" fillId="0" borderId="0" xfId="0" applyFont="1"/>
    <xf numFmtId="0" fontId="15" fillId="0" borderId="2" xfId="0" applyFont="1" applyBorder="1"/>
    <xf numFmtId="0" fontId="15" fillId="0" borderId="0" xfId="0" applyFont="1" applyAlignment="1">
      <alignment horizontal="center"/>
    </xf>
    <xf numFmtId="0" fontId="15" fillId="0" borderId="3" xfId="0" applyFont="1" applyBorder="1"/>
    <xf numFmtId="0" fontId="0" fillId="0" borderId="0" xfId="0" applyBorder="1" applyAlignment="1">
      <alignment horizontal="left" vertical="center"/>
    </xf>
    <xf numFmtId="0" fontId="0" fillId="0" borderId="8" xfId="0" applyBorder="1" applyAlignment="1">
      <alignment horizontal="left" vertical="center"/>
    </xf>
    <xf numFmtId="0" fontId="0" fillId="0" borderId="9" xfId="0" applyBorder="1" applyAlignment="1">
      <alignment horizontal="left" vertical="center"/>
    </xf>
    <xf numFmtId="0" fontId="15" fillId="0" borderId="2" xfId="0" applyFont="1" applyBorder="1" applyAlignment="1">
      <alignment horizontal="center"/>
    </xf>
    <xf numFmtId="0" fontId="16" fillId="0" borderId="0" xfId="0" applyFont="1" applyAlignment="1">
      <alignment horizontal="left" vertical="center" indent="1"/>
    </xf>
    <xf numFmtId="0" fontId="0" fillId="0" borderId="0" xfId="0" applyAlignment="1">
      <alignment horizontal="center"/>
    </xf>
    <xf numFmtId="0" fontId="14" fillId="3" borderId="25" xfId="0" applyFont="1" applyFill="1" applyBorder="1" applyAlignment="1">
      <alignment vertical="center"/>
    </xf>
    <xf numFmtId="0" fontId="0" fillId="3" borderId="4" xfId="0" applyFill="1" applyBorder="1"/>
    <xf numFmtId="0" fontId="0" fillId="3" borderId="26" xfId="0" applyFill="1" applyBorder="1"/>
    <xf numFmtId="0" fontId="13" fillId="0" borderId="0" xfId="0" applyFont="1" applyAlignment="1">
      <alignment horizontal="right"/>
    </xf>
    <xf numFmtId="0" fontId="12" fillId="0" borderId="0" xfId="0" applyFont="1" applyAlignment="1">
      <alignment horizontal="right"/>
    </xf>
    <xf numFmtId="0" fontId="22" fillId="0" borderId="0" xfId="0" applyFont="1" applyAlignment="1">
      <alignment horizontal="left"/>
    </xf>
    <xf numFmtId="0" fontId="12" fillId="0" borderId="0" xfId="0" applyFont="1" applyAlignment="1">
      <alignment horizontal="left" vertical="top"/>
    </xf>
    <xf numFmtId="0" fontId="22" fillId="0" borderId="0" xfId="0" applyFont="1" applyAlignment="1">
      <alignment horizontal="left" vertical="top"/>
    </xf>
    <xf numFmtId="0" fontId="11" fillId="0" borderId="0" xfId="0" applyFont="1" applyAlignment="1">
      <alignment horizontal="left"/>
    </xf>
    <xf numFmtId="0" fontId="20" fillId="0" borderId="0" xfId="0" applyFont="1" applyAlignment="1">
      <alignment horizontal="left"/>
    </xf>
    <xf numFmtId="0" fontId="24" fillId="0" borderId="0" xfId="0" applyFont="1" applyAlignment="1">
      <alignment horizontal="center" vertical="center"/>
    </xf>
    <xf numFmtId="0" fontId="13" fillId="0" borderId="0" xfId="0" applyFont="1" applyAlignment="1">
      <alignment horizontal="left"/>
    </xf>
    <xf numFmtId="0" fontId="0" fillId="0" borderId="16" xfId="0" applyBorder="1" applyAlignment="1">
      <alignment horizontal="center"/>
    </xf>
    <xf numFmtId="0" fontId="0" fillId="0" borderId="0" xfId="0" applyFont="1" applyBorder="1" applyAlignment="1">
      <alignment horizontal="left"/>
    </xf>
    <xf numFmtId="0" fontId="0" fillId="0" borderId="17" xfId="0" applyBorder="1" applyAlignment="1"/>
    <xf numFmtId="0" fontId="0" fillId="0" borderId="20" xfId="0" applyBorder="1" applyAlignment="1">
      <alignment horizontal="center"/>
    </xf>
    <xf numFmtId="0" fontId="25" fillId="0" borderId="20" xfId="0" applyFont="1" applyBorder="1" applyAlignment="1">
      <alignment horizontal="center"/>
    </xf>
    <xf numFmtId="0" fontId="0" fillId="0" borderId="22" xfId="0" applyBorder="1" applyAlignment="1">
      <alignment horizontal="center"/>
    </xf>
    <xf numFmtId="0" fontId="0" fillId="0" borderId="0" xfId="0" applyBorder="1" applyAlignment="1"/>
    <xf numFmtId="0" fontId="0" fillId="0" borderId="0" xfId="0" applyBorder="1" applyAlignment="1">
      <alignment horizontal="center"/>
    </xf>
    <xf numFmtId="0" fontId="0" fillId="0" borderId="17" xfId="0" applyFill="1" applyBorder="1" applyAlignment="1">
      <alignment horizontal="center"/>
    </xf>
    <xf numFmtId="0" fontId="0" fillId="0" borderId="18" xfId="0" applyBorder="1" applyAlignment="1">
      <alignment horizontal="center"/>
    </xf>
    <xf numFmtId="0" fontId="0" fillId="0" borderId="20" xfId="0" applyFill="1" applyBorder="1" applyAlignment="1">
      <alignment horizontal="center"/>
    </xf>
    <xf numFmtId="0" fontId="0" fillId="0" borderId="22" xfId="0" applyFill="1" applyBorder="1" applyAlignment="1">
      <alignment horizontal="center"/>
    </xf>
    <xf numFmtId="0" fontId="0" fillId="0" borderId="23" xfId="0" applyBorder="1" applyAlignment="1">
      <alignment horizontal="center"/>
    </xf>
    <xf numFmtId="0" fontId="0" fillId="0" borderId="16" xfId="0" applyBorder="1"/>
    <xf numFmtId="0" fontId="1" fillId="0" borderId="0" xfId="1" applyFill="1" applyBorder="1" applyAlignment="1">
      <alignment horizontal="center"/>
    </xf>
    <xf numFmtId="0" fontId="0" fillId="0" borderId="0" xfId="0" applyFont="1"/>
    <xf numFmtId="0" fontId="13" fillId="0" borderId="0" xfId="0" applyFont="1" applyAlignment="1">
      <alignment horizontal="left" vertical="center" indent="1"/>
    </xf>
    <xf numFmtId="0" fontId="12" fillId="0" borderId="0" xfId="0" applyFont="1" applyBorder="1" applyAlignment="1">
      <alignment horizontal="center"/>
    </xf>
    <xf numFmtId="0" fontId="0" fillId="0" borderId="0" xfId="0" applyFont="1" applyAlignment="1">
      <alignment horizontal="center"/>
    </xf>
    <xf numFmtId="0" fontId="0" fillId="0" borderId="0" xfId="0" applyFont="1" applyAlignment="1">
      <alignment horizontal="right"/>
    </xf>
    <xf numFmtId="0" fontId="27" fillId="0" borderId="0" xfId="0" applyFont="1" applyFill="1" applyAlignment="1">
      <alignment horizontal="left"/>
    </xf>
    <xf numFmtId="0" fontId="28" fillId="0" borderId="0" xfId="0" applyFont="1" applyFill="1" applyAlignment="1">
      <alignment horizontal="center"/>
    </xf>
    <xf numFmtId="0" fontId="0" fillId="0" borderId="0" xfId="0" applyFill="1" applyAlignment="1">
      <alignment horizontal="left" wrapText="1"/>
    </xf>
    <xf numFmtId="0" fontId="0" fillId="0" borderId="0" xfId="0" applyFill="1"/>
    <xf numFmtId="0" fontId="0" fillId="0" borderId="0" xfId="0" applyFill="1" applyAlignment="1">
      <alignment horizontal="center"/>
    </xf>
    <xf numFmtId="0" fontId="0" fillId="0" borderId="0" xfId="0" applyFill="1" applyAlignment="1"/>
    <xf numFmtId="0" fontId="28" fillId="0" borderId="2" xfId="0" applyFont="1" applyFill="1" applyBorder="1" applyAlignment="1"/>
    <xf numFmtId="0" fontId="0" fillId="0" borderId="2" xfId="0" applyFill="1" applyBorder="1" applyAlignment="1">
      <alignment horizontal="center"/>
    </xf>
    <xf numFmtId="0" fontId="0" fillId="0" borderId="2" xfId="0" applyFill="1" applyBorder="1" applyAlignment="1"/>
    <xf numFmtId="0" fontId="0" fillId="0" borderId="16" xfId="0" applyFill="1" applyBorder="1"/>
    <xf numFmtId="0" fontId="27" fillId="0" borderId="16" xfId="0" applyFont="1" applyFill="1" applyBorder="1" applyAlignment="1">
      <alignment horizontal="center" wrapText="1"/>
    </xf>
    <xf numFmtId="0" fontId="0" fillId="0" borderId="16" xfId="0" applyFill="1" applyBorder="1" applyAlignment="1">
      <alignment wrapText="1"/>
    </xf>
    <xf numFmtId="0" fontId="29" fillId="0" borderId="25" xfId="0" applyFont="1" applyFill="1" applyBorder="1" applyAlignment="1">
      <alignment horizontal="center"/>
    </xf>
    <xf numFmtId="0" fontId="29" fillId="0" borderId="4" xfId="0" applyFont="1" applyFill="1" applyBorder="1" applyAlignment="1">
      <alignment horizontal="center"/>
    </xf>
    <xf numFmtId="0" fontId="29" fillId="0" borderId="26" xfId="0" applyFont="1" applyFill="1" applyBorder="1" applyAlignment="1">
      <alignment horizontal="center"/>
    </xf>
    <xf numFmtId="0" fontId="30" fillId="0" borderId="16" xfId="0" applyFont="1" applyFill="1" applyBorder="1" applyAlignment="1">
      <alignment wrapText="1"/>
    </xf>
    <xf numFmtId="0" fontId="30" fillId="0" borderId="16" xfId="0" applyFont="1" applyFill="1" applyBorder="1"/>
    <xf numFmtId="0" fontId="29" fillId="0" borderId="25" xfId="0" applyFont="1" applyFill="1" applyBorder="1" applyAlignment="1">
      <alignment horizontal="center" wrapText="1"/>
    </xf>
    <xf numFmtId="0" fontId="31" fillId="0" borderId="16" xfId="0" applyFont="1" applyFill="1" applyBorder="1" applyAlignment="1">
      <alignment wrapText="1"/>
    </xf>
    <xf numFmtId="0" fontId="0" fillId="0" borderId="16" xfId="0" applyFill="1" applyBorder="1" applyProtection="1">
      <protection locked="0"/>
    </xf>
    <xf numFmtId="0" fontId="29" fillId="0" borderId="15" xfId="0" applyFont="1" applyFill="1" applyBorder="1" applyAlignment="1">
      <alignment horizontal="left"/>
    </xf>
    <xf numFmtId="0" fontId="29" fillId="0" borderId="15" xfId="0" applyFont="1" applyFill="1" applyBorder="1" applyAlignment="1">
      <alignment horizontal="center"/>
    </xf>
    <xf numFmtId="0" fontId="0" fillId="0" borderId="0" xfId="0" applyFill="1" applyBorder="1" applyAlignment="1" applyProtection="1">
      <protection locked="0"/>
    </xf>
    <xf numFmtId="0" fontId="0" fillId="0" borderId="0" xfId="0" applyFill="1" applyBorder="1" applyAlignment="1" applyProtection="1">
      <alignment horizontal="center"/>
      <protection locked="0"/>
    </xf>
    <xf numFmtId="0" fontId="29" fillId="0" borderId="0" xfId="0" applyFont="1" applyFill="1" applyAlignment="1">
      <alignment horizontal="center"/>
    </xf>
    <xf numFmtId="0" fontId="31" fillId="0" borderId="0" xfId="0" applyFont="1" applyFill="1"/>
    <xf numFmtId="0" fontId="31" fillId="0" borderId="0" xfId="0" applyFont="1" applyFill="1" applyAlignment="1">
      <alignment wrapText="1"/>
    </xf>
    <xf numFmtId="0" fontId="31" fillId="0" borderId="0" xfId="0" applyFont="1" applyFill="1" applyAlignment="1">
      <alignment horizontal="center"/>
    </xf>
    <xf numFmtId="0" fontId="31" fillId="0" borderId="0" xfId="0" applyFont="1" applyFill="1" applyAlignment="1"/>
    <xf numFmtId="0" fontId="31" fillId="0" borderId="0" xfId="0" applyFont="1" applyFill="1" applyAlignment="1">
      <alignment horizontal="center" wrapText="1"/>
    </xf>
    <xf numFmtId="0" fontId="0" fillId="0" borderId="0" xfId="0" applyFill="1" applyAlignment="1">
      <alignment horizontal="center" wrapText="1"/>
    </xf>
    <xf numFmtId="0" fontId="0" fillId="0" borderId="0" xfId="0" applyFill="1" applyAlignment="1">
      <alignment wrapText="1"/>
    </xf>
    <xf numFmtId="0" fontId="0" fillId="0" borderId="16" xfId="0" quotePrefix="1" applyBorder="1" applyAlignment="1"/>
    <xf numFmtId="0" fontId="0" fillId="0" borderId="16" xfId="0" quotePrefix="1" applyBorder="1"/>
    <xf numFmtId="0" fontId="0" fillId="0" borderId="0" xfId="0" applyFill="1" applyBorder="1"/>
    <xf numFmtId="0" fontId="0" fillId="0" borderId="36" xfId="0" applyBorder="1" applyAlignment="1"/>
    <xf numFmtId="0" fontId="0" fillId="0" borderId="37" xfId="0" applyBorder="1" applyAlignment="1"/>
    <xf numFmtId="0" fontId="0" fillId="0" borderId="38" xfId="0" applyBorder="1" applyAlignment="1"/>
    <xf numFmtId="0" fontId="0" fillId="0" borderId="36" xfId="0" applyBorder="1"/>
    <xf numFmtId="0" fontId="1" fillId="2" borderId="16" xfId="1" applyBorder="1" applyAlignment="1" applyProtection="1">
      <alignment horizontal="center" wrapText="1"/>
      <protection locked="0"/>
    </xf>
    <xf numFmtId="0" fontId="1" fillId="2" borderId="16" xfId="1" applyBorder="1" applyAlignment="1" applyProtection="1">
      <alignment horizontal="center"/>
      <protection locked="0"/>
    </xf>
    <xf numFmtId="0" fontId="0" fillId="0" borderId="25" xfId="0" applyFill="1" applyBorder="1" applyAlignment="1">
      <alignment wrapText="1"/>
    </xf>
    <xf numFmtId="0" fontId="24" fillId="0" borderId="16" xfId="0" applyFont="1" applyBorder="1" applyAlignment="1">
      <alignment horizontal="center" vertical="center"/>
    </xf>
    <xf numFmtId="0" fontId="24" fillId="0" borderId="0" xfId="0" applyFont="1"/>
    <xf numFmtId="0" fontId="0" fillId="0" borderId="0" xfId="0" applyFont="1" applyBorder="1"/>
    <xf numFmtId="0" fontId="12" fillId="0" borderId="0" xfId="0" applyFont="1" applyBorder="1"/>
    <xf numFmtId="0" fontId="24" fillId="0" borderId="0" xfId="0" applyFont="1" applyBorder="1" applyAlignment="1">
      <alignment horizontal="center" vertical="center"/>
    </xf>
    <xf numFmtId="0" fontId="24" fillId="0" borderId="16" xfId="0" applyFont="1" applyBorder="1" applyAlignment="1">
      <alignment horizontal="center" vertical="center" wrapText="1"/>
    </xf>
    <xf numFmtId="0" fontId="24" fillId="0" borderId="37" xfId="0" applyFont="1" applyBorder="1" applyAlignment="1">
      <alignment horizontal="center" vertical="center"/>
    </xf>
    <xf numFmtId="164" fontId="4" fillId="0" borderId="0" xfId="0" applyNumberFormat="1" applyFont="1" applyAlignment="1">
      <alignment vertical="center"/>
    </xf>
    <xf numFmtId="0" fontId="0" fillId="0" borderId="0" xfId="0" applyBorder="1" applyAlignment="1">
      <alignment horizontal="center" vertical="center" wrapText="1"/>
    </xf>
    <xf numFmtId="0" fontId="14" fillId="0" borderId="0" xfId="0" applyFont="1" applyFill="1" applyBorder="1" applyAlignment="1">
      <alignment horizontal="center" vertical="center"/>
    </xf>
    <xf numFmtId="0" fontId="0" fillId="0" borderId="0" xfId="0" applyFill="1" applyBorder="1" applyAlignment="1">
      <alignment horizontal="center" vertical="center"/>
    </xf>
    <xf numFmtId="0" fontId="0" fillId="0" borderId="3" xfId="0" applyBorder="1" applyAlignment="1">
      <alignment horizontal="center" vertical="center"/>
    </xf>
    <xf numFmtId="0" fontId="32" fillId="0" borderId="0" xfId="0" applyFont="1" applyBorder="1" applyAlignment="1">
      <alignment horizontal="center" vertical="center"/>
    </xf>
    <xf numFmtId="0" fontId="24" fillId="0" borderId="6" xfId="0" applyFont="1" applyBorder="1" applyAlignment="1">
      <alignment horizontal="center" vertical="center"/>
    </xf>
    <xf numFmtId="0" fontId="33" fillId="0" borderId="18"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16" xfId="0" applyFont="1" applyBorder="1" applyAlignment="1">
      <alignment horizontal="center" vertical="center"/>
    </xf>
    <xf numFmtId="0" fontId="33" fillId="0" borderId="23" xfId="0" applyFont="1" applyBorder="1" applyAlignment="1">
      <alignment horizontal="center" vertical="center"/>
    </xf>
    <xf numFmtId="0" fontId="0" fillId="0" borderId="18" xfId="0" applyFont="1" applyBorder="1" applyAlignment="1">
      <alignment wrapText="1"/>
    </xf>
    <xf numFmtId="0" fontId="1" fillId="2" borderId="18" xfId="1" applyFont="1" applyBorder="1" applyAlignment="1" applyProtection="1">
      <alignment horizontal="center" vertical="center" wrapText="1"/>
      <protection locked="0"/>
    </xf>
    <xf numFmtId="0" fontId="0" fillId="0" borderId="6" xfId="0" applyBorder="1" applyAlignment="1">
      <alignment horizontal="center" vertical="center"/>
    </xf>
    <xf numFmtId="0" fontId="33" fillId="0" borderId="18" xfId="0" applyFont="1" applyBorder="1" applyAlignment="1">
      <alignment horizontal="center" vertical="center"/>
    </xf>
    <xf numFmtId="0" fontId="33" fillId="0" borderId="19" xfId="0" applyFont="1" applyBorder="1" applyAlignment="1">
      <alignment horizontal="center" vertical="center"/>
    </xf>
    <xf numFmtId="0" fontId="0" fillId="0" borderId="16" xfId="0" applyFont="1" applyBorder="1" applyAlignment="1">
      <alignment wrapText="1"/>
    </xf>
    <xf numFmtId="0" fontId="1" fillId="2" borderId="16" xfId="1" applyFont="1" applyBorder="1" applyAlignment="1" applyProtection="1">
      <alignment horizontal="center" vertical="center" wrapText="1"/>
      <protection locked="0"/>
    </xf>
    <xf numFmtId="0" fontId="33" fillId="0" borderId="21" xfId="0" applyFont="1" applyBorder="1" applyAlignment="1">
      <alignment horizontal="center" vertical="center"/>
    </xf>
    <xf numFmtId="0" fontId="33" fillId="0" borderId="16" xfId="0" applyFont="1" applyFill="1" applyBorder="1" applyAlignment="1">
      <alignment horizontal="center" vertical="center"/>
    </xf>
    <xf numFmtId="0" fontId="33" fillId="0" borderId="21" xfId="0" applyFont="1" applyFill="1" applyBorder="1" applyAlignment="1">
      <alignment horizontal="center" vertical="center"/>
    </xf>
    <xf numFmtId="0" fontId="0" fillId="0" borderId="23" xfId="0" applyFont="1" applyBorder="1" applyAlignment="1">
      <alignment wrapText="1"/>
    </xf>
    <xf numFmtId="0" fontId="1" fillId="2" borderId="23" xfId="1" applyFont="1" applyBorder="1" applyAlignment="1" applyProtection="1">
      <alignment horizontal="center" vertical="center" wrapText="1"/>
      <protection locked="0"/>
    </xf>
    <xf numFmtId="0" fontId="33" fillId="0" borderId="24" xfId="0" applyFont="1" applyBorder="1" applyAlignment="1">
      <alignment horizontal="center" vertical="center"/>
    </xf>
    <xf numFmtId="0" fontId="1" fillId="2" borderId="18" xfId="1" applyFont="1" applyBorder="1" applyAlignment="1" applyProtection="1">
      <alignment vertical="center" wrapText="1"/>
      <protection locked="0"/>
    </xf>
    <xf numFmtId="0" fontId="1" fillId="2" borderId="16" xfId="1" applyFont="1" applyBorder="1" applyAlignment="1" applyProtection="1">
      <alignment vertical="center" wrapText="1"/>
      <protection locked="0"/>
    </xf>
    <xf numFmtId="0" fontId="1" fillId="2" borderId="23" xfId="1" applyFont="1" applyBorder="1" applyAlignment="1" applyProtection="1">
      <alignment vertical="center" wrapText="1"/>
      <protection locked="0"/>
    </xf>
    <xf numFmtId="0" fontId="33" fillId="0" borderId="37" xfId="0" applyFont="1" applyBorder="1" applyAlignment="1">
      <alignment horizontal="center" vertical="center"/>
    </xf>
    <xf numFmtId="0" fontId="0" fillId="0" borderId="36" xfId="0" applyFont="1" applyBorder="1" applyAlignment="1">
      <alignment wrapText="1"/>
    </xf>
    <xf numFmtId="0" fontId="1" fillId="2" borderId="36" xfId="1" applyFont="1" applyBorder="1" applyAlignment="1" applyProtection="1">
      <alignment horizontal="center" vertical="center" wrapText="1"/>
      <protection locked="0"/>
    </xf>
    <xf numFmtId="0" fontId="33" fillId="0" borderId="36" xfId="0" applyFont="1" applyBorder="1" applyAlignment="1">
      <alignment horizontal="center" vertical="center"/>
    </xf>
    <xf numFmtId="0" fontId="33" fillId="0" borderId="45" xfId="0" applyFont="1" applyBorder="1" applyAlignment="1">
      <alignment horizontal="center" vertical="center"/>
    </xf>
    <xf numFmtId="0" fontId="15" fillId="0" borderId="13" xfId="0" applyFont="1" applyFill="1" applyBorder="1" applyAlignment="1">
      <alignment horizontal="center" vertical="center"/>
    </xf>
    <xf numFmtId="0" fontId="35" fillId="0" borderId="16" xfId="0" applyFont="1" applyFill="1" applyBorder="1" applyAlignment="1">
      <alignment wrapText="1"/>
    </xf>
    <xf numFmtId="0" fontId="36" fillId="0" borderId="0" xfId="0" applyFont="1" applyFill="1" applyBorder="1" applyAlignment="1"/>
    <xf numFmtId="0" fontId="38" fillId="0" borderId="13" xfId="0" applyFont="1" applyBorder="1" applyAlignment="1">
      <alignment vertical="center"/>
    </xf>
    <xf numFmtId="0" fontId="0" fillId="0" borderId="13" xfId="0" applyBorder="1" applyAlignment="1">
      <alignment vertical="center"/>
    </xf>
    <xf numFmtId="0" fontId="0" fillId="0" borderId="0" xfId="0" applyAlignment="1">
      <alignment vertical="center"/>
    </xf>
    <xf numFmtId="0" fontId="12" fillId="0" borderId="0" xfId="0" applyFont="1" applyAlignment="1">
      <alignment horizontal="center"/>
    </xf>
    <xf numFmtId="0" fontId="12" fillId="0" borderId="0" xfId="0" applyFont="1" applyBorder="1" applyAlignment="1"/>
    <xf numFmtId="0" fontId="12" fillId="0" borderId="3" xfId="0" applyFont="1" applyBorder="1"/>
    <xf numFmtId="0" fontId="0" fillId="0" borderId="16" xfId="0" applyBorder="1" applyAlignment="1">
      <alignment horizontal="center" vertical="center"/>
    </xf>
    <xf numFmtId="0" fontId="18" fillId="2" borderId="17" xfId="1" applyFont="1" applyBorder="1" applyAlignment="1" applyProtection="1">
      <alignment horizontal="center"/>
      <protection locked="0"/>
    </xf>
    <xf numFmtId="0" fontId="18" fillId="2" borderId="20" xfId="1" applyFont="1" applyBorder="1" applyAlignment="1" applyProtection="1">
      <alignment horizontal="center"/>
      <protection locked="0"/>
    </xf>
    <xf numFmtId="0" fontId="18" fillId="2" borderId="22" xfId="1" applyFont="1" applyBorder="1" applyAlignment="1" applyProtection="1">
      <alignment horizontal="center"/>
      <protection locked="0"/>
    </xf>
    <xf numFmtId="0" fontId="16" fillId="0" borderId="0" xfId="0" applyFont="1" applyBorder="1" applyAlignment="1"/>
    <xf numFmtId="0" fontId="27" fillId="0" borderId="16" xfId="0" applyFont="1" applyFill="1" applyBorder="1" applyProtection="1">
      <protection locked="0"/>
    </xf>
    <xf numFmtId="0" fontId="29" fillId="0" borderId="4" xfId="0" applyFont="1" applyFill="1" applyBorder="1" applyAlignment="1" applyProtection="1">
      <alignment horizontal="center"/>
      <protection locked="0"/>
    </xf>
    <xf numFmtId="0" fontId="29" fillId="0" borderId="26" xfId="0" applyFont="1" applyFill="1" applyBorder="1" applyAlignment="1" applyProtection="1">
      <alignment horizontal="center"/>
      <protection locked="0"/>
    </xf>
    <xf numFmtId="49" fontId="1" fillId="2" borderId="16" xfId="1" applyNumberFormat="1" applyBorder="1" applyAlignment="1" applyProtection="1">
      <alignment horizontal="center"/>
      <protection locked="0"/>
    </xf>
    <xf numFmtId="0" fontId="1" fillId="2" borderId="16" xfId="1" applyBorder="1" applyAlignment="1" applyProtection="1">
      <alignment horizontal="center" vertical="center"/>
      <protection locked="0"/>
    </xf>
    <xf numFmtId="14" fontId="1" fillId="2" borderId="16" xfId="1" applyNumberFormat="1" applyBorder="1" applyAlignment="1" applyProtection="1">
      <alignment horizontal="center" vertical="center"/>
      <protection locked="0"/>
    </xf>
    <xf numFmtId="0" fontId="0" fillId="0" borderId="8" xfId="0" applyBorder="1" applyAlignment="1">
      <alignment horizontal="left" vertical="center"/>
    </xf>
    <xf numFmtId="0" fontId="0" fillId="0" borderId="0" xfId="0" applyBorder="1" applyAlignment="1">
      <alignment horizontal="left" vertical="center"/>
    </xf>
    <xf numFmtId="0" fontId="0" fillId="0" borderId="9" xfId="0" applyBorder="1" applyAlignment="1">
      <alignment horizontal="left" vertical="center"/>
    </xf>
    <xf numFmtId="0" fontId="6" fillId="2" borderId="8" xfId="1" applyFont="1" applyBorder="1" applyAlignment="1">
      <alignment horizontal="left" vertical="center"/>
    </xf>
    <xf numFmtId="0" fontId="6" fillId="2" borderId="0" xfId="1" applyFont="1" applyBorder="1" applyAlignment="1">
      <alignment horizontal="left" vertical="center"/>
    </xf>
    <xf numFmtId="0" fontId="6" fillId="2" borderId="9" xfId="1" applyFont="1" applyBorder="1" applyAlignment="1">
      <alignment horizontal="left"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left" vertical="center" wrapText="1"/>
    </xf>
    <xf numFmtId="0" fontId="0" fillId="0" borderId="0"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3" xfId="0" applyBorder="1" applyAlignment="1">
      <alignment horizontal="left" vertical="center" wrapText="1"/>
    </xf>
    <xf numFmtId="0" fontId="0" fillId="0" borderId="11" xfId="0" applyBorder="1" applyAlignment="1">
      <alignment horizontal="left" vertical="center" wrapText="1"/>
    </xf>
    <xf numFmtId="0" fontId="0" fillId="0" borderId="2" xfId="0" applyBorder="1" applyAlignment="1">
      <alignment horizontal="center" vertical="center"/>
    </xf>
    <xf numFmtId="0" fontId="10" fillId="0" borderId="2" xfId="0" applyFont="1" applyBorder="1" applyAlignment="1">
      <alignment horizontal="center"/>
    </xf>
    <xf numFmtId="0" fontId="2" fillId="0" borderId="3" xfId="0" applyFont="1" applyBorder="1" applyAlignment="1">
      <alignment horizontal="left" vertical="center"/>
    </xf>
    <xf numFmtId="0" fontId="9" fillId="0" borderId="2" xfId="0" applyFont="1" applyBorder="1" applyAlignment="1">
      <alignment horizontal="center"/>
    </xf>
    <xf numFmtId="0" fontId="10" fillId="0" borderId="4" xfId="0" applyFont="1" applyBorder="1" applyAlignment="1">
      <alignment horizontal="center"/>
    </xf>
    <xf numFmtId="165" fontId="4" fillId="0" borderId="0" xfId="0" applyNumberFormat="1" applyFont="1" applyAlignment="1">
      <alignment horizontal="left" vertical="center"/>
    </xf>
    <xf numFmtId="0" fontId="15" fillId="0" borderId="2" xfId="0" applyFont="1" applyBorder="1" applyAlignment="1">
      <alignment horizontal="center"/>
    </xf>
    <xf numFmtId="0" fontId="15" fillId="0" borderId="4" xfId="0" applyFont="1" applyBorder="1" applyAlignment="1">
      <alignment horizontal="center"/>
    </xf>
    <xf numFmtId="0" fontId="16" fillId="0" borderId="18" xfId="0" applyFont="1" applyBorder="1" applyAlignment="1">
      <alignment horizontal="left"/>
    </xf>
    <xf numFmtId="0" fontId="16" fillId="0" borderId="19" xfId="0" applyFont="1" applyBorder="1" applyAlignment="1">
      <alignment horizontal="left"/>
    </xf>
    <xf numFmtId="0" fontId="16" fillId="0" borderId="16" xfId="0" applyFont="1" applyBorder="1" applyAlignment="1">
      <alignment horizontal="left"/>
    </xf>
    <xf numFmtId="0" fontId="16" fillId="0" borderId="21" xfId="0" applyFont="1" applyBorder="1" applyAlignment="1">
      <alignment horizontal="left"/>
    </xf>
    <xf numFmtId="165" fontId="15" fillId="0" borderId="2" xfId="0" applyNumberFormat="1" applyFont="1" applyBorder="1" applyAlignment="1">
      <alignment horizontal="center"/>
    </xf>
    <xf numFmtId="0" fontId="16" fillId="0" borderId="23" xfId="0" applyFont="1" applyBorder="1" applyAlignment="1">
      <alignment horizontal="left"/>
    </xf>
    <xf numFmtId="0" fontId="16" fillId="0" borderId="24" xfId="0" applyFont="1" applyBorder="1" applyAlignment="1">
      <alignment horizontal="left"/>
    </xf>
    <xf numFmtId="0" fontId="1" fillId="2" borderId="16" xfId="1" applyBorder="1" applyAlignment="1" applyProtection="1">
      <alignment horizontal="center" wrapText="1"/>
      <protection locked="0"/>
    </xf>
    <xf numFmtId="0" fontId="1" fillId="2" borderId="16" xfId="1" applyBorder="1" applyAlignment="1" applyProtection="1">
      <alignment horizontal="center"/>
      <protection locked="0"/>
    </xf>
    <xf numFmtId="0" fontId="12" fillId="0" borderId="0" xfId="0" applyFont="1" applyAlignment="1">
      <alignment horizontal="left" vertical="top" wrapText="1"/>
    </xf>
    <xf numFmtId="3" fontId="26" fillId="0" borderId="25" xfId="0" applyNumberFormat="1" applyFont="1" applyBorder="1" applyAlignment="1">
      <alignment horizontal="center"/>
    </xf>
    <xf numFmtId="3" fontId="26" fillId="0" borderId="26" xfId="0" applyNumberFormat="1" applyFont="1" applyBorder="1" applyAlignment="1">
      <alignment horizontal="center"/>
    </xf>
    <xf numFmtId="3" fontId="26" fillId="0" borderId="27" xfId="0" applyNumberFormat="1" applyFont="1" applyBorder="1" applyAlignment="1">
      <alignment horizontal="center"/>
    </xf>
    <xf numFmtId="3" fontId="26" fillId="0" borderId="28" xfId="0" applyNumberFormat="1" applyFont="1" applyBorder="1" applyAlignment="1">
      <alignment horizontal="center"/>
    </xf>
    <xf numFmtId="0" fontId="0" fillId="0" borderId="30" xfId="0" applyBorder="1" applyAlignment="1">
      <alignment horizontal="center"/>
    </xf>
    <xf numFmtId="0" fontId="0" fillId="0" borderId="32" xfId="0" applyBorder="1" applyAlignment="1">
      <alignment horizontal="center"/>
    </xf>
    <xf numFmtId="0" fontId="0" fillId="0" borderId="35" xfId="0" applyBorder="1" applyAlignment="1">
      <alignment horizontal="center"/>
    </xf>
    <xf numFmtId="3" fontId="11" fillId="0" borderId="25" xfId="0" applyNumberFormat="1" applyFont="1" applyBorder="1" applyAlignment="1">
      <alignment horizontal="center"/>
    </xf>
    <xf numFmtId="0" fontId="11" fillId="0" borderId="34" xfId="0" applyFont="1" applyBorder="1" applyAlignment="1">
      <alignment horizontal="center"/>
    </xf>
    <xf numFmtId="3" fontId="11" fillId="0" borderId="27" xfId="0" applyNumberFormat="1" applyFont="1" applyBorder="1" applyAlignment="1">
      <alignment horizontal="center"/>
    </xf>
    <xf numFmtId="0" fontId="11" fillId="0" borderId="33" xfId="0" applyFont="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1" fillId="2" borderId="30" xfId="1" applyBorder="1" applyAlignment="1" applyProtection="1">
      <alignment horizontal="center"/>
      <protection locked="0"/>
    </xf>
    <xf numFmtId="0" fontId="1" fillId="2" borderId="31" xfId="1" applyBorder="1" applyAlignment="1" applyProtection="1">
      <alignment horizontal="center"/>
      <protection locked="0"/>
    </xf>
    <xf numFmtId="0" fontId="1" fillId="2" borderId="35" xfId="1" applyBorder="1" applyAlignment="1" applyProtection="1">
      <alignment horizontal="center"/>
      <protection locked="0"/>
    </xf>
    <xf numFmtId="0" fontId="1" fillId="0" borderId="25" xfId="1" applyFill="1" applyBorder="1" applyAlignment="1">
      <alignment horizontal="center"/>
    </xf>
    <xf numFmtId="0" fontId="1" fillId="0" borderId="4" xfId="1" applyFill="1" applyBorder="1" applyAlignment="1">
      <alignment horizontal="center"/>
    </xf>
    <xf numFmtId="0" fontId="1" fillId="0" borderId="34" xfId="1" applyFill="1" applyBorder="1" applyAlignment="1">
      <alignment horizontal="center"/>
    </xf>
    <xf numFmtId="0" fontId="1" fillId="0" borderId="27" xfId="1" applyFill="1" applyBorder="1" applyAlignment="1">
      <alignment horizontal="center"/>
    </xf>
    <xf numFmtId="0" fontId="1" fillId="0" borderId="29" xfId="1" applyFill="1" applyBorder="1" applyAlignment="1">
      <alignment horizontal="center"/>
    </xf>
    <xf numFmtId="0" fontId="1" fillId="0" borderId="33" xfId="1" applyFill="1" applyBorder="1" applyAlignment="1">
      <alignment horizontal="center"/>
    </xf>
    <xf numFmtId="0" fontId="0" fillId="0" borderId="31" xfId="0" applyBorder="1" applyAlignment="1">
      <alignment horizontal="center"/>
    </xf>
    <xf numFmtId="0" fontId="0" fillId="0" borderId="25" xfId="0" applyBorder="1" applyAlignment="1">
      <alignment horizontal="center"/>
    </xf>
    <xf numFmtId="0" fontId="0" fillId="0" borderId="4" xfId="0"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0" fillId="0" borderId="29" xfId="0" applyBorder="1" applyAlignment="1">
      <alignment horizontal="center"/>
    </xf>
    <xf numFmtId="0" fontId="0" fillId="0" borderId="28" xfId="0" applyBorder="1" applyAlignment="1">
      <alignment horizontal="center"/>
    </xf>
    <xf numFmtId="0" fontId="17" fillId="0" borderId="16" xfId="0" applyFont="1" applyBorder="1" applyAlignment="1">
      <alignment horizontal="center"/>
    </xf>
    <xf numFmtId="0" fontId="17" fillId="0" borderId="16" xfId="0" applyFont="1" applyBorder="1" applyAlignment="1">
      <alignment horizontal="center" vertical="center"/>
    </xf>
    <xf numFmtId="0" fontId="24" fillId="0" borderId="16" xfId="0" applyFont="1" applyBorder="1" applyAlignment="1">
      <alignment horizontal="center" vertical="center"/>
    </xf>
    <xf numFmtId="0" fontId="1" fillId="2" borderId="16" xfId="1" applyBorder="1" applyAlignment="1" applyProtection="1">
      <alignment horizontal="center" vertical="center" wrapText="1"/>
      <protection locked="0"/>
    </xf>
    <xf numFmtId="0" fontId="24" fillId="0" borderId="16" xfId="0" applyFont="1" applyBorder="1" applyAlignment="1">
      <alignment horizontal="center" wrapText="1"/>
    </xf>
    <xf numFmtId="0" fontId="24" fillId="0" borderId="16" xfId="0" applyFont="1" applyBorder="1" applyAlignment="1">
      <alignment horizontal="center"/>
    </xf>
    <xf numFmtId="0" fontId="1" fillId="0" borderId="16" xfId="1" applyFill="1" applyBorder="1" applyAlignment="1">
      <alignment horizontal="center" vertical="center"/>
    </xf>
    <xf numFmtId="166" fontId="1" fillId="0" borderId="1" xfId="1" applyNumberFormat="1" applyFill="1" applyAlignment="1">
      <alignment horizontal="center" vertical="center"/>
    </xf>
    <xf numFmtId="0" fontId="0" fillId="0" borderId="0" xfId="0" applyAlignment="1">
      <alignment horizontal="center"/>
    </xf>
    <xf numFmtId="0" fontId="24" fillId="0" borderId="16" xfId="0" applyFont="1" applyBorder="1" applyAlignment="1">
      <alignment horizontal="center" vertical="center" wrapText="1"/>
    </xf>
    <xf numFmtId="0" fontId="19" fillId="0" borderId="39" xfId="0" applyFont="1" applyBorder="1" applyAlignment="1">
      <alignment horizontal="center" vertical="center"/>
    </xf>
    <xf numFmtId="0" fontId="19" fillId="0" borderId="40" xfId="0" applyFont="1" applyBorder="1" applyAlignment="1">
      <alignment horizontal="center" vertical="center"/>
    </xf>
    <xf numFmtId="0" fontId="19" fillId="0" borderId="41" xfId="0" applyFont="1" applyBorder="1" applyAlignment="1">
      <alignment horizontal="center" vertical="center"/>
    </xf>
    <xf numFmtId="0" fontId="24" fillId="0" borderId="37" xfId="0" applyFont="1" applyBorder="1" applyAlignment="1">
      <alignment horizontal="center" vertical="center"/>
    </xf>
    <xf numFmtId="0" fontId="14" fillId="3" borderId="25" xfId="0" applyFont="1" applyFill="1" applyBorder="1" applyAlignment="1">
      <alignment horizontal="left" vertical="center"/>
    </xf>
    <xf numFmtId="0" fontId="14" fillId="3" borderId="4" xfId="0" applyFont="1" applyFill="1" applyBorder="1" applyAlignment="1">
      <alignment horizontal="left" vertical="center"/>
    </xf>
    <xf numFmtId="0" fontId="14" fillId="3" borderId="26" xfId="0" applyFont="1" applyFill="1" applyBorder="1" applyAlignment="1">
      <alignment horizontal="left" vertical="center"/>
    </xf>
    <xf numFmtId="0" fontId="24" fillId="0" borderId="0" xfId="0" applyFont="1" applyBorder="1" applyAlignment="1">
      <alignment horizontal="left" vertical="center"/>
    </xf>
    <xf numFmtId="0" fontId="12" fillId="0" borderId="0" xfId="0" applyFont="1" applyAlignment="1">
      <alignment horizontal="left"/>
    </xf>
    <xf numFmtId="0" fontId="11" fillId="0" borderId="18"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37" xfId="0" applyFont="1" applyBorder="1" applyAlignment="1">
      <alignment horizontal="center" vertical="center" wrapText="1"/>
    </xf>
    <xf numFmtId="0" fontId="33" fillId="0" borderId="21" xfId="0" applyFont="1" applyBorder="1" applyAlignment="1">
      <alignment horizontal="center" vertical="center" wrapText="1"/>
    </xf>
    <xf numFmtId="0" fontId="33" fillId="0" borderId="43" xfId="0" applyFont="1" applyBorder="1" applyAlignment="1">
      <alignment horizontal="center" vertical="center" wrapText="1"/>
    </xf>
    <xf numFmtId="0" fontId="34" fillId="0" borderId="17" xfId="0" applyFont="1" applyBorder="1" applyAlignment="1">
      <alignment horizontal="center" vertical="center" textRotation="90"/>
    </xf>
    <xf numFmtId="0" fontId="34" fillId="0" borderId="20" xfId="0" applyFont="1" applyBorder="1" applyAlignment="1">
      <alignment horizontal="center" vertical="center" textRotation="90"/>
    </xf>
    <xf numFmtId="0" fontId="34" fillId="0" borderId="22" xfId="0" applyFont="1" applyBorder="1" applyAlignment="1">
      <alignment horizontal="center" vertical="center" textRotation="90"/>
    </xf>
    <xf numFmtId="0" fontId="34" fillId="0" borderId="44" xfId="0" applyFont="1" applyBorder="1" applyAlignment="1">
      <alignment horizontal="center" vertical="center" textRotation="90"/>
    </xf>
    <xf numFmtId="0" fontId="11" fillId="0" borderId="17"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42" xfId="0" applyFont="1" applyBorder="1" applyAlignment="1">
      <alignment horizontal="center" vertical="center" wrapText="1"/>
    </xf>
    <xf numFmtId="0" fontId="12" fillId="0" borderId="0" xfId="0" applyFont="1" applyAlignment="1">
      <alignment horizontal="center"/>
    </xf>
    <xf numFmtId="0" fontId="12" fillId="0" borderId="2" xfId="0" applyFont="1" applyBorder="1" applyAlignment="1">
      <alignment horizontal="center"/>
    </xf>
    <xf numFmtId="164" fontId="12" fillId="0" borderId="4" xfId="0" applyNumberFormat="1" applyFont="1" applyBorder="1" applyAlignment="1">
      <alignment horizontal="center"/>
    </xf>
  </cellXfs>
  <cellStyles count="2">
    <cellStyle name="Input" xfId="1" builtinId="20"/>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9526</xdr:rowOff>
    </xdr:from>
    <xdr:to>
      <xdr:col>8</xdr:col>
      <xdr:colOff>590550</xdr:colOff>
      <xdr:row>21</xdr:row>
      <xdr:rowOff>0</xdr:rowOff>
    </xdr:to>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0" y="2114551"/>
          <a:ext cx="5781675" cy="1704974"/>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dk1"/>
              </a:solidFill>
              <a:effectLst/>
              <a:latin typeface="+mn-lt"/>
              <a:ea typeface="+mn-ea"/>
              <a:cs typeface="+mn-cs"/>
            </a:rPr>
            <a:t>The </a:t>
          </a:r>
          <a:r>
            <a:rPr lang="en-US" sz="1100" i="1" u="sng">
              <a:solidFill>
                <a:schemeClr val="dk1"/>
              </a:solidFill>
              <a:effectLst/>
              <a:latin typeface="+mn-lt"/>
              <a:ea typeface="+mn-ea"/>
              <a:cs typeface="+mn-cs"/>
            </a:rPr>
            <a:t>WATER SYSTEM NAME </a:t>
          </a:r>
          <a:r>
            <a:rPr lang="en-US" sz="1100" i="1">
              <a:solidFill>
                <a:schemeClr val="dk1"/>
              </a:solidFill>
              <a:effectLst/>
              <a:latin typeface="+mn-lt"/>
              <a:ea typeface="+mn-ea"/>
              <a:cs typeface="+mn-cs"/>
            </a:rPr>
            <a:t>water system is located in </a:t>
          </a:r>
          <a:r>
            <a:rPr lang="en-US" sz="1100" i="1" u="sng">
              <a:solidFill>
                <a:schemeClr val="dk1"/>
              </a:solidFill>
              <a:effectLst/>
              <a:latin typeface="+mn-lt"/>
              <a:ea typeface="+mn-ea"/>
              <a:cs typeface="+mn-cs"/>
            </a:rPr>
            <a:t>COUNTY NAME </a:t>
          </a:r>
          <a:r>
            <a:rPr lang="en-US" sz="1100" i="1">
              <a:solidFill>
                <a:schemeClr val="dk1"/>
              </a:solidFill>
              <a:effectLst/>
              <a:latin typeface="+mn-lt"/>
              <a:ea typeface="+mn-ea"/>
              <a:cs typeface="+mn-cs"/>
            </a:rPr>
            <a:t>County and serves the [COMMUNITY | CITY | BUSINESS NAME]. There are approximately [XXX] service connections serving a population of [XXXXXX].</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The drinking water source for the </a:t>
          </a:r>
          <a:r>
            <a:rPr lang="en-US" sz="1100" i="1" u="sng">
              <a:solidFill>
                <a:schemeClr val="dk1"/>
              </a:solidFill>
              <a:effectLst/>
              <a:latin typeface="+mn-lt"/>
              <a:ea typeface="+mn-ea"/>
              <a:cs typeface="+mn-cs"/>
            </a:rPr>
            <a:t>WATER SYSTEM NAME </a:t>
          </a:r>
          <a:r>
            <a:rPr lang="en-US" sz="1100" i="1">
              <a:solidFill>
                <a:schemeClr val="dk1"/>
              </a:solidFill>
              <a:effectLst/>
              <a:latin typeface="+mn-lt"/>
              <a:ea typeface="+mn-ea"/>
              <a:cs typeface="+mn-cs"/>
            </a:rPr>
            <a:t>water system is [AQUIFER | WELLS\SPRING\HORIZONTAL WELLS] located in [GENERAL DESCRIPTION OF REGION]. The</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[RECHARGE AREA] for the source includes approximately [XXXXXX] [acres | square miles]. General land use is [agricultural | urban | residential | undeveloped | forested] etc.</a:t>
          </a:r>
          <a:endParaRPr lang="en-US" sz="1100">
            <a:solidFill>
              <a:schemeClr val="dk1"/>
            </a:solidFill>
            <a:effectLst/>
            <a:latin typeface="+mn-lt"/>
            <a:ea typeface="+mn-ea"/>
            <a:cs typeface="+mn-cs"/>
          </a:endParaRPr>
        </a:p>
        <a:p>
          <a:endParaRPr lang="en-US" sz="1100"/>
        </a:p>
      </xdr:txBody>
    </xdr:sp>
    <xdr:clientData/>
  </xdr:twoCellAnchor>
  <xdr:twoCellAnchor>
    <xdr:from>
      <xdr:col>0</xdr:col>
      <xdr:colOff>0</xdr:colOff>
      <xdr:row>24</xdr:row>
      <xdr:rowOff>1</xdr:rowOff>
    </xdr:from>
    <xdr:to>
      <xdr:col>8</xdr:col>
      <xdr:colOff>590550</xdr:colOff>
      <xdr:row>31</xdr:row>
      <xdr:rowOff>9525</xdr:rowOff>
    </xdr:to>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0" y="4400551"/>
          <a:ext cx="5781675" cy="1343024"/>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dk1"/>
              </a:solidFill>
              <a:effectLst/>
              <a:latin typeface="+mn-lt"/>
              <a:ea typeface="+mn-ea"/>
              <a:cs typeface="+mn-cs"/>
            </a:rPr>
            <a:t>The assessment of the source </a:t>
          </a:r>
          <a:r>
            <a:rPr lang="en-US" sz="1100" i="1" u="sng">
              <a:solidFill>
                <a:schemeClr val="dk1"/>
              </a:solidFill>
              <a:effectLst/>
              <a:latin typeface="+mn-lt"/>
              <a:ea typeface="+mn-ea"/>
              <a:cs typeface="+mn-cs"/>
            </a:rPr>
            <a:t>SOURCE NAME </a:t>
          </a:r>
          <a:r>
            <a:rPr lang="en-US" sz="1100" i="1">
              <a:solidFill>
                <a:schemeClr val="dk1"/>
              </a:solidFill>
              <a:effectLst/>
              <a:latin typeface="+mn-lt"/>
              <a:ea typeface="+mn-ea"/>
              <a:cs typeface="+mn-cs"/>
            </a:rPr>
            <a:t>was conducted by [SWRCB District office, County office, Water System, etc]. The following sources of information were used in the assessment: [water system files, SWRCB files, County records, previous study, etc].</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Procedures used to conduct the assessment include: [file review, calculations, field review, meet with water system, run models, meet with other agencies, use GIS, etc.]</a:t>
          </a:r>
          <a:endParaRPr lang="en-US" sz="1100">
            <a:solidFill>
              <a:schemeClr val="dk1"/>
            </a:solidFill>
            <a:effectLst/>
            <a:latin typeface="+mn-lt"/>
            <a:ea typeface="+mn-ea"/>
            <a:cs typeface="+mn-cs"/>
          </a:endParaRPr>
        </a:p>
        <a:p>
          <a:endParaRPr lang="en-US" sz="1100"/>
        </a:p>
      </xdr:txBody>
    </xdr:sp>
    <xdr:clientData/>
  </xdr:twoCellAnchor>
  <xdr:twoCellAnchor>
    <xdr:from>
      <xdr:col>0</xdr:col>
      <xdr:colOff>0</xdr:colOff>
      <xdr:row>43</xdr:row>
      <xdr:rowOff>190501</xdr:rowOff>
    </xdr:from>
    <xdr:to>
      <xdr:col>8</xdr:col>
      <xdr:colOff>590550</xdr:colOff>
      <xdr:row>47</xdr:row>
      <xdr:rowOff>152400</xdr:rowOff>
    </xdr:to>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0" y="8020051"/>
          <a:ext cx="5781675" cy="733424"/>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i="1">
              <a:solidFill>
                <a:schemeClr val="dk1"/>
              </a:solidFill>
              <a:effectLst/>
              <a:latin typeface="+mn-lt"/>
              <a:ea typeface="+mn-ea"/>
              <a:cs typeface="+mn-cs"/>
            </a:rPr>
            <a:t>Add other comments concerning this assessment</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37</xdr:row>
      <xdr:rowOff>100853</xdr:rowOff>
    </xdr:from>
    <xdr:to>
      <xdr:col>8</xdr:col>
      <xdr:colOff>571500</xdr:colOff>
      <xdr:row>47</xdr:row>
      <xdr:rowOff>179294</xdr:rowOff>
    </xdr:to>
    <xdr:sp macro="" textlink="">
      <xdr:nvSpPr>
        <xdr:cNvPr id="2" name="TextBox 1">
          <a:extLst>
            <a:ext uri="{FF2B5EF4-FFF2-40B4-BE49-F238E27FC236}">
              <a16:creationId xmlns:a16="http://schemas.microsoft.com/office/drawing/2014/main" id="{00000000-0008-0000-0400-000002000000}"/>
            </a:ext>
          </a:extLst>
        </xdr:cNvPr>
        <xdr:cNvSpPr txBox="1"/>
      </xdr:nvSpPr>
      <xdr:spPr>
        <a:xfrm>
          <a:off x="0" y="6914029"/>
          <a:ext cx="5737412" cy="198344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lang="en-US" sz="1050">
              <a:solidFill>
                <a:schemeClr val="dk1"/>
              </a:solidFill>
              <a:effectLst/>
              <a:latin typeface="Arial" panose="020B0604020202020204" pitchFamily="34" charset="0"/>
              <a:ea typeface="+mn-ea"/>
              <a:cs typeface="Arial" panose="020B0604020202020204" pitchFamily="34" charset="0"/>
            </a:rPr>
            <a:t>The Protection Zones for groundwater sources are a set of three circles surrounding the source (Zone</a:t>
          </a:r>
          <a:r>
            <a:rPr lang="en-US" sz="1050" baseline="0">
              <a:solidFill>
                <a:schemeClr val="dk1"/>
              </a:solidFill>
              <a:effectLst/>
              <a:latin typeface="Arial" panose="020B0604020202020204" pitchFamily="34" charset="0"/>
              <a:ea typeface="+mn-ea"/>
              <a:cs typeface="Arial" panose="020B0604020202020204" pitchFamily="34" charset="0"/>
            </a:rPr>
            <a:t> A, B5, B10)</a:t>
          </a:r>
          <a:r>
            <a:rPr lang="en-US" sz="1050">
              <a:solidFill>
                <a:schemeClr val="dk1"/>
              </a:solidFill>
              <a:effectLst/>
              <a:latin typeface="Arial" panose="020B0604020202020204" pitchFamily="34" charset="0"/>
              <a:ea typeface="+mn-ea"/>
              <a:cs typeface="Arial" panose="020B0604020202020204" pitchFamily="34" charset="0"/>
            </a:rPr>
            <a:t>.  The circles</a:t>
          </a:r>
          <a:r>
            <a:rPr lang="en-US" sz="1050" baseline="0">
              <a:solidFill>
                <a:schemeClr val="dk1"/>
              </a:solidFill>
              <a:effectLst/>
              <a:latin typeface="Arial" panose="020B0604020202020204" pitchFamily="34" charset="0"/>
              <a:ea typeface="+mn-ea"/>
              <a:cs typeface="Arial" panose="020B0604020202020204" pitchFamily="34" charset="0"/>
            </a:rPr>
            <a:t> should have the larger radii as shown in the above table.</a:t>
          </a:r>
        </a:p>
        <a:p>
          <a:pPr marL="0" marR="0" lvl="0" indent="0" algn="just" defTabSz="914400" eaLnBrk="1" fontAlgn="auto" latinLnBrk="0" hangingPunct="1">
            <a:lnSpc>
              <a:spcPct val="100000"/>
            </a:lnSpc>
            <a:spcBef>
              <a:spcPts val="0"/>
            </a:spcBef>
            <a:spcAft>
              <a:spcPts val="0"/>
            </a:spcAft>
            <a:buClrTx/>
            <a:buSzTx/>
            <a:buFontTx/>
            <a:buNone/>
            <a:tabLst/>
            <a:defRPr/>
          </a:pPr>
          <a:endParaRPr lang="en-US" sz="1050">
            <a:effectLst/>
            <a:latin typeface="Arial" panose="020B0604020202020204" pitchFamily="34" charset="0"/>
            <a:cs typeface="Arial" panose="020B0604020202020204" pitchFamily="34" charset="0"/>
          </a:endParaRPr>
        </a:p>
        <a:p>
          <a:pPr algn="just"/>
          <a:r>
            <a:rPr lang="en-US" sz="1050">
              <a:solidFill>
                <a:schemeClr val="dk1"/>
              </a:solidFill>
              <a:effectLst/>
              <a:latin typeface="Arial" panose="020B0604020202020204" pitchFamily="34" charset="0"/>
              <a:ea typeface="+mn-ea"/>
              <a:cs typeface="Arial" panose="020B0604020202020204" pitchFamily="34" charset="0"/>
            </a:rPr>
            <a:t>Prepare a groundwater assesment map . The map should show:</a:t>
          </a:r>
        </a:p>
        <a:p>
          <a:pPr lvl="0" algn="just"/>
          <a:r>
            <a:rPr lang="en-US" sz="1050">
              <a:solidFill>
                <a:schemeClr val="dk1"/>
              </a:solidFill>
              <a:effectLst/>
              <a:latin typeface="Arial" panose="020B0604020202020204" pitchFamily="34" charset="0"/>
              <a:ea typeface="+mn-ea"/>
              <a:cs typeface="Arial" panose="020B0604020202020204" pitchFamily="34" charset="0"/>
            </a:rPr>
            <a:t>-Location of the source</a:t>
          </a:r>
        </a:p>
        <a:p>
          <a:pPr lvl="0" algn="just"/>
          <a:r>
            <a:rPr lang="en-US" sz="1050">
              <a:solidFill>
                <a:schemeClr val="dk1"/>
              </a:solidFill>
              <a:effectLst/>
              <a:latin typeface="Arial" panose="020B0604020202020204" pitchFamily="34" charset="0"/>
              <a:ea typeface="+mn-ea"/>
              <a:cs typeface="Arial" panose="020B0604020202020204" pitchFamily="34" charset="0"/>
            </a:rPr>
            <a:t>-Protection Zones (Zone A, B5, &amp; B10)</a:t>
          </a:r>
        </a:p>
        <a:p>
          <a:pPr lvl="0" algn="just"/>
          <a:r>
            <a:rPr lang="en-US" sz="1050">
              <a:solidFill>
                <a:schemeClr val="dk1"/>
              </a:solidFill>
              <a:effectLst/>
              <a:latin typeface="Arial" panose="020B0604020202020204" pitchFamily="34" charset="0"/>
              <a:ea typeface="+mn-ea"/>
              <a:cs typeface="Arial" panose="020B0604020202020204" pitchFamily="34" charset="0"/>
            </a:rPr>
            <a:t>-Significant Possible Contaminating Activities (PCAs) within the zone (optional, but recommended) 	</a:t>
          </a:r>
        </a:p>
        <a:p>
          <a:pPr lvl="0" algn="just"/>
          <a:endParaRPr lang="en-US" sz="1050">
            <a:solidFill>
              <a:schemeClr val="dk1"/>
            </a:solidFill>
            <a:effectLst/>
            <a:latin typeface="Arial" panose="020B0604020202020204" pitchFamily="34" charset="0"/>
            <a:ea typeface="+mn-ea"/>
            <a:cs typeface="Arial" panose="020B0604020202020204" pitchFamily="34" charset="0"/>
          </a:endParaRPr>
        </a:p>
        <a:p>
          <a:pPr lvl="0" algn="just"/>
          <a:r>
            <a:rPr lang="en-US" sz="1050">
              <a:solidFill>
                <a:schemeClr val="dk1"/>
              </a:solidFill>
              <a:effectLst/>
              <a:latin typeface="Arial" panose="020B0604020202020204" pitchFamily="34" charset="0"/>
              <a:ea typeface="+mn-ea"/>
              <a:cs typeface="Arial" panose="020B0604020202020204" pitchFamily="34" charset="0"/>
            </a:rPr>
            <a:t>At the discretion of the regulatory agency, the water system may request that the regulatory agency prepare a map displaying the source and zones.</a:t>
          </a:r>
        </a:p>
        <a:p>
          <a:endParaRPr 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9525</xdr:colOff>
      <xdr:row>10</xdr:row>
      <xdr:rowOff>0</xdr:rowOff>
    </xdr:from>
    <xdr:to>
      <xdr:col>9</xdr:col>
      <xdr:colOff>504825</xdr:colOff>
      <xdr:row>15</xdr:row>
      <xdr:rowOff>95250</xdr:rowOff>
    </xdr:to>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9525" y="1724025"/>
          <a:ext cx="5686425" cy="857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latin typeface="Arial" panose="020B0604020202020204" pitchFamily="34" charset="0"/>
              <a:cs typeface="Arial" panose="020B0604020202020204" pitchFamily="34" charset="0"/>
            </a:rPr>
            <a:t>This source is considered most vulnerable to the Possible</a:t>
          </a:r>
          <a:r>
            <a:rPr lang="en-US" sz="1100" baseline="0">
              <a:latin typeface="Arial" panose="020B0604020202020204" pitchFamily="34" charset="0"/>
              <a:cs typeface="Arial" panose="020B0604020202020204" pitchFamily="34" charset="0"/>
            </a:rPr>
            <a:t> Contaminating Activates (PCAs) listed below.  To complete this assessment, review the list and the source's water  quality results. Determine if any contaminants detected in the source are associated with any of the listed PCAs.  Summarize the findings under the Vulnerability Summary tab.</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14</xdr:row>
      <xdr:rowOff>19049</xdr:rowOff>
    </xdr:from>
    <xdr:to>
      <xdr:col>8</xdr:col>
      <xdr:colOff>600075</xdr:colOff>
      <xdr:row>49</xdr:row>
      <xdr:rowOff>161924</xdr:rowOff>
    </xdr:to>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0" y="2495549"/>
          <a:ext cx="5791200" cy="6810375"/>
        </a:xfrm>
        <a:prstGeom prst="rect">
          <a:avLst/>
        </a:prstGeom>
        <a:solidFill>
          <a:schemeClr val="accent2">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solidFill>
                <a:schemeClr val="dk1"/>
              </a:solidFill>
              <a:effectLst/>
              <a:latin typeface="+mn-lt"/>
              <a:ea typeface="+mn-ea"/>
              <a:cs typeface="+mn-cs"/>
            </a:rPr>
            <a:t>The source is considered most vulnerable to the following activities associated with contaminants detected in the water supply:</a:t>
          </a:r>
        </a:p>
        <a:p>
          <a:r>
            <a:rPr lang="en-US" sz="1100" i="1">
              <a:solidFill>
                <a:schemeClr val="dk1"/>
              </a:solidFill>
              <a:effectLst/>
              <a:latin typeface="+mn-lt"/>
              <a:ea typeface="+mn-ea"/>
              <a:cs typeface="+mn-cs"/>
            </a:rPr>
            <a:t>	PCA1</a:t>
          </a:r>
        </a:p>
        <a:p>
          <a:r>
            <a:rPr lang="en-US" sz="1100" i="1">
              <a:solidFill>
                <a:schemeClr val="dk1"/>
              </a:solidFill>
              <a:effectLst/>
              <a:latin typeface="+mn-lt"/>
              <a:ea typeface="+mn-ea"/>
              <a:cs typeface="+mn-cs"/>
            </a:rPr>
            <a:t>	PCA2 </a:t>
          </a:r>
        </a:p>
        <a:p>
          <a:r>
            <a:rPr lang="en-US" sz="1100" i="1">
              <a:solidFill>
                <a:schemeClr val="dk1"/>
              </a:solidFill>
              <a:effectLst/>
              <a:latin typeface="+mn-lt"/>
              <a:ea typeface="+mn-ea"/>
              <a:cs typeface="+mn-cs"/>
            </a:rPr>
            <a:t>	PCA3</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	Etc.</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 </a:t>
          </a:r>
          <a:endParaRPr lang="en-US" sz="1400">
            <a:solidFill>
              <a:schemeClr val="dk1"/>
            </a:solidFill>
            <a:effectLst/>
            <a:latin typeface="+mn-lt"/>
            <a:ea typeface="+mn-ea"/>
            <a:cs typeface="+mn-cs"/>
          </a:endParaRPr>
        </a:p>
        <a:p>
          <a:r>
            <a:rPr lang="en-US" sz="1100">
              <a:solidFill>
                <a:schemeClr val="dk1"/>
              </a:solidFill>
              <a:effectLst/>
              <a:latin typeface="+mn-lt"/>
              <a:ea typeface="+mn-ea"/>
              <a:cs typeface="+mn-cs"/>
            </a:rPr>
            <a:t>The source is considered most vulnerable to the following activities not associated with any detected contaminants:</a:t>
          </a:r>
        </a:p>
        <a:p>
          <a:r>
            <a:rPr lang="en-US" sz="1100" i="1">
              <a:solidFill>
                <a:schemeClr val="dk1"/>
              </a:solidFill>
              <a:effectLst/>
              <a:latin typeface="+mn-lt"/>
              <a:ea typeface="+mn-ea"/>
              <a:cs typeface="+mn-cs"/>
            </a:rPr>
            <a:t>	PCA1 </a:t>
          </a:r>
        </a:p>
        <a:p>
          <a:r>
            <a:rPr lang="en-US" sz="1100" i="1">
              <a:solidFill>
                <a:schemeClr val="dk1"/>
              </a:solidFill>
              <a:effectLst/>
              <a:latin typeface="+mn-lt"/>
              <a:ea typeface="+mn-ea"/>
              <a:cs typeface="+mn-cs"/>
            </a:rPr>
            <a:t>	PCA2 </a:t>
          </a:r>
        </a:p>
        <a:p>
          <a:r>
            <a:rPr lang="en-US" sz="1100" i="1">
              <a:solidFill>
                <a:schemeClr val="dk1"/>
              </a:solidFill>
              <a:effectLst/>
              <a:latin typeface="+mn-lt"/>
              <a:ea typeface="+mn-ea"/>
              <a:cs typeface="+mn-cs"/>
            </a:rPr>
            <a:t>	PCA3</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	Etc.</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 </a:t>
          </a:r>
          <a:endParaRPr lang="en-US" sz="1400">
            <a:solidFill>
              <a:schemeClr val="dk1"/>
            </a:solidFill>
            <a:effectLst/>
            <a:latin typeface="+mn-lt"/>
            <a:ea typeface="+mn-ea"/>
            <a:cs typeface="+mn-cs"/>
          </a:endParaRPr>
        </a:p>
        <a:p>
          <a:r>
            <a:rPr lang="en-US" sz="1100" b="1">
              <a:solidFill>
                <a:schemeClr val="dk1"/>
              </a:solidFill>
              <a:effectLst/>
              <a:latin typeface="+mn-lt"/>
              <a:ea typeface="+mn-ea"/>
              <a:cs typeface="+mn-cs"/>
            </a:rPr>
            <a:t>Discussion of Vulnerability</a:t>
          </a:r>
        </a:p>
        <a:p>
          <a:r>
            <a:rPr lang="en-US" sz="1100" b="1">
              <a:solidFill>
                <a:schemeClr val="dk1"/>
              </a:solidFill>
              <a:effectLst/>
              <a:latin typeface="+mn-lt"/>
              <a:ea typeface="+mn-ea"/>
              <a:cs typeface="+mn-cs"/>
            </a:rPr>
            <a:t> </a:t>
          </a:r>
          <a:r>
            <a:rPr lang="en-US" sz="1100" i="1">
              <a:solidFill>
                <a:schemeClr val="dk1"/>
              </a:solidFill>
              <a:effectLst/>
              <a:latin typeface="+mn-lt"/>
              <a:ea typeface="+mn-ea"/>
              <a:cs typeface="+mn-cs"/>
            </a:rPr>
            <a:t>In this section, provide more information on the source’s vulnerability to contamination.</a:t>
          </a:r>
          <a:endParaRPr lang="en-US" sz="1050">
            <a:solidFill>
              <a:schemeClr val="dk1"/>
            </a:solidFill>
            <a:effectLst/>
            <a:latin typeface="+mn-lt"/>
            <a:ea typeface="+mn-ea"/>
            <a:cs typeface="+mn-cs"/>
          </a:endParaRPr>
        </a:p>
        <a:p>
          <a:r>
            <a:rPr lang="en-US" sz="1100" i="1">
              <a:solidFill>
                <a:schemeClr val="dk1"/>
              </a:solidFill>
              <a:effectLst/>
              <a:latin typeface="+mn-lt"/>
              <a:ea typeface="+mn-ea"/>
              <a:cs typeface="+mn-cs"/>
            </a:rPr>
            <a:t> </a:t>
          </a:r>
          <a:endParaRPr lang="en-US" sz="1100">
            <a:solidFill>
              <a:schemeClr val="dk1"/>
            </a:solidFill>
            <a:effectLst/>
            <a:latin typeface="+mn-lt"/>
            <a:ea typeface="+mn-ea"/>
            <a:cs typeface="+mn-cs"/>
          </a:endParaRPr>
        </a:p>
        <a:p>
          <a:pPr lvl="0"/>
          <a:r>
            <a:rPr lang="en-US" sz="1100" i="1">
              <a:solidFill>
                <a:schemeClr val="dk1"/>
              </a:solidFill>
              <a:effectLst/>
              <a:latin typeface="+mn-lt"/>
              <a:ea typeface="+mn-ea"/>
              <a:cs typeface="+mn-cs"/>
            </a:rPr>
            <a:t>•If there are no detected contaminants, use this language or similar:</a:t>
          </a:r>
          <a:endParaRPr lang="en-US" sz="1050">
            <a:solidFill>
              <a:schemeClr val="dk1"/>
            </a:solidFill>
            <a:effectLst/>
            <a:latin typeface="+mn-lt"/>
            <a:ea typeface="+mn-ea"/>
            <a:cs typeface="+mn-cs"/>
          </a:endParaRPr>
        </a:p>
        <a:p>
          <a:r>
            <a:rPr lang="en-US" sz="1100" i="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“There have been no contaminants detected in the water supply, however the source is still considered vulnerable to activities located near the drinking water</a:t>
          </a:r>
          <a:r>
            <a:rPr lang="en-US" sz="1100" i="1" baseline="0">
              <a:solidFill>
                <a:schemeClr val="dk1"/>
              </a:solidFill>
              <a:effectLst/>
              <a:latin typeface="+mn-lt"/>
              <a:ea typeface="+mn-ea"/>
              <a:cs typeface="+mn-cs"/>
            </a:rPr>
            <a:t> </a:t>
          </a:r>
          <a:r>
            <a:rPr lang="en-US" sz="1100" i="1">
              <a:solidFill>
                <a:schemeClr val="dk1"/>
              </a:solidFill>
              <a:effectLst/>
              <a:latin typeface="+mn-lt"/>
              <a:ea typeface="+mn-ea"/>
              <a:cs typeface="+mn-cs"/>
            </a:rPr>
            <a:t>source.”</a:t>
          </a:r>
          <a:endParaRPr lang="en-US" sz="1050">
            <a:solidFill>
              <a:schemeClr val="dk1"/>
            </a:solidFill>
            <a:effectLst/>
            <a:latin typeface="+mn-lt"/>
            <a:ea typeface="+mn-ea"/>
            <a:cs typeface="+mn-cs"/>
          </a:endParaRPr>
        </a:p>
        <a:p>
          <a:r>
            <a:rPr lang="en-US" sz="1100" i="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In addition, you may include a description of actions that the water system is taking to protect the water supply.</a:t>
          </a:r>
          <a:endParaRPr lang="en-US" sz="1050">
            <a:solidFill>
              <a:schemeClr val="dk1"/>
            </a:solidFill>
            <a:effectLst/>
            <a:latin typeface="+mn-lt"/>
            <a:ea typeface="+mn-ea"/>
            <a:cs typeface="+mn-cs"/>
          </a:endParaRPr>
        </a:p>
        <a:p>
          <a:r>
            <a:rPr lang="en-US" sz="1100" i="1">
              <a:solidFill>
                <a:schemeClr val="dk1"/>
              </a:solidFill>
              <a:effectLst/>
              <a:latin typeface="+mn-lt"/>
              <a:ea typeface="+mn-ea"/>
              <a:cs typeface="+mn-cs"/>
            </a:rPr>
            <a:t> </a:t>
          </a:r>
          <a:endParaRPr lang="en-US" sz="1100">
            <a:solidFill>
              <a:schemeClr val="dk1"/>
            </a:solidFill>
            <a:effectLst/>
            <a:latin typeface="+mn-lt"/>
            <a:ea typeface="+mn-ea"/>
            <a:cs typeface="+mn-cs"/>
          </a:endParaRPr>
        </a:p>
        <a:p>
          <a:pPr lvl="0"/>
          <a:r>
            <a:rPr lang="en-US" sz="1100" i="1">
              <a:solidFill>
                <a:schemeClr val="dk1"/>
              </a:solidFill>
              <a:effectLst/>
              <a:latin typeface="+mn-lt"/>
              <a:ea typeface="+mn-ea"/>
              <a:cs typeface="+mn-cs"/>
            </a:rPr>
            <a:t>•If there are detected contaminants, use this language or similar:</a:t>
          </a:r>
          <a:endParaRPr lang="en-US" sz="1050">
            <a:solidFill>
              <a:schemeClr val="dk1"/>
            </a:solidFill>
            <a:effectLst/>
            <a:latin typeface="+mn-lt"/>
            <a:ea typeface="+mn-ea"/>
            <a:cs typeface="+mn-cs"/>
          </a:endParaRPr>
        </a:p>
        <a:p>
          <a:r>
            <a:rPr lang="en-US" sz="1100" i="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i="1">
              <a:solidFill>
                <a:schemeClr val="dk1"/>
              </a:solidFill>
              <a:effectLst/>
              <a:latin typeface="+mn-lt"/>
              <a:ea typeface="+mn-ea"/>
              <a:cs typeface="+mn-cs"/>
            </a:rPr>
            <a:t>“Describe the detected contaminants and the PCAs with which they are associated. If the detected contaminants cannot be associated with a detected contaminant, explain this. In addition, provide additional information such as:</a:t>
          </a:r>
          <a:endParaRPr lang="en-US" sz="1050">
            <a:solidFill>
              <a:schemeClr val="dk1"/>
            </a:solidFill>
            <a:effectLst/>
            <a:latin typeface="+mn-lt"/>
            <a:ea typeface="+mn-ea"/>
            <a:cs typeface="+mn-cs"/>
          </a:endParaRPr>
        </a:p>
        <a:p>
          <a:pPr lvl="1"/>
          <a:r>
            <a:rPr lang="en-US" sz="1100" i="1">
              <a:solidFill>
                <a:schemeClr val="dk1"/>
              </a:solidFill>
              <a:effectLst/>
              <a:latin typeface="+mn-lt"/>
              <a:ea typeface="+mn-ea"/>
              <a:cs typeface="+mn-cs"/>
            </a:rPr>
            <a:t>	-Elaboration on PCAs ...</a:t>
          </a:r>
          <a:endParaRPr lang="en-US" sz="1050">
            <a:solidFill>
              <a:schemeClr val="dk1"/>
            </a:solidFill>
            <a:effectLst/>
            <a:latin typeface="+mn-lt"/>
            <a:ea typeface="+mn-ea"/>
            <a:cs typeface="+mn-cs"/>
          </a:endParaRPr>
        </a:p>
        <a:p>
          <a:pPr lvl="1"/>
          <a:r>
            <a:rPr lang="en-US" sz="1100" i="1">
              <a:solidFill>
                <a:schemeClr val="dk1"/>
              </a:solidFill>
              <a:effectLst/>
              <a:latin typeface="+mn-lt"/>
              <a:ea typeface="+mn-ea"/>
              <a:cs typeface="+mn-cs"/>
            </a:rPr>
            <a:t>	-Description of mitigating information ...</a:t>
          </a:r>
          <a:endParaRPr lang="en-US" sz="1050">
            <a:solidFill>
              <a:schemeClr val="dk1"/>
            </a:solidFill>
            <a:effectLst/>
            <a:latin typeface="+mn-lt"/>
            <a:ea typeface="+mn-ea"/>
            <a:cs typeface="+mn-cs"/>
          </a:endParaRPr>
        </a:p>
        <a:p>
          <a:pPr lvl="1"/>
          <a:r>
            <a:rPr lang="en-US" sz="1100" i="1">
              <a:solidFill>
                <a:schemeClr val="dk1"/>
              </a:solidFill>
              <a:effectLst/>
              <a:latin typeface="+mn-lt"/>
              <a:ea typeface="+mn-ea"/>
              <a:cs typeface="+mn-cs"/>
            </a:rPr>
            <a:t>	-Actions that the water system is taking ...”</a:t>
          </a:r>
          <a:endParaRPr lang="en-US" sz="105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9"/>
  <sheetViews>
    <sheetView tabSelected="1" workbookViewId="0">
      <selection activeCell="C10" sqref="C10:D10"/>
    </sheetView>
  </sheetViews>
  <sheetFormatPr defaultRowHeight="15" x14ac:dyDescent="0.25"/>
  <cols>
    <col min="1" max="1" width="9.140625" style="3"/>
    <col min="2" max="2" width="28.85546875" style="3" customWidth="1"/>
    <col min="3" max="3" width="26.7109375" style="3" customWidth="1"/>
    <col min="4" max="4" width="11.42578125" style="3" customWidth="1"/>
    <col min="5" max="16384" width="9.140625" style="3"/>
  </cols>
  <sheetData>
    <row r="1" spans="2:4" ht="15.75" thickBot="1" x14ac:dyDescent="0.3"/>
    <row r="2" spans="2:4" x14ac:dyDescent="0.25">
      <c r="B2" s="176" t="s">
        <v>27</v>
      </c>
      <c r="C2" s="177"/>
      <c r="D2" s="178"/>
    </row>
    <row r="3" spans="2:4" x14ac:dyDescent="0.25">
      <c r="B3" s="170" t="s">
        <v>23</v>
      </c>
      <c r="C3" s="171"/>
      <c r="D3" s="172"/>
    </row>
    <row r="4" spans="2:4" x14ac:dyDescent="0.25">
      <c r="B4" s="173" t="s">
        <v>25</v>
      </c>
      <c r="C4" s="174"/>
      <c r="D4" s="175"/>
    </row>
    <row r="5" spans="2:4" x14ac:dyDescent="0.25">
      <c r="B5" s="32" t="s">
        <v>26</v>
      </c>
      <c r="C5" s="31"/>
      <c r="D5" s="33"/>
    </row>
    <row r="6" spans="2:4" x14ac:dyDescent="0.25">
      <c r="B6" s="179" t="s">
        <v>391</v>
      </c>
      <c r="C6" s="180"/>
      <c r="D6" s="181"/>
    </row>
    <row r="7" spans="2:4" ht="15.75" thickBot="1" x14ac:dyDescent="0.3">
      <c r="B7" s="182"/>
      <c r="C7" s="183"/>
      <c r="D7" s="184"/>
    </row>
    <row r="9" spans="2:4" x14ac:dyDescent="0.25">
      <c r="B9" s="185" t="s">
        <v>24</v>
      </c>
      <c r="C9" s="185"/>
      <c r="D9" s="185"/>
    </row>
    <row r="10" spans="2:4" x14ac:dyDescent="0.25">
      <c r="B10" s="159" t="s">
        <v>3</v>
      </c>
      <c r="C10" s="168"/>
      <c r="D10" s="168"/>
    </row>
    <row r="11" spans="2:4" x14ac:dyDescent="0.25">
      <c r="B11" s="159" t="s">
        <v>4</v>
      </c>
      <c r="C11" s="169"/>
      <c r="D11" s="169"/>
    </row>
    <row r="12" spans="2:4" x14ac:dyDescent="0.25">
      <c r="B12" s="159" t="s">
        <v>10</v>
      </c>
      <c r="C12" s="168"/>
      <c r="D12" s="168"/>
    </row>
    <row r="13" spans="2:4" x14ac:dyDescent="0.25">
      <c r="B13" s="159" t="s">
        <v>11</v>
      </c>
      <c r="C13" s="168"/>
      <c r="D13" s="168"/>
    </row>
    <row r="14" spans="2:4" x14ac:dyDescent="0.25">
      <c r="B14" s="159" t="s">
        <v>12</v>
      </c>
      <c r="C14" s="168"/>
      <c r="D14" s="168"/>
    </row>
    <row r="15" spans="2:4" x14ac:dyDescent="0.25">
      <c r="B15" s="159" t="s">
        <v>5</v>
      </c>
      <c r="C15" s="168"/>
      <c r="D15" s="168"/>
    </row>
    <row r="16" spans="2:4" x14ac:dyDescent="0.25">
      <c r="B16" s="159" t="s">
        <v>6</v>
      </c>
      <c r="C16" s="168"/>
      <c r="D16" s="168"/>
    </row>
    <row r="17" spans="2:4" x14ac:dyDescent="0.25">
      <c r="B17" s="159" t="s">
        <v>7</v>
      </c>
      <c r="C17" s="168"/>
      <c r="D17" s="168"/>
    </row>
    <row r="18" spans="2:4" x14ac:dyDescent="0.25">
      <c r="B18" s="159" t="s">
        <v>8</v>
      </c>
      <c r="C18" s="168"/>
      <c r="D18" s="168"/>
    </row>
    <row r="19" spans="2:4" x14ac:dyDescent="0.25">
      <c r="B19" s="159" t="s">
        <v>9</v>
      </c>
      <c r="C19" s="168"/>
      <c r="D19" s="168"/>
    </row>
  </sheetData>
  <sheetProtection algorithmName="SHA-512" hashValue="F3vtgDWN443B8bntr2sLpbUukhRySfTzGMFUi7O/pteHf6ikDdiQon/e5fZp856Z6mKvTpyx9j7M0Vxz85jWKQ==" saltValue="5qZnX5AUxbRee90LhP64qQ==" spinCount="100000" sheet="1" objects="1" scenarios="1"/>
  <mergeCells count="15">
    <mergeCell ref="B3:D3"/>
    <mergeCell ref="B4:D4"/>
    <mergeCell ref="B2:D2"/>
    <mergeCell ref="B6:D7"/>
    <mergeCell ref="B9:D9"/>
    <mergeCell ref="C10:D10"/>
    <mergeCell ref="C11:D11"/>
    <mergeCell ref="C12:D12"/>
    <mergeCell ref="C13:D13"/>
    <mergeCell ref="C14:D14"/>
    <mergeCell ref="C15:D15"/>
    <mergeCell ref="C16:D16"/>
    <mergeCell ref="C17:D17"/>
    <mergeCell ref="C18:D18"/>
    <mergeCell ref="C19:D1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activeCell="G26" sqref="G26"/>
    </sheetView>
  </sheetViews>
  <sheetFormatPr defaultRowHeight="15" x14ac:dyDescent="0.25"/>
  <cols>
    <col min="2" max="2" width="88" customWidth="1"/>
    <col min="3" max="3" width="9.140625" style="36"/>
  </cols>
  <sheetData>
    <row r="1" spans="1:3" x14ac:dyDescent="0.25">
      <c r="A1" s="17"/>
      <c r="B1" s="17"/>
      <c r="C1" s="56"/>
    </row>
    <row r="2" spans="1:3" x14ac:dyDescent="0.25">
      <c r="A2" s="17"/>
      <c r="B2" s="17"/>
      <c r="C2" s="56"/>
    </row>
    <row r="3" spans="1:3" x14ac:dyDescent="0.25">
      <c r="A3" s="17"/>
      <c r="B3" s="17" t="s">
        <v>40</v>
      </c>
      <c r="C3" s="56"/>
    </row>
    <row r="4" spans="1:3" x14ac:dyDescent="0.25">
      <c r="A4" s="17"/>
      <c r="B4" s="17" t="s">
        <v>41</v>
      </c>
      <c r="C4" s="56"/>
    </row>
    <row r="5" spans="1:3" x14ac:dyDescent="0.25">
      <c r="A5" s="17"/>
      <c r="B5" s="17"/>
      <c r="C5" s="56"/>
    </row>
    <row r="6" spans="1:3" x14ac:dyDescent="0.25">
      <c r="A6" s="17"/>
      <c r="B6" s="50" t="s">
        <v>64</v>
      </c>
      <c r="C6" s="56"/>
    </row>
    <row r="7" spans="1:3" x14ac:dyDescent="0.25">
      <c r="A7" s="17"/>
      <c r="B7" s="50" t="s">
        <v>68</v>
      </c>
      <c r="C7" s="56"/>
    </row>
    <row r="8" spans="1:3" x14ac:dyDescent="0.25">
      <c r="A8" s="17"/>
      <c r="B8" s="50" t="s">
        <v>69</v>
      </c>
      <c r="C8" s="56"/>
    </row>
    <row r="9" spans="1:3" x14ac:dyDescent="0.25">
      <c r="A9" s="17"/>
      <c r="B9" s="17"/>
      <c r="C9" s="56"/>
    </row>
    <row r="10" spans="1:3" x14ac:dyDescent="0.25">
      <c r="A10" s="17"/>
      <c r="B10" s="50" t="s">
        <v>198</v>
      </c>
      <c r="C10" s="56"/>
    </row>
    <row r="11" spans="1:3" x14ac:dyDescent="0.25">
      <c r="B11" s="50" t="s">
        <v>220</v>
      </c>
      <c r="C11" s="36">
        <v>0</v>
      </c>
    </row>
    <row r="12" spans="1:3" x14ac:dyDescent="0.25">
      <c r="B12" s="50" t="s">
        <v>217</v>
      </c>
      <c r="C12" s="36">
        <v>50</v>
      </c>
    </row>
    <row r="14" spans="1:3" x14ac:dyDescent="0.25">
      <c r="B14" s="50" t="s">
        <v>200</v>
      </c>
      <c r="C14" s="56"/>
    </row>
    <row r="15" spans="1:3" x14ac:dyDescent="0.25">
      <c r="B15" s="113" t="s">
        <v>222</v>
      </c>
      <c r="C15" s="56">
        <v>20</v>
      </c>
    </row>
    <row r="16" spans="1:3" x14ac:dyDescent="0.25">
      <c r="B16" s="113" t="s">
        <v>223</v>
      </c>
      <c r="C16" s="56">
        <v>10</v>
      </c>
    </row>
    <row r="17" spans="2:3" x14ac:dyDescent="0.25">
      <c r="B17" s="113" t="s">
        <v>224</v>
      </c>
      <c r="C17" s="56">
        <v>0</v>
      </c>
    </row>
    <row r="19" spans="2:3" x14ac:dyDescent="0.25">
      <c r="B19" s="50" t="s">
        <v>227</v>
      </c>
    </row>
    <row r="20" spans="2:3" x14ac:dyDescent="0.25">
      <c r="B20" s="50" t="s">
        <v>228</v>
      </c>
    </row>
    <row r="21" spans="2:3" x14ac:dyDescent="0.25">
      <c r="B21" s="50" t="s">
        <v>41</v>
      </c>
    </row>
    <row r="23" spans="2:3" x14ac:dyDescent="0.25">
      <c r="B23" s="50" t="s">
        <v>229</v>
      </c>
      <c r="C23" s="56"/>
    </row>
    <row r="24" spans="2:3" x14ac:dyDescent="0.25">
      <c r="B24" s="114" t="s">
        <v>230</v>
      </c>
      <c r="C24" s="56">
        <v>20</v>
      </c>
    </row>
    <row r="25" spans="2:3" x14ac:dyDescent="0.25">
      <c r="B25" s="114" t="s">
        <v>231</v>
      </c>
      <c r="C25" s="56">
        <v>10</v>
      </c>
    </row>
    <row r="26" spans="2:3" x14ac:dyDescent="0.25">
      <c r="B26" s="114" t="s">
        <v>232</v>
      </c>
      <c r="C26" s="56">
        <v>0</v>
      </c>
    </row>
    <row r="27" spans="2:3" x14ac:dyDescent="0.25">
      <c r="B27" s="114" t="s">
        <v>233</v>
      </c>
      <c r="C27" s="56">
        <v>0</v>
      </c>
    </row>
    <row r="29" spans="2:3" x14ac:dyDescent="0.25">
      <c r="B29" s="50" t="s">
        <v>235</v>
      </c>
      <c r="C29" s="56"/>
    </row>
    <row r="30" spans="2:3" x14ac:dyDescent="0.25">
      <c r="B30" s="114" t="s">
        <v>236</v>
      </c>
      <c r="C30" s="56">
        <v>0</v>
      </c>
    </row>
    <row r="31" spans="2:3" x14ac:dyDescent="0.25">
      <c r="B31" s="114" t="s">
        <v>237</v>
      </c>
      <c r="C31" s="56">
        <v>4</v>
      </c>
    </row>
    <row r="33" spans="2:3" x14ac:dyDescent="0.25">
      <c r="B33" s="50" t="s">
        <v>238</v>
      </c>
      <c r="C33" s="56"/>
    </row>
    <row r="34" spans="2:3" x14ac:dyDescent="0.25">
      <c r="B34" s="114" t="s">
        <v>239</v>
      </c>
      <c r="C34" s="56">
        <v>0</v>
      </c>
    </row>
    <row r="35" spans="2:3" x14ac:dyDescent="0.25">
      <c r="B35" s="114" t="s">
        <v>240</v>
      </c>
      <c r="C35" s="56">
        <v>1</v>
      </c>
    </row>
    <row r="36" spans="2:3" x14ac:dyDescent="0.25">
      <c r="B36" s="50"/>
      <c r="C36" s="56"/>
    </row>
    <row r="37" spans="2:3" x14ac:dyDescent="0.25">
      <c r="B37" s="50" t="s">
        <v>241</v>
      </c>
      <c r="C37" s="56"/>
    </row>
    <row r="38" spans="2:3" x14ac:dyDescent="0.25">
      <c r="B38" s="114" t="s">
        <v>242</v>
      </c>
      <c r="C38" s="56">
        <v>0</v>
      </c>
    </row>
    <row r="39" spans="2:3" x14ac:dyDescent="0.25">
      <c r="B39" s="114" t="s">
        <v>243</v>
      </c>
      <c r="C39" s="56">
        <v>5</v>
      </c>
    </row>
  </sheetData>
  <sheetProtection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5"/>
  <sheetViews>
    <sheetView zoomScale="85" zoomScaleNormal="85" zoomScalePageLayoutView="70" workbookViewId="0">
      <selection activeCell="K32" sqref="K32"/>
    </sheetView>
  </sheetViews>
  <sheetFormatPr defaultRowHeight="15" x14ac:dyDescent="0.25"/>
  <cols>
    <col min="1" max="1" width="11.42578125" customWidth="1"/>
    <col min="2" max="2" width="9.140625" customWidth="1"/>
    <col min="3" max="3" width="13.7109375" customWidth="1"/>
  </cols>
  <sheetData>
    <row r="2" spans="1:9" ht="26.25" thickBot="1" x14ac:dyDescent="0.3">
      <c r="A2" s="187" t="s">
        <v>0</v>
      </c>
      <c r="B2" s="187"/>
      <c r="C2" s="187"/>
      <c r="D2" s="187"/>
      <c r="E2" s="187"/>
      <c r="F2" s="187"/>
      <c r="G2" s="187"/>
      <c r="H2" s="187"/>
      <c r="I2" s="10"/>
    </row>
    <row r="6" spans="1:9" ht="18.75" x14ac:dyDescent="0.25">
      <c r="A6" s="1" t="s">
        <v>1</v>
      </c>
    </row>
    <row r="7" spans="1:9" ht="22.5" x14ac:dyDescent="0.25">
      <c r="A7" s="2">
        <f>'General Info.'!C15</f>
        <v>0</v>
      </c>
    </row>
    <row r="8" spans="1:9" ht="20.25" x14ac:dyDescent="0.25">
      <c r="A8" s="4">
        <f>'General Info.'!C12</f>
        <v>0</v>
      </c>
      <c r="B8" s="11" t="s">
        <v>2</v>
      </c>
    </row>
    <row r="12" spans="1:9" ht="18.75" x14ac:dyDescent="0.25">
      <c r="A12" s="1" t="s">
        <v>13</v>
      </c>
    </row>
    <row r="13" spans="1:9" ht="22.5" x14ac:dyDescent="0.25">
      <c r="A13" s="2">
        <f>'General Info.'!C17</f>
        <v>0</v>
      </c>
    </row>
    <row r="14" spans="1:9" ht="25.5" x14ac:dyDescent="0.25">
      <c r="A14" s="5"/>
    </row>
    <row r="15" spans="1:9" ht="34.5" x14ac:dyDescent="0.25">
      <c r="A15" s="6"/>
    </row>
    <row r="16" spans="1:9" ht="18.75" x14ac:dyDescent="0.25">
      <c r="A16" s="1" t="s">
        <v>14</v>
      </c>
    </row>
    <row r="17" spans="1:9" ht="22.5" x14ac:dyDescent="0.25">
      <c r="A17" s="190">
        <f>'General Info.'!C11</f>
        <v>0</v>
      </c>
      <c r="B17" s="190"/>
      <c r="C17" s="190"/>
      <c r="D17" s="190"/>
      <c r="E17" s="118"/>
      <c r="F17" s="118"/>
      <c r="G17" s="118"/>
      <c r="H17" s="118"/>
      <c r="I17" s="118"/>
    </row>
    <row r="18" spans="1:9" x14ac:dyDescent="0.25">
      <c r="A18" s="7"/>
    </row>
    <row r="23" spans="1:9" x14ac:dyDescent="0.25">
      <c r="A23" s="8"/>
      <c r="B23" s="8"/>
      <c r="C23" s="8"/>
      <c r="D23" s="8"/>
      <c r="E23" s="8"/>
      <c r="F23" s="8"/>
      <c r="G23" s="8"/>
      <c r="H23" s="8"/>
      <c r="I23" s="8"/>
    </row>
    <row r="24" spans="1:9" ht="18.75" x14ac:dyDescent="0.3">
      <c r="A24" s="9" t="s">
        <v>15</v>
      </c>
    </row>
    <row r="25" spans="1:9" ht="18.75" x14ac:dyDescent="0.3">
      <c r="A25" s="9" t="s">
        <v>16</v>
      </c>
      <c r="B25" s="9"/>
      <c r="C25" s="9"/>
      <c r="D25" s="9"/>
      <c r="E25" s="9"/>
      <c r="F25" s="9"/>
      <c r="G25" s="9"/>
      <c r="H25" s="9"/>
    </row>
    <row r="26" spans="1:9" ht="18.75" x14ac:dyDescent="0.3">
      <c r="A26" s="9" t="s">
        <v>17</v>
      </c>
      <c r="B26" s="188">
        <f>'General Info.'!C13</f>
        <v>0</v>
      </c>
      <c r="C26" s="188"/>
      <c r="D26" s="9" t="s">
        <v>18</v>
      </c>
      <c r="E26" s="9"/>
      <c r="F26" s="9"/>
      <c r="G26" s="9"/>
      <c r="H26" s="9"/>
    </row>
    <row r="27" spans="1:9" ht="18.75" x14ac:dyDescent="0.3">
      <c r="A27" s="9"/>
      <c r="B27" s="9"/>
      <c r="C27" s="9"/>
      <c r="D27" s="9"/>
      <c r="E27" s="9"/>
      <c r="F27" s="9"/>
      <c r="G27" s="9"/>
      <c r="H27" s="9"/>
    </row>
    <row r="29" spans="1:9" ht="15.75" thickBot="1" x14ac:dyDescent="0.3"/>
    <row r="30" spans="1:9" x14ac:dyDescent="0.25">
      <c r="B30" s="12"/>
      <c r="C30" s="13"/>
      <c r="D30" s="13"/>
      <c r="E30" s="13"/>
      <c r="F30" s="13"/>
      <c r="G30" s="14"/>
    </row>
    <row r="31" spans="1:9" ht="15.75" x14ac:dyDescent="0.25">
      <c r="B31" s="15"/>
      <c r="C31" s="16" t="s">
        <v>19</v>
      </c>
      <c r="D31" s="186">
        <f>'General Info.'!C14</f>
        <v>0</v>
      </c>
      <c r="E31" s="186"/>
      <c r="F31" s="17"/>
      <c r="G31" s="18"/>
    </row>
    <row r="32" spans="1:9" ht="15.75" x14ac:dyDescent="0.25">
      <c r="B32" s="15"/>
      <c r="C32" s="16" t="s">
        <v>20</v>
      </c>
      <c r="D32" s="189">
        <f>'General Info.'!C16</f>
        <v>0</v>
      </c>
      <c r="E32" s="189"/>
      <c r="F32" s="17"/>
      <c r="G32" s="18"/>
    </row>
    <row r="33" spans="2:7" ht="15.75" x14ac:dyDescent="0.25">
      <c r="B33" s="15"/>
      <c r="C33" s="16" t="s">
        <v>21</v>
      </c>
      <c r="D33" s="189">
        <f>'General Info.'!C18</f>
        <v>0</v>
      </c>
      <c r="E33" s="189"/>
      <c r="F33" s="17"/>
      <c r="G33" s="18"/>
    </row>
    <row r="34" spans="2:7" ht="15.75" x14ac:dyDescent="0.25">
      <c r="B34" s="15"/>
      <c r="C34" s="16" t="s">
        <v>22</v>
      </c>
      <c r="D34" s="186">
        <f>'General Info.'!C19</f>
        <v>0</v>
      </c>
      <c r="E34" s="186"/>
      <c r="F34" s="17"/>
      <c r="G34" s="18"/>
    </row>
    <row r="35" spans="2:7" ht="15.75" thickBot="1" x14ac:dyDescent="0.3">
      <c r="B35" s="19"/>
      <c r="C35" s="10"/>
      <c r="D35" s="10"/>
      <c r="E35" s="10"/>
      <c r="F35" s="10"/>
      <c r="G35" s="20"/>
    </row>
  </sheetData>
  <sheetProtection sheet="1" objects="1" scenarios="1"/>
  <mergeCells count="7">
    <mergeCell ref="D34:E34"/>
    <mergeCell ref="A2:H2"/>
    <mergeCell ref="B26:C26"/>
    <mergeCell ref="D31:E31"/>
    <mergeCell ref="D32:E32"/>
    <mergeCell ref="D33:E33"/>
    <mergeCell ref="A17:D17"/>
  </mergeCells>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zoomScaleNormal="100" workbookViewId="0">
      <selection activeCell="M16" sqref="M16"/>
    </sheetView>
  </sheetViews>
  <sheetFormatPr defaultRowHeight="15" x14ac:dyDescent="0.25"/>
  <cols>
    <col min="1" max="1" width="12.7109375" customWidth="1"/>
    <col min="5" max="5" width="10.140625" customWidth="1"/>
    <col min="6" max="6" width="8" customWidth="1"/>
    <col min="7" max="7" width="10.42578125" customWidth="1"/>
  </cols>
  <sheetData>
    <row r="1" spans="1:9" ht="18" x14ac:dyDescent="0.25">
      <c r="A1" s="37" t="s">
        <v>30</v>
      </c>
      <c r="B1" s="38"/>
      <c r="C1" s="38"/>
      <c r="D1" s="38"/>
      <c r="E1" s="38"/>
      <c r="F1" s="38"/>
      <c r="G1" s="38"/>
      <c r="H1" s="38"/>
      <c r="I1" s="39"/>
    </row>
    <row r="2" spans="1:9" ht="13.5" customHeight="1" x14ac:dyDescent="0.25"/>
    <row r="3" spans="1:9" ht="12.95" customHeight="1" x14ac:dyDescent="0.25">
      <c r="A3" s="27" t="s">
        <v>31</v>
      </c>
      <c r="B3" s="191">
        <f>'General Info.'!C13</f>
        <v>0</v>
      </c>
      <c r="C3" s="191"/>
      <c r="D3" s="191"/>
      <c r="E3" s="27" t="s">
        <v>19</v>
      </c>
      <c r="F3" s="34">
        <f>'General Info.'!C14</f>
        <v>0</v>
      </c>
      <c r="G3" s="29" t="s">
        <v>33</v>
      </c>
      <c r="H3" s="191">
        <f>'General Info.'!C12</f>
        <v>0</v>
      </c>
      <c r="I3" s="191"/>
    </row>
    <row r="4" spans="1:9" ht="12.95" customHeight="1" x14ac:dyDescent="0.25">
      <c r="A4" s="27" t="s">
        <v>37</v>
      </c>
      <c r="B4" s="191">
        <f>'General Info.'!C15</f>
        <v>0</v>
      </c>
      <c r="C4" s="191"/>
      <c r="D4" s="191"/>
      <c r="E4" s="191"/>
      <c r="F4" s="191"/>
      <c r="G4" s="29" t="s">
        <v>20</v>
      </c>
      <c r="H4" s="192">
        <f>'General Info.'!C16</f>
        <v>0</v>
      </c>
      <c r="I4" s="192"/>
    </row>
    <row r="5" spans="1:9" ht="12.95" customHeight="1" x14ac:dyDescent="0.25">
      <c r="A5" s="27" t="s">
        <v>32</v>
      </c>
      <c r="B5" s="191">
        <f>'General Info.'!C17</f>
        <v>0</v>
      </c>
      <c r="C5" s="191"/>
      <c r="D5" s="191"/>
      <c r="E5" s="27" t="s">
        <v>21</v>
      </c>
      <c r="F5" s="34">
        <f>'General Info.'!C18</f>
        <v>0</v>
      </c>
      <c r="G5" s="29" t="s">
        <v>34</v>
      </c>
      <c r="H5" s="192">
        <f>'General Info.'!C19</f>
        <v>0</v>
      </c>
      <c r="I5" s="192"/>
    </row>
    <row r="6" spans="1:9" ht="9" customHeight="1" thickBot="1" x14ac:dyDescent="0.3">
      <c r="A6" s="30"/>
      <c r="B6" s="30"/>
      <c r="C6" s="30"/>
      <c r="D6" s="30"/>
      <c r="E6" s="30"/>
      <c r="F6" s="30"/>
      <c r="G6" s="30"/>
      <c r="H6" s="30"/>
      <c r="I6" s="30"/>
    </row>
    <row r="7" spans="1:9" ht="8.25" customHeight="1" x14ac:dyDescent="0.25">
      <c r="A7" s="27"/>
      <c r="B7" s="27"/>
      <c r="C7" s="27"/>
      <c r="D7" s="27"/>
      <c r="E7" s="27"/>
      <c r="F7" s="27"/>
      <c r="G7" s="27"/>
      <c r="H7" s="27"/>
      <c r="I7" s="27"/>
    </row>
    <row r="8" spans="1:9" x14ac:dyDescent="0.25">
      <c r="A8" s="27" t="s">
        <v>35</v>
      </c>
      <c r="B8" s="191">
        <f>'General Info.'!C10</f>
        <v>0</v>
      </c>
      <c r="C8" s="191"/>
      <c r="D8" s="191"/>
      <c r="E8" s="28"/>
      <c r="F8" s="29" t="s">
        <v>36</v>
      </c>
      <c r="G8" s="197">
        <f>'General Info.'!C11</f>
        <v>0</v>
      </c>
      <c r="H8" s="197"/>
      <c r="I8" s="197"/>
    </row>
    <row r="9" spans="1:9" ht="9" customHeight="1" thickBot="1" x14ac:dyDescent="0.3">
      <c r="A9" s="30"/>
      <c r="B9" s="30"/>
      <c r="C9" s="30"/>
      <c r="D9" s="30"/>
      <c r="E9" s="30"/>
      <c r="F9" s="30"/>
      <c r="G9" s="30"/>
      <c r="H9" s="30"/>
      <c r="I9" s="30"/>
    </row>
    <row r="10" spans="1:9" ht="6.75" customHeight="1" x14ac:dyDescent="0.25"/>
    <row r="11" spans="1:9" ht="15.75" x14ac:dyDescent="0.25">
      <c r="A11" s="35" t="s">
        <v>38</v>
      </c>
    </row>
    <row r="23" spans="1:18" ht="15.75" x14ac:dyDescent="0.25">
      <c r="A23" s="35" t="s">
        <v>39</v>
      </c>
    </row>
    <row r="29" spans="1:18" x14ac:dyDescent="0.25">
      <c r="L29" s="17"/>
      <c r="M29" s="17"/>
      <c r="N29" s="17"/>
      <c r="O29" s="17"/>
      <c r="P29" s="17"/>
      <c r="Q29" s="17"/>
      <c r="R29" s="17"/>
    </row>
    <row r="30" spans="1:18" x14ac:dyDescent="0.25">
      <c r="L30" s="17"/>
      <c r="M30" s="17"/>
      <c r="N30" s="17"/>
      <c r="O30" s="17"/>
      <c r="P30" s="17"/>
      <c r="Q30" s="17"/>
      <c r="R30" s="17"/>
    </row>
    <row r="31" spans="1:18" x14ac:dyDescent="0.25">
      <c r="L31" s="17"/>
      <c r="M31" s="17"/>
      <c r="N31" s="17"/>
      <c r="O31" s="17"/>
      <c r="P31" s="17"/>
      <c r="Q31" s="17"/>
      <c r="R31" s="17"/>
    </row>
    <row r="32" spans="1:18" x14ac:dyDescent="0.25">
      <c r="L32" s="17"/>
      <c r="M32" s="17"/>
      <c r="N32" s="17"/>
      <c r="O32" s="17"/>
      <c r="P32" s="17"/>
      <c r="Q32" s="17"/>
      <c r="R32" s="17"/>
    </row>
    <row r="33" spans="1:18" ht="15.75" x14ac:dyDescent="0.25">
      <c r="A33" s="35" t="s">
        <v>42</v>
      </c>
      <c r="L33" s="17"/>
      <c r="M33" s="17"/>
      <c r="N33" s="17"/>
      <c r="O33" s="17"/>
      <c r="P33" s="17"/>
      <c r="Q33" s="17"/>
      <c r="R33" s="17"/>
    </row>
    <row r="34" spans="1:18" ht="15.75" thickBot="1" x14ac:dyDescent="0.3">
      <c r="L34" s="17"/>
      <c r="M34" s="17"/>
      <c r="N34" s="17"/>
      <c r="O34" s="17"/>
      <c r="P34" s="17"/>
      <c r="Q34" s="17"/>
      <c r="R34" s="17"/>
    </row>
    <row r="35" spans="1:18" ht="15.75" x14ac:dyDescent="0.25">
      <c r="B35" s="160"/>
      <c r="C35" s="193" t="s">
        <v>30</v>
      </c>
      <c r="D35" s="193"/>
      <c r="E35" s="193"/>
      <c r="F35" s="193"/>
      <c r="G35" s="194"/>
      <c r="L35" s="17"/>
      <c r="M35" s="17"/>
      <c r="N35" s="17"/>
      <c r="O35" s="17"/>
      <c r="P35" s="17"/>
      <c r="Q35" s="17"/>
      <c r="R35" s="17"/>
    </row>
    <row r="36" spans="1:18" ht="15.75" x14ac:dyDescent="0.25">
      <c r="B36" s="161"/>
      <c r="C36" s="195" t="s">
        <v>45</v>
      </c>
      <c r="D36" s="195"/>
      <c r="E36" s="195"/>
      <c r="F36" s="195"/>
      <c r="G36" s="196"/>
      <c r="L36" s="17"/>
      <c r="M36" s="17"/>
      <c r="N36" s="163"/>
      <c r="O36" s="163"/>
      <c r="P36" s="163"/>
      <c r="Q36" s="163"/>
      <c r="R36" s="163"/>
    </row>
    <row r="37" spans="1:18" ht="15.75" x14ac:dyDescent="0.25">
      <c r="B37" s="161"/>
      <c r="C37" s="195" t="s">
        <v>44</v>
      </c>
      <c r="D37" s="195"/>
      <c r="E37" s="195"/>
      <c r="F37" s="195"/>
      <c r="G37" s="196"/>
      <c r="L37" s="17"/>
      <c r="M37" s="17"/>
      <c r="N37" s="163"/>
      <c r="O37" s="163"/>
      <c r="P37" s="163"/>
      <c r="Q37" s="163"/>
      <c r="R37" s="163"/>
    </row>
    <row r="38" spans="1:18" ht="15.75" x14ac:dyDescent="0.25">
      <c r="B38" s="161"/>
      <c r="C38" s="195" t="s">
        <v>388</v>
      </c>
      <c r="D38" s="195"/>
      <c r="E38" s="195"/>
      <c r="F38" s="195"/>
      <c r="G38" s="196"/>
      <c r="L38" s="17"/>
      <c r="M38" s="17"/>
      <c r="N38" s="163"/>
      <c r="O38" s="163"/>
      <c r="P38" s="163"/>
      <c r="Q38" s="163"/>
      <c r="R38" s="163"/>
    </row>
    <row r="39" spans="1:18" ht="15.75" x14ac:dyDescent="0.25">
      <c r="B39" s="161"/>
      <c r="C39" s="195" t="s">
        <v>48</v>
      </c>
      <c r="D39" s="195"/>
      <c r="E39" s="195"/>
      <c r="F39" s="195"/>
      <c r="G39" s="196"/>
      <c r="L39" s="17"/>
      <c r="M39" s="17"/>
      <c r="N39" s="163"/>
      <c r="O39" s="163"/>
      <c r="P39" s="163"/>
      <c r="Q39" s="163"/>
      <c r="R39" s="163"/>
    </row>
    <row r="40" spans="1:18" ht="15.75" x14ac:dyDescent="0.25">
      <c r="B40" s="161"/>
      <c r="C40" s="195" t="s">
        <v>46</v>
      </c>
      <c r="D40" s="195"/>
      <c r="E40" s="195"/>
      <c r="F40" s="195"/>
      <c r="G40" s="196"/>
      <c r="L40" s="17"/>
      <c r="M40" s="17"/>
      <c r="N40" s="163"/>
      <c r="O40" s="163"/>
      <c r="P40" s="163"/>
      <c r="Q40" s="163"/>
      <c r="R40" s="163"/>
    </row>
    <row r="41" spans="1:18" ht="15.75" x14ac:dyDescent="0.25">
      <c r="B41" s="161"/>
      <c r="C41" s="195" t="s">
        <v>43</v>
      </c>
      <c r="D41" s="195"/>
      <c r="E41" s="195"/>
      <c r="F41" s="195"/>
      <c r="G41" s="196"/>
      <c r="L41" s="17"/>
      <c r="M41" s="17"/>
      <c r="N41" s="163"/>
      <c r="O41" s="163"/>
      <c r="P41" s="163"/>
      <c r="Q41" s="163"/>
      <c r="R41" s="163"/>
    </row>
    <row r="42" spans="1:18" ht="16.5" thickBot="1" x14ac:dyDescent="0.3">
      <c r="B42" s="162"/>
      <c r="C42" s="198" t="s">
        <v>47</v>
      </c>
      <c r="D42" s="198"/>
      <c r="E42" s="198"/>
      <c r="F42" s="198"/>
      <c r="G42" s="199"/>
      <c r="L42" s="17"/>
      <c r="M42" s="17"/>
      <c r="N42" s="163"/>
      <c r="O42" s="163"/>
      <c r="P42" s="163"/>
      <c r="Q42" s="163"/>
      <c r="R42" s="163"/>
    </row>
    <row r="43" spans="1:18" ht="15.75" customHeight="1" x14ac:dyDescent="0.25">
      <c r="L43" s="17"/>
      <c r="M43" s="17"/>
      <c r="N43" s="163"/>
      <c r="O43" s="163"/>
      <c r="P43" s="163"/>
      <c r="Q43" s="163"/>
      <c r="R43" s="163"/>
    </row>
    <row r="44" spans="1:18" ht="15.75" x14ac:dyDescent="0.25">
      <c r="A44" s="35" t="s">
        <v>49</v>
      </c>
      <c r="L44" s="17"/>
      <c r="M44" s="17"/>
      <c r="N44" s="17"/>
      <c r="O44" s="17"/>
      <c r="P44" s="17"/>
      <c r="Q44" s="17"/>
      <c r="R44" s="17"/>
    </row>
  </sheetData>
  <mergeCells count="16">
    <mergeCell ref="C41:G41"/>
    <mergeCell ref="C42:G42"/>
    <mergeCell ref="C36:G36"/>
    <mergeCell ref="C37:G37"/>
    <mergeCell ref="C38:G38"/>
    <mergeCell ref="C35:G35"/>
    <mergeCell ref="C39:G39"/>
    <mergeCell ref="C40:G40"/>
    <mergeCell ref="B8:D8"/>
    <mergeCell ref="B4:F4"/>
    <mergeCell ref="G8:I8"/>
    <mergeCell ref="H3:I3"/>
    <mergeCell ref="H4:I4"/>
    <mergeCell ref="H5:I5"/>
    <mergeCell ref="B3:D3"/>
    <mergeCell ref="B5:D5"/>
  </mergeCells>
  <pageMargins left="0.7" right="0.7" top="0.75" bottom="0.75" header="0.3" footer="0.3"/>
  <pageSetup orientation="portrait" verticalDpi="0" r:id="rId1"/>
  <headerFooter>
    <oddHeader>&amp;L&amp;"Arai,Bold Italic"&amp;10Drinking Water Source Assessment and Protection (DWSAP) Program</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'Drop Downs (Dont Touch)'!$B$3:$B$4</xm:f>
          </x14:formula1>
          <xm:sqref>B35:B42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24"/>
  <sheetViews>
    <sheetView topLeftCell="A31" zoomScaleNormal="100" workbookViewId="0">
      <selection activeCell="B23" sqref="B23"/>
    </sheetView>
  </sheetViews>
  <sheetFormatPr defaultRowHeight="15" x14ac:dyDescent="0.25"/>
  <cols>
    <col min="1" max="1" width="57.7109375" style="72" customWidth="1"/>
    <col min="2" max="2" width="21.7109375" style="99" customWidth="1"/>
    <col min="3" max="3" width="24.7109375" style="72" customWidth="1"/>
    <col min="4" max="256" width="9.140625" style="72"/>
    <col min="257" max="257" width="57.7109375" style="72" customWidth="1"/>
    <col min="258" max="258" width="21.7109375" style="72" customWidth="1"/>
    <col min="259" max="259" width="24.7109375" style="72" customWidth="1"/>
    <col min="260" max="512" width="9.140625" style="72"/>
    <col min="513" max="513" width="57.7109375" style="72" customWidth="1"/>
    <col min="514" max="514" width="21.7109375" style="72" customWidth="1"/>
    <col min="515" max="515" width="24.7109375" style="72" customWidth="1"/>
    <col min="516" max="768" width="9.140625" style="72"/>
    <col min="769" max="769" width="57.7109375" style="72" customWidth="1"/>
    <col min="770" max="770" width="21.7109375" style="72" customWidth="1"/>
    <col min="771" max="771" width="24.7109375" style="72" customWidth="1"/>
    <col min="772" max="1024" width="9.140625" style="72"/>
    <col min="1025" max="1025" width="57.7109375" style="72" customWidth="1"/>
    <col min="1026" max="1026" width="21.7109375" style="72" customWidth="1"/>
    <col min="1027" max="1027" width="24.7109375" style="72" customWidth="1"/>
    <col min="1028" max="1280" width="9.140625" style="72"/>
    <col min="1281" max="1281" width="57.7109375" style="72" customWidth="1"/>
    <col min="1282" max="1282" width="21.7109375" style="72" customWidth="1"/>
    <col min="1283" max="1283" width="24.7109375" style="72" customWidth="1"/>
    <col min="1284" max="1536" width="9.140625" style="72"/>
    <col min="1537" max="1537" width="57.7109375" style="72" customWidth="1"/>
    <col min="1538" max="1538" width="21.7109375" style="72" customWidth="1"/>
    <col min="1539" max="1539" width="24.7109375" style="72" customWidth="1"/>
    <col min="1540" max="1792" width="9.140625" style="72"/>
    <col min="1793" max="1793" width="57.7109375" style="72" customWidth="1"/>
    <col min="1794" max="1794" width="21.7109375" style="72" customWidth="1"/>
    <col min="1795" max="1795" width="24.7109375" style="72" customWidth="1"/>
    <col min="1796" max="2048" width="9.140625" style="72"/>
    <col min="2049" max="2049" width="57.7109375" style="72" customWidth="1"/>
    <col min="2050" max="2050" width="21.7109375" style="72" customWidth="1"/>
    <col min="2051" max="2051" width="24.7109375" style="72" customWidth="1"/>
    <col min="2052" max="2304" width="9.140625" style="72"/>
    <col min="2305" max="2305" width="57.7109375" style="72" customWidth="1"/>
    <col min="2306" max="2306" width="21.7109375" style="72" customWidth="1"/>
    <col min="2307" max="2307" width="24.7109375" style="72" customWidth="1"/>
    <col min="2308" max="2560" width="9.140625" style="72"/>
    <col min="2561" max="2561" width="57.7109375" style="72" customWidth="1"/>
    <col min="2562" max="2562" width="21.7109375" style="72" customWidth="1"/>
    <col min="2563" max="2563" width="24.7109375" style="72" customWidth="1"/>
    <col min="2564" max="2816" width="9.140625" style="72"/>
    <col min="2817" max="2817" width="57.7109375" style="72" customWidth="1"/>
    <col min="2818" max="2818" width="21.7109375" style="72" customWidth="1"/>
    <col min="2819" max="2819" width="24.7109375" style="72" customWidth="1"/>
    <col min="2820" max="3072" width="9.140625" style="72"/>
    <col min="3073" max="3073" width="57.7109375" style="72" customWidth="1"/>
    <col min="3074" max="3074" width="21.7109375" style="72" customWidth="1"/>
    <col min="3075" max="3075" width="24.7109375" style="72" customWidth="1"/>
    <col min="3076" max="3328" width="9.140625" style="72"/>
    <col min="3329" max="3329" width="57.7109375" style="72" customWidth="1"/>
    <col min="3330" max="3330" width="21.7109375" style="72" customWidth="1"/>
    <col min="3331" max="3331" width="24.7109375" style="72" customWidth="1"/>
    <col min="3332" max="3584" width="9.140625" style="72"/>
    <col min="3585" max="3585" width="57.7109375" style="72" customWidth="1"/>
    <col min="3586" max="3586" width="21.7109375" style="72" customWidth="1"/>
    <col min="3587" max="3587" width="24.7109375" style="72" customWidth="1"/>
    <col min="3588" max="3840" width="9.140625" style="72"/>
    <col min="3841" max="3841" width="57.7109375" style="72" customWidth="1"/>
    <col min="3842" max="3842" width="21.7109375" style="72" customWidth="1"/>
    <col min="3843" max="3843" width="24.7109375" style="72" customWidth="1"/>
    <col min="3844" max="4096" width="9.140625" style="72"/>
    <col min="4097" max="4097" width="57.7109375" style="72" customWidth="1"/>
    <col min="4098" max="4098" width="21.7109375" style="72" customWidth="1"/>
    <col min="4099" max="4099" width="24.7109375" style="72" customWidth="1"/>
    <col min="4100" max="4352" width="9.140625" style="72"/>
    <col min="4353" max="4353" width="57.7109375" style="72" customWidth="1"/>
    <col min="4354" max="4354" width="21.7109375" style="72" customWidth="1"/>
    <col min="4355" max="4355" width="24.7109375" style="72" customWidth="1"/>
    <col min="4356" max="4608" width="9.140625" style="72"/>
    <col min="4609" max="4609" width="57.7109375" style="72" customWidth="1"/>
    <col min="4610" max="4610" width="21.7109375" style="72" customWidth="1"/>
    <col min="4611" max="4611" width="24.7109375" style="72" customWidth="1"/>
    <col min="4612" max="4864" width="9.140625" style="72"/>
    <col min="4865" max="4865" width="57.7109375" style="72" customWidth="1"/>
    <col min="4866" max="4866" width="21.7109375" style="72" customWidth="1"/>
    <col min="4867" max="4867" width="24.7109375" style="72" customWidth="1"/>
    <col min="4868" max="5120" width="9.140625" style="72"/>
    <col min="5121" max="5121" width="57.7109375" style="72" customWidth="1"/>
    <col min="5122" max="5122" width="21.7109375" style="72" customWidth="1"/>
    <col min="5123" max="5123" width="24.7109375" style="72" customWidth="1"/>
    <col min="5124" max="5376" width="9.140625" style="72"/>
    <col min="5377" max="5377" width="57.7109375" style="72" customWidth="1"/>
    <col min="5378" max="5378" width="21.7109375" style="72" customWidth="1"/>
    <col min="5379" max="5379" width="24.7109375" style="72" customWidth="1"/>
    <col min="5380" max="5632" width="9.140625" style="72"/>
    <col min="5633" max="5633" width="57.7109375" style="72" customWidth="1"/>
    <col min="5634" max="5634" width="21.7109375" style="72" customWidth="1"/>
    <col min="5635" max="5635" width="24.7109375" style="72" customWidth="1"/>
    <col min="5636" max="5888" width="9.140625" style="72"/>
    <col min="5889" max="5889" width="57.7109375" style="72" customWidth="1"/>
    <col min="5890" max="5890" width="21.7109375" style="72" customWidth="1"/>
    <col min="5891" max="5891" width="24.7109375" style="72" customWidth="1"/>
    <col min="5892" max="6144" width="9.140625" style="72"/>
    <col min="6145" max="6145" width="57.7109375" style="72" customWidth="1"/>
    <col min="6146" max="6146" width="21.7109375" style="72" customWidth="1"/>
    <col min="6147" max="6147" width="24.7109375" style="72" customWidth="1"/>
    <col min="6148" max="6400" width="9.140625" style="72"/>
    <col min="6401" max="6401" width="57.7109375" style="72" customWidth="1"/>
    <col min="6402" max="6402" width="21.7109375" style="72" customWidth="1"/>
    <col min="6403" max="6403" width="24.7109375" style="72" customWidth="1"/>
    <col min="6404" max="6656" width="9.140625" style="72"/>
    <col min="6657" max="6657" width="57.7109375" style="72" customWidth="1"/>
    <col min="6658" max="6658" width="21.7109375" style="72" customWidth="1"/>
    <col min="6659" max="6659" width="24.7109375" style="72" customWidth="1"/>
    <col min="6660" max="6912" width="9.140625" style="72"/>
    <col min="6913" max="6913" width="57.7109375" style="72" customWidth="1"/>
    <col min="6914" max="6914" width="21.7109375" style="72" customWidth="1"/>
    <col min="6915" max="6915" width="24.7109375" style="72" customWidth="1"/>
    <col min="6916" max="7168" width="9.140625" style="72"/>
    <col min="7169" max="7169" width="57.7109375" style="72" customWidth="1"/>
    <col min="7170" max="7170" width="21.7109375" style="72" customWidth="1"/>
    <col min="7171" max="7171" width="24.7109375" style="72" customWidth="1"/>
    <col min="7172" max="7424" width="9.140625" style="72"/>
    <col min="7425" max="7425" width="57.7109375" style="72" customWidth="1"/>
    <col min="7426" max="7426" width="21.7109375" style="72" customWidth="1"/>
    <col min="7427" max="7427" width="24.7109375" style="72" customWidth="1"/>
    <col min="7428" max="7680" width="9.140625" style="72"/>
    <col min="7681" max="7681" width="57.7109375" style="72" customWidth="1"/>
    <col min="7682" max="7682" width="21.7109375" style="72" customWidth="1"/>
    <col min="7683" max="7683" width="24.7109375" style="72" customWidth="1"/>
    <col min="7684" max="7936" width="9.140625" style="72"/>
    <col min="7937" max="7937" width="57.7109375" style="72" customWidth="1"/>
    <col min="7938" max="7938" width="21.7109375" style="72" customWidth="1"/>
    <col min="7939" max="7939" width="24.7109375" style="72" customWidth="1"/>
    <col min="7940" max="8192" width="9.140625" style="72"/>
    <col min="8193" max="8193" width="57.7109375" style="72" customWidth="1"/>
    <col min="8194" max="8194" width="21.7109375" style="72" customWidth="1"/>
    <col min="8195" max="8195" width="24.7109375" style="72" customWidth="1"/>
    <col min="8196" max="8448" width="9.140625" style="72"/>
    <col min="8449" max="8449" width="57.7109375" style="72" customWidth="1"/>
    <col min="8450" max="8450" width="21.7109375" style="72" customWidth="1"/>
    <col min="8451" max="8451" width="24.7109375" style="72" customWidth="1"/>
    <col min="8452" max="8704" width="9.140625" style="72"/>
    <col min="8705" max="8705" width="57.7109375" style="72" customWidth="1"/>
    <col min="8706" max="8706" width="21.7109375" style="72" customWidth="1"/>
    <col min="8707" max="8707" width="24.7109375" style="72" customWidth="1"/>
    <col min="8708" max="8960" width="9.140625" style="72"/>
    <col min="8961" max="8961" width="57.7109375" style="72" customWidth="1"/>
    <col min="8962" max="8962" width="21.7109375" style="72" customWidth="1"/>
    <col min="8963" max="8963" width="24.7109375" style="72" customWidth="1"/>
    <col min="8964" max="9216" width="9.140625" style="72"/>
    <col min="9217" max="9217" width="57.7109375" style="72" customWidth="1"/>
    <col min="9218" max="9218" width="21.7109375" style="72" customWidth="1"/>
    <col min="9219" max="9219" width="24.7109375" style="72" customWidth="1"/>
    <col min="9220" max="9472" width="9.140625" style="72"/>
    <col min="9473" max="9473" width="57.7109375" style="72" customWidth="1"/>
    <col min="9474" max="9474" width="21.7109375" style="72" customWidth="1"/>
    <col min="9475" max="9475" width="24.7109375" style="72" customWidth="1"/>
    <col min="9476" max="9728" width="9.140625" style="72"/>
    <col min="9729" max="9729" width="57.7109375" style="72" customWidth="1"/>
    <col min="9730" max="9730" width="21.7109375" style="72" customWidth="1"/>
    <col min="9731" max="9731" width="24.7109375" style="72" customWidth="1"/>
    <col min="9732" max="9984" width="9.140625" style="72"/>
    <col min="9985" max="9985" width="57.7109375" style="72" customWidth="1"/>
    <col min="9986" max="9986" width="21.7109375" style="72" customWidth="1"/>
    <col min="9987" max="9987" width="24.7109375" style="72" customWidth="1"/>
    <col min="9988" max="10240" width="9.140625" style="72"/>
    <col min="10241" max="10241" width="57.7109375" style="72" customWidth="1"/>
    <col min="10242" max="10242" width="21.7109375" style="72" customWidth="1"/>
    <col min="10243" max="10243" width="24.7109375" style="72" customWidth="1"/>
    <col min="10244" max="10496" width="9.140625" style="72"/>
    <col min="10497" max="10497" width="57.7109375" style="72" customWidth="1"/>
    <col min="10498" max="10498" width="21.7109375" style="72" customWidth="1"/>
    <col min="10499" max="10499" width="24.7109375" style="72" customWidth="1"/>
    <col min="10500" max="10752" width="9.140625" style="72"/>
    <col min="10753" max="10753" width="57.7109375" style="72" customWidth="1"/>
    <col min="10754" max="10754" width="21.7109375" style="72" customWidth="1"/>
    <col min="10755" max="10755" width="24.7109375" style="72" customWidth="1"/>
    <col min="10756" max="11008" width="9.140625" style="72"/>
    <col min="11009" max="11009" width="57.7109375" style="72" customWidth="1"/>
    <col min="11010" max="11010" width="21.7109375" style="72" customWidth="1"/>
    <col min="11011" max="11011" width="24.7109375" style="72" customWidth="1"/>
    <col min="11012" max="11264" width="9.140625" style="72"/>
    <col min="11265" max="11265" width="57.7109375" style="72" customWidth="1"/>
    <col min="11266" max="11266" width="21.7109375" style="72" customWidth="1"/>
    <col min="11267" max="11267" width="24.7109375" style="72" customWidth="1"/>
    <col min="11268" max="11520" width="9.140625" style="72"/>
    <col min="11521" max="11521" width="57.7109375" style="72" customWidth="1"/>
    <col min="11522" max="11522" width="21.7109375" style="72" customWidth="1"/>
    <col min="11523" max="11523" width="24.7109375" style="72" customWidth="1"/>
    <col min="11524" max="11776" width="9.140625" style="72"/>
    <col min="11777" max="11777" width="57.7109375" style="72" customWidth="1"/>
    <col min="11778" max="11778" width="21.7109375" style="72" customWidth="1"/>
    <col min="11779" max="11779" width="24.7109375" style="72" customWidth="1"/>
    <col min="11780" max="12032" width="9.140625" style="72"/>
    <col min="12033" max="12033" width="57.7109375" style="72" customWidth="1"/>
    <col min="12034" max="12034" width="21.7109375" style="72" customWidth="1"/>
    <col min="12035" max="12035" width="24.7109375" style="72" customWidth="1"/>
    <col min="12036" max="12288" width="9.140625" style="72"/>
    <col min="12289" max="12289" width="57.7109375" style="72" customWidth="1"/>
    <col min="12290" max="12290" width="21.7109375" style="72" customWidth="1"/>
    <col min="12291" max="12291" width="24.7109375" style="72" customWidth="1"/>
    <col min="12292" max="12544" width="9.140625" style="72"/>
    <col min="12545" max="12545" width="57.7109375" style="72" customWidth="1"/>
    <col min="12546" max="12546" width="21.7109375" style="72" customWidth="1"/>
    <col min="12547" max="12547" width="24.7109375" style="72" customWidth="1"/>
    <col min="12548" max="12800" width="9.140625" style="72"/>
    <col min="12801" max="12801" width="57.7109375" style="72" customWidth="1"/>
    <col min="12802" max="12802" width="21.7109375" style="72" customWidth="1"/>
    <col min="12803" max="12803" width="24.7109375" style="72" customWidth="1"/>
    <col min="12804" max="13056" width="9.140625" style="72"/>
    <col min="13057" max="13057" width="57.7109375" style="72" customWidth="1"/>
    <col min="13058" max="13058" width="21.7109375" style="72" customWidth="1"/>
    <col min="13059" max="13059" width="24.7109375" style="72" customWidth="1"/>
    <col min="13060" max="13312" width="9.140625" style="72"/>
    <col min="13313" max="13313" width="57.7109375" style="72" customWidth="1"/>
    <col min="13314" max="13314" width="21.7109375" style="72" customWidth="1"/>
    <col min="13315" max="13315" width="24.7109375" style="72" customWidth="1"/>
    <col min="13316" max="13568" width="9.140625" style="72"/>
    <col min="13569" max="13569" width="57.7109375" style="72" customWidth="1"/>
    <col min="13570" max="13570" width="21.7109375" style="72" customWidth="1"/>
    <col min="13571" max="13571" width="24.7109375" style="72" customWidth="1"/>
    <col min="13572" max="13824" width="9.140625" style="72"/>
    <col min="13825" max="13825" width="57.7109375" style="72" customWidth="1"/>
    <col min="13826" max="13826" width="21.7109375" style="72" customWidth="1"/>
    <col min="13827" max="13827" width="24.7109375" style="72" customWidth="1"/>
    <col min="13828" max="14080" width="9.140625" style="72"/>
    <col min="14081" max="14081" width="57.7109375" style="72" customWidth="1"/>
    <col min="14082" max="14082" width="21.7109375" style="72" customWidth="1"/>
    <col min="14083" max="14083" width="24.7109375" style="72" customWidth="1"/>
    <col min="14084" max="14336" width="9.140625" style="72"/>
    <col min="14337" max="14337" width="57.7109375" style="72" customWidth="1"/>
    <col min="14338" max="14338" width="21.7109375" style="72" customWidth="1"/>
    <col min="14339" max="14339" width="24.7109375" style="72" customWidth="1"/>
    <col min="14340" max="14592" width="9.140625" style="72"/>
    <col min="14593" max="14593" width="57.7109375" style="72" customWidth="1"/>
    <col min="14594" max="14594" width="21.7109375" style="72" customWidth="1"/>
    <col min="14595" max="14595" width="24.7109375" style="72" customWidth="1"/>
    <col min="14596" max="14848" width="9.140625" style="72"/>
    <col min="14849" max="14849" width="57.7109375" style="72" customWidth="1"/>
    <col min="14850" max="14850" width="21.7109375" style="72" customWidth="1"/>
    <col min="14851" max="14851" width="24.7109375" style="72" customWidth="1"/>
    <col min="14852" max="15104" width="9.140625" style="72"/>
    <col min="15105" max="15105" width="57.7109375" style="72" customWidth="1"/>
    <col min="15106" max="15106" width="21.7109375" style="72" customWidth="1"/>
    <col min="15107" max="15107" width="24.7109375" style="72" customWidth="1"/>
    <col min="15108" max="15360" width="9.140625" style="72"/>
    <col min="15361" max="15361" width="57.7109375" style="72" customWidth="1"/>
    <col min="15362" max="15362" width="21.7109375" style="72" customWidth="1"/>
    <col min="15363" max="15363" width="24.7109375" style="72" customWidth="1"/>
    <col min="15364" max="15616" width="9.140625" style="72"/>
    <col min="15617" max="15617" width="57.7109375" style="72" customWidth="1"/>
    <col min="15618" max="15618" width="21.7109375" style="72" customWidth="1"/>
    <col min="15619" max="15619" width="24.7109375" style="72" customWidth="1"/>
    <col min="15620" max="15872" width="9.140625" style="72"/>
    <col min="15873" max="15873" width="57.7109375" style="72" customWidth="1"/>
    <col min="15874" max="15874" width="21.7109375" style="72" customWidth="1"/>
    <col min="15875" max="15875" width="24.7109375" style="72" customWidth="1"/>
    <col min="15876" max="16128" width="9.140625" style="72"/>
    <col min="16129" max="16129" width="57.7109375" style="72" customWidth="1"/>
    <col min="16130" max="16130" width="21.7109375" style="72" customWidth="1"/>
    <col min="16131" max="16131" width="24.7109375" style="72" customWidth="1"/>
    <col min="16132" max="16384" width="9.140625" style="72"/>
  </cols>
  <sheetData>
    <row r="1" spans="1:3" x14ac:dyDescent="0.25">
      <c r="A1" s="69" t="s">
        <v>84</v>
      </c>
      <c r="B1" s="70"/>
      <c r="C1" s="71"/>
    </row>
    <row r="2" spans="1:3" x14ac:dyDescent="0.25">
      <c r="A2" s="152" t="s">
        <v>387</v>
      </c>
      <c r="B2" s="73"/>
      <c r="C2" s="74"/>
    </row>
    <row r="3" spans="1:3" x14ac:dyDescent="0.25">
      <c r="A3" s="75" t="s">
        <v>85</v>
      </c>
      <c r="B3" s="76"/>
      <c r="C3" s="77"/>
    </row>
    <row r="4" spans="1:3" ht="25.5" customHeight="1" x14ac:dyDescent="0.25">
      <c r="A4" s="78"/>
      <c r="B4" s="79" t="s">
        <v>86</v>
      </c>
      <c r="C4" s="80" t="s">
        <v>87</v>
      </c>
    </row>
    <row r="5" spans="1:3" x14ac:dyDescent="0.25">
      <c r="A5" s="81" t="s">
        <v>88</v>
      </c>
      <c r="B5" s="82"/>
      <c r="C5" s="83"/>
    </row>
    <row r="6" spans="1:3" x14ac:dyDescent="0.25">
      <c r="A6" s="84" t="s">
        <v>89</v>
      </c>
      <c r="B6" s="108">
        <f>'General Info.'!C15</f>
        <v>0</v>
      </c>
      <c r="C6" s="164" t="s">
        <v>172</v>
      </c>
    </row>
    <row r="7" spans="1:3" x14ac:dyDescent="0.25">
      <c r="A7" s="85" t="s">
        <v>90</v>
      </c>
      <c r="B7" s="108">
        <f>'General Info.'!C16</f>
        <v>0</v>
      </c>
      <c r="C7" s="164" t="s">
        <v>172</v>
      </c>
    </row>
    <row r="8" spans="1:3" x14ac:dyDescent="0.25">
      <c r="A8" s="84" t="s">
        <v>173</v>
      </c>
      <c r="B8" s="108"/>
      <c r="C8" s="88"/>
    </row>
    <row r="9" spans="1:3" x14ac:dyDescent="0.25">
      <c r="A9" s="84" t="s">
        <v>174</v>
      </c>
      <c r="B9" s="108"/>
      <c r="C9" s="88"/>
    </row>
    <row r="10" spans="1:3" x14ac:dyDescent="0.25">
      <c r="A10" s="85" t="s">
        <v>91</v>
      </c>
      <c r="B10" s="108"/>
      <c r="C10" s="88"/>
    </row>
    <row r="11" spans="1:3" x14ac:dyDescent="0.25">
      <c r="A11" s="81" t="s">
        <v>92</v>
      </c>
      <c r="B11" s="165"/>
      <c r="C11" s="166"/>
    </row>
    <row r="12" spans="1:3" x14ac:dyDescent="0.25">
      <c r="A12" s="80" t="s">
        <v>93</v>
      </c>
      <c r="B12" s="109">
        <f>'General Info.'!C17</f>
        <v>0</v>
      </c>
      <c r="C12" s="164" t="s">
        <v>172</v>
      </c>
    </row>
    <row r="13" spans="1:3" x14ac:dyDescent="0.25">
      <c r="A13" s="80" t="s">
        <v>196</v>
      </c>
      <c r="B13" s="109">
        <f>'General Info.'!C19</f>
        <v>0</v>
      </c>
      <c r="C13" s="88"/>
    </row>
    <row r="14" spans="1:3" x14ac:dyDescent="0.25">
      <c r="A14" s="80" t="s">
        <v>94</v>
      </c>
      <c r="B14" s="109"/>
      <c r="C14" s="88"/>
    </row>
    <row r="15" spans="1:3" x14ac:dyDescent="0.25">
      <c r="A15" s="80" t="s">
        <v>95</v>
      </c>
      <c r="B15" s="109"/>
      <c r="C15" s="88"/>
    </row>
    <row r="16" spans="1:3" x14ac:dyDescent="0.25">
      <c r="A16" s="80" t="s">
        <v>96</v>
      </c>
      <c r="B16" s="109"/>
      <c r="C16" s="164" t="s">
        <v>172</v>
      </c>
    </row>
    <row r="17" spans="1:3" x14ac:dyDescent="0.25">
      <c r="A17" s="86" t="s">
        <v>97</v>
      </c>
      <c r="B17" s="165"/>
      <c r="C17" s="166"/>
    </row>
    <row r="18" spans="1:3" x14ac:dyDescent="0.25">
      <c r="A18" s="80" t="s">
        <v>29</v>
      </c>
      <c r="B18" s="109"/>
      <c r="C18" s="164"/>
    </row>
    <row r="19" spans="1:3" x14ac:dyDescent="0.25">
      <c r="A19" s="80" t="s">
        <v>28</v>
      </c>
      <c r="B19" s="109"/>
      <c r="C19" s="164"/>
    </row>
    <row r="20" spans="1:3" x14ac:dyDescent="0.25">
      <c r="A20" s="80" t="s">
        <v>98</v>
      </c>
      <c r="B20" s="109"/>
      <c r="C20" s="88"/>
    </row>
    <row r="21" spans="1:3" x14ac:dyDescent="0.25">
      <c r="A21" s="80" t="s">
        <v>99</v>
      </c>
      <c r="B21" s="109"/>
      <c r="C21" s="88"/>
    </row>
    <row r="22" spans="1:3" x14ac:dyDescent="0.25">
      <c r="A22" s="80" t="s">
        <v>100</v>
      </c>
      <c r="B22" s="109"/>
      <c r="C22" s="88"/>
    </row>
    <row r="23" spans="1:3" x14ac:dyDescent="0.25">
      <c r="A23" s="80" t="s">
        <v>101</v>
      </c>
      <c r="B23" s="109"/>
      <c r="C23" s="88"/>
    </row>
    <row r="24" spans="1:3" x14ac:dyDescent="0.25">
      <c r="A24" s="80" t="s">
        <v>33</v>
      </c>
      <c r="B24" s="109"/>
      <c r="C24" s="88"/>
    </row>
    <row r="25" spans="1:3" x14ac:dyDescent="0.25">
      <c r="A25" s="80" t="s">
        <v>102</v>
      </c>
      <c r="B25" s="109"/>
      <c r="C25" s="88"/>
    </row>
    <row r="26" spans="1:3" x14ac:dyDescent="0.25">
      <c r="A26" s="80" t="s">
        <v>103</v>
      </c>
      <c r="B26" s="109"/>
      <c r="C26" s="88"/>
    </row>
    <row r="27" spans="1:3" x14ac:dyDescent="0.25">
      <c r="A27" s="80" t="s">
        <v>104</v>
      </c>
      <c r="B27" s="109"/>
      <c r="C27" s="164"/>
    </row>
    <row r="28" spans="1:3" x14ac:dyDescent="0.25">
      <c r="A28" s="80" t="s">
        <v>105</v>
      </c>
      <c r="B28" s="109"/>
      <c r="C28" s="164"/>
    </row>
    <row r="29" spans="1:3" x14ac:dyDescent="0.25">
      <c r="A29" s="86" t="s">
        <v>106</v>
      </c>
      <c r="B29" s="165"/>
      <c r="C29" s="166"/>
    </row>
    <row r="30" spans="1:3" ht="25.5" x14ac:dyDescent="0.25">
      <c r="A30" s="87" t="s">
        <v>107</v>
      </c>
      <c r="B30" s="109"/>
      <c r="C30" s="88"/>
    </row>
    <row r="31" spans="1:3" x14ac:dyDescent="0.25">
      <c r="A31" s="80" t="s">
        <v>108</v>
      </c>
      <c r="B31" s="109"/>
      <c r="C31" s="88"/>
    </row>
    <row r="32" spans="1:3" x14ac:dyDescent="0.25">
      <c r="A32" s="80" t="s">
        <v>109</v>
      </c>
      <c r="B32" s="109"/>
      <c r="C32" s="88"/>
    </row>
    <row r="33" spans="1:3" x14ac:dyDescent="0.25">
      <c r="A33" s="80" t="s">
        <v>110</v>
      </c>
      <c r="B33" s="109"/>
      <c r="C33" s="88"/>
    </row>
    <row r="34" spans="1:3" x14ac:dyDescent="0.25">
      <c r="A34" s="80" t="s">
        <v>111</v>
      </c>
      <c r="B34" s="109"/>
      <c r="C34" s="88"/>
    </row>
    <row r="35" spans="1:3" x14ac:dyDescent="0.25">
      <c r="A35" s="80" t="s">
        <v>112</v>
      </c>
      <c r="B35" s="109"/>
      <c r="C35" s="88"/>
    </row>
    <row r="36" spans="1:3" x14ac:dyDescent="0.25">
      <c r="A36" s="80" t="s">
        <v>113</v>
      </c>
      <c r="B36" s="109"/>
      <c r="C36" s="88"/>
    </row>
    <row r="37" spans="1:3" x14ac:dyDescent="0.25">
      <c r="A37" s="80" t="s">
        <v>114</v>
      </c>
      <c r="B37" s="167"/>
      <c r="C37" s="88"/>
    </row>
    <row r="38" spans="1:3" x14ac:dyDescent="0.25">
      <c r="A38" s="80" t="s">
        <v>115</v>
      </c>
      <c r="B38" s="109"/>
      <c r="C38" s="88"/>
    </row>
    <row r="39" spans="1:3" x14ac:dyDescent="0.25">
      <c r="A39" s="80" t="s">
        <v>116</v>
      </c>
      <c r="B39" s="109"/>
      <c r="C39" s="88"/>
    </row>
    <row r="40" spans="1:3" x14ac:dyDescent="0.25">
      <c r="A40" s="86" t="s">
        <v>117</v>
      </c>
      <c r="B40" s="165"/>
      <c r="C40" s="166"/>
    </row>
    <row r="41" spans="1:3" x14ac:dyDescent="0.25">
      <c r="A41" s="110" t="s">
        <v>118</v>
      </c>
      <c r="B41" s="109"/>
      <c r="C41" s="88"/>
    </row>
    <row r="42" spans="1:3" x14ac:dyDescent="0.25">
      <c r="A42" s="110" t="s">
        <v>119</v>
      </c>
      <c r="B42" s="109"/>
      <c r="C42" s="88"/>
    </row>
    <row r="43" spans="1:3" x14ac:dyDescent="0.25">
      <c r="A43" s="72" t="s">
        <v>120</v>
      </c>
      <c r="B43" s="109"/>
      <c r="C43" s="88"/>
    </row>
    <row r="44" spans="1:3" x14ac:dyDescent="0.25">
      <c r="A44" s="110" t="s">
        <v>121</v>
      </c>
      <c r="B44" s="109"/>
      <c r="C44" s="88"/>
    </row>
    <row r="45" spans="1:3" x14ac:dyDescent="0.25">
      <c r="A45" s="86" t="s">
        <v>122</v>
      </c>
      <c r="B45" s="165"/>
      <c r="C45" s="166"/>
    </row>
    <row r="46" spans="1:3" x14ac:dyDescent="0.25">
      <c r="A46" s="80" t="s">
        <v>123</v>
      </c>
      <c r="B46" s="109"/>
      <c r="C46" s="88"/>
    </row>
    <row r="47" spans="1:3" x14ac:dyDescent="0.25">
      <c r="A47" s="80" t="s">
        <v>124</v>
      </c>
      <c r="B47" s="109"/>
      <c r="C47" s="88"/>
    </row>
    <row r="48" spans="1:3" x14ac:dyDescent="0.25">
      <c r="A48" s="80" t="s">
        <v>125</v>
      </c>
      <c r="B48" s="109"/>
      <c r="C48" s="88"/>
    </row>
    <row r="49" spans="1:3" ht="30" x14ac:dyDescent="0.25">
      <c r="A49" s="80" t="s">
        <v>126</v>
      </c>
      <c r="B49" s="167"/>
      <c r="C49" s="88"/>
    </row>
    <row r="50" spans="1:3" x14ac:dyDescent="0.25">
      <c r="A50" s="80" t="s">
        <v>127</v>
      </c>
      <c r="B50" s="167"/>
      <c r="C50" s="88"/>
    </row>
    <row r="51" spans="1:3" x14ac:dyDescent="0.25">
      <c r="A51" s="80" t="s">
        <v>128</v>
      </c>
      <c r="B51" s="109"/>
      <c r="C51" s="88"/>
    </row>
    <row r="52" spans="1:3" ht="12.75" customHeight="1" x14ac:dyDescent="0.25">
      <c r="A52" s="80" t="s">
        <v>129</v>
      </c>
      <c r="B52" s="109"/>
      <c r="C52" s="88"/>
    </row>
    <row r="53" spans="1:3" x14ac:dyDescent="0.25">
      <c r="A53" s="80" t="s">
        <v>130</v>
      </c>
      <c r="B53" s="109"/>
      <c r="C53" s="88"/>
    </row>
    <row r="54" spans="1:3" ht="30" x14ac:dyDescent="0.25">
      <c r="A54" s="151" t="s">
        <v>131</v>
      </c>
      <c r="B54" s="109"/>
      <c r="C54" s="88"/>
    </row>
    <row r="55" spans="1:3" ht="25.5" customHeight="1" x14ac:dyDescent="0.25">
      <c r="A55" s="80" t="s">
        <v>132</v>
      </c>
      <c r="B55" s="167"/>
      <c r="C55" s="88"/>
    </row>
    <row r="56" spans="1:3" ht="30" x14ac:dyDescent="0.25">
      <c r="A56" s="151" t="s">
        <v>380</v>
      </c>
      <c r="B56" s="109"/>
      <c r="C56" s="88"/>
    </row>
    <row r="57" spans="1:3" x14ac:dyDescent="0.25">
      <c r="A57" s="80" t="s">
        <v>133</v>
      </c>
      <c r="B57" s="109"/>
      <c r="C57" s="88"/>
    </row>
    <row r="58" spans="1:3" x14ac:dyDescent="0.25">
      <c r="A58" s="151" t="s">
        <v>134</v>
      </c>
      <c r="B58" s="109"/>
      <c r="C58" s="88"/>
    </row>
    <row r="59" spans="1:3" x14ac:dyDescent="0.25">
      <c r="A59" s="80" t="s">
        <v>135</v>
      </c>
      <c r="B59" s="109"/>
      <c r="C59" s="88"/>
    </row>
    <row r="60" spans="1:3" x14ac:dyDescent="0.25">
      <c r="A60" s="80" t="s">
        <v>136</v>
      </c>
      <c r="B60" s="109"/>
      <c r="C60" s="88"/>
    </row>
    <row r="61" spans="1:3" x14ac:dyDescent="0.25">
      <c r="A61" s="80" t="s">
        <v>137</v>
      </c>
      <c r="B61" s="109"/>
      <c r="C61" s="88"/>
    </row>
    <row r="62" spans="1:3" x14ac:dyDescent="0.25">
      <c r="A62" s="86" t="s">
        <v>138</v>
      </c>
      <c r="B62" s="165"/>
      <c r="C62" s="166"/>
    </row>
    <row r="63" spans="1:3" ht="28.5" x14ac:dyDescent="0.25">
      <c r="A63" s="80" t="s">
        <v>139</v>
      </c>
      <c r="B63" s="109"/>
      <c r="C63" s="88"/>
    </row>
    <row r="64" spans="1:3" ht="28.5" x14ac:dyDescent="0.25">
      <c r="A64" s="151" t="s">
        <v>381</v>
      </c>
      <c r="B64" s="109"/>
      <c r="C64" s="88"/>
    </row>
    <row r="65" spans="1:3" ht="30" x14ac:dyDescent="0.25">
      <c r="A65" s="80" t="s">
        <v>140</v>
      </c>
      <c r="B65" s="109"/>
      <c r="C65" s="88"/>
    </row>
    <row r="66" spans="1:3" x14ac:dyDescent="0.25">
      <c r="A66" s="80" t="s">
        <v>141</v>
      </c>
      <c r="B66" s="109"/>
      <c r="C66" s="88"/>
    </row>
    <row r="67" spans="1:3" x14ac:dyDescent="0.25">
      <c r="A67" s="80" t="s">
        <v>142</v>
      </c>
      <c r="B67" s="109"/>
      <c r="C67" s="88"/>
    </row>
    <row r="68" spans="1:3" x14ac:dyDescent="0.25">
      <c r="A68" s="151" t="s">
        <v>143</v>
      </c>
      <c r="B68" s="109"/>
      <c r="C68" s="88"/>
    </row>
    <row r="69" spans="1:3" x14ac:dyDescent="0.25">
      <c r="A69" s="80" t="s">
        <v>144</v>
      </c>
      <c r="B69" s="109"/>
      <c r="C69" s="88"/>
    </row>
    <row r="70" spans="1:3" x14ac:dyDescent="0.25">
      <c r="A70" s="80" t="s">
        <v>145</v>
      </c>
      <c r="B70" s="109"/>
      <c r="C70" s="88"/>
    </row>
    <row r="71" spans="1:3" x14ac:dyDescent="0.25">
      <c r="A71" s="80" t="s">
        <v>146</v>
      </c>
      <c r="B71" s="109"/>
      <c r="C71" s="88"/>
    </row>
    <row r="72" spans="1:3" ht="15" customHeight="1" x14ac:dyDescent="0.25">
      <c r="A72" s="86" t="s">
        <v>147</v>
      </c>
      <c r="B72" s="165"/>
      <c r="C72" s="166"/>
    </row>
    <row r="73" spans="1:3" x14ac:dyDescent="0.25">
      <c r="A73" s="80" t="s">
        <v>148</v>
      </c>
      <c r="B73" s="109"/>
      <c r="C73" s="88"/>
    </row>
    <row r="74" spans="1:3" x14ac:dyDescent="0.25">
      <c r="A74" s="80" t="s">
        <v>149</v>
      </c>
      <c r="B74" s="109"/>
      <c r="C74" s="88"/>
    </row>
    <row r="75" spans="1:3" x14ac:dyDescent="0.25">
      <c r="A75" s="80" t="s">
        <v>150</v>
      </c>
      <c r="B75" s="109"/>
      <c r="C75" s="88"/>
    </row>
    <row r="76" spans="1:3" x14ac:dyDescent="0.25">
      <c r="A76" s="80" t="s">
        <v>151</v>
      </c>
      <c r="B76" s="109"/>
      <c r="C76" s="88"/>
    </row>
    <row r="77" spans="1:3" x14ac:dyDescent="0.25">
      <c r="A77" s="80" t="s">
        <v>152</v>
      </c>
      <c r="B77" s="109"/>
      <c r="C77" s="88"/>
    </row>
    <row r="78" spans="1:3" x14ac:dyDescent="0.25">
      <c r="A78" s="80" t="s">
        <v>153</v>
      </c>
      <c r="B78" s="109"/>
      <c r="C78" s="88"/>
    </row>
    <row r="79" spans="1:3" x14ac:dyDescent="0.25">
      <c r="A79" s="80" t="s">
        <v>154</v>
      </c>
      <c r="B79" s="109"/>
      <c r="C79" s="88"/>
    </row>
    <row r="80" spans="1:3" x14ac:dyDescent="0.25">
      <c r="A80" s="86" t="s">
        <v>155</v>
      </c>
      <c r="B80" s="165"/>
      <c r="C80" s="166"/>
    </row>
    <row r="81" spans="1:3" x14ac:dyDescent="0.25">
      <c r="A81" s="80" t="s">
        <v>156</v>
      </c>
      <c r="B81" s="109"/>
      <c r="C81" s="88"/>
    </row>
    <row r="82" spans="1:3" x14ac:dyDescent="0.25">
      <c r="A82" s="80" t="s">
        <v>157</v>
      </c>
      <c r="B82" s="109"/>
      <c r="C82" s="88"/>
    </row>
    <row r="83" spans="1:3" x14ac:dyDescent="0.25">
      <c r="A83" s="80" t="s">
        <v>158</v>
      </c>
      <c r="B83" s="109"/>
      <c r="C83" s="88"/>
    </row>
    <row r="84" spans="1:3" x14ac:dyDescent="0.25">
      <c r="A84" s="151" t="s">
        <v>159</v>
      </c>
      <c r="B84" s="109"/>
      <c r="C84" s="88"/>
    </row>
    <row r="85" spans="1:3" x14ac:dyDescent="0.25">
      <c r="A85" s="80" t="s">
        <v>160</v>
      </c>
      <c r="B85" s="109"/>
      <c r="C85" s="88"/>
    </row>
    <row r="86" spans="1:3" x14ac:dyDescent="0.25">
      <c r="A86" s="80" t="s">
        <v>161</v>
      </c>
      <c r="B86" s="109"/>
      <c r="C86" s="88"/>
    </row>
    <row r="87" spans="1:3" x14ac:dyDescent="0.25">
      <c r="A87" s="80" t="s">
        <v>162</v>
      </c>
      <c r="B87" s="109"/>
      <c r="C87" s="88"/>
    </row>
    <row r="88" spans="1:3" x14ac:dyDescent="0.25">
      <c r="A88" s="80" t="s">
        <v>163</v>
      </c>
      <c r="B88" s="109"/>
      <c r="C88" s="88"/>
    </row>
    <row r="89" spans="1:3" x14ac:dyDescent="0.25">
      <c r="A89" s="80" t="s">
        <v>164</v>
      </c>
      <c r="B89" s="109"/>
      <c r="C89" s="88"/>
    </row>
    <row r="90" spans="1:3" x14ac:dyDescent="0.25">
      <c r="A90" s="80" t="s">
        <v>165</v>
      </c>
      <c r="B90" s="109"/>
      <c r="C90" s="88"/>
    </row>
    <row r="91" spans="1:3" x14ac:dyDescent="0.25">
      <c r="A91" s="80" t="s">
        <v>166</v>
      </c>
      <c r="B91" s="109"/>
      <c r="C91" s="88"/>
    </row>
    <row r="92" spans="1:3" x14ac:dyDescent="0.25">
      <c r="A92" s="89" t="s">
        <v>167</v>
      </c>
      <c r="B92" s="90"/>
      <c r="C92" s="90"/>
    </row>
    <row r="93" spans="1:3" x14ac:dyDescent="0.25">
      <c r="A93" s="91"/>
      <c r="B93" s="92"/>
      <c r="C93" s="91"/>
    </row>
    <row r="94" spans="1:3" s="94" customFormat="1" ht="12.75" x14ac:dyDescent="0.2">
      <c r="A94" s="93" t="s">
        <v>168</v>
      </c>
      <c r="B94" s="93"/>
      <c r="C94" s="93"/>
    </row>
    <row r="95" spans="1:3" s="94" customFormat="1" ht="36" x14ac:dyDescent="0.2">
      <c r="A95" s="95" t="s">
        <v>169</v>
      </c>
      <c r="B95" s="96"/>
      <c r="C95" s="97"/>
    </row>
    <row r="96" spans="1:3" s="94" customFormat="1" ht="24.95" customHeight="1" x14ac:dyDescent="0.2">
      <c r="A96" s="95" t="s">
        <v>170</v>
      </c>
      <c r="B96" s="98"/>
      <c r="C96" s="95"/>
    </row>
    <row r="97" spans="1:3" s="94" customFormat="1" ht="24.95" customHeight="1" x14ac:dyDescent="0.2">
      <c r="A97" s="95" t="s">
        <v>171</v>
      </c>
      <c r="B97" s="98"/>
      <c r="C97" s="95"/>
    </row>
    <row r="99" spans="1:3" x14ac:dyDescent="0.25">
      <c r="A99" s="105" t="s">
        <v>175</v>
      </c>
      <c r="B99" s="55"/>
      <c r="C99" s="103"/>
    </row>
    <row r="100" spans="1:3" x14ac:dyDescent="0.25">
      <c r="A100" s="106" t="s">
        <v>176</v>
      </c>
      <c r="B100" s="55"/>
      <c r="C100" s="103"/>
    </row>
    <row r="101" spans="1:3" x14ac:dyDescent="0.25">
      <c r="A101" s="107" t="s">
        <v>177</v>
      </c>
      <c r="B101" s="55"/>
      <c r="C101" s="103"/>
    </row>
    <row r="102" spans="1:3" x14ac:dyDescent="0.25">
      <c r="A102" s="104" t="s">
        <v>178</v>
      </c>
      <c r="B102" s="201"/>
      <c r="C102" s="201"/>
    </row>
    <row r="103" spans="1:3" x14ac:dyDescent="0.25">
      <c r="A103" s="101" t="s">
        <v>194</v>
      </c>
      <c r="B103" s="201"/>
      <c r="C103" s="201"/>
    </row>
    <row r="104" spans="1:3" x14ac:dyDescent="0.25">
      <c r="A104" s="101" t="s">
        <v>195</v>
      </c>
      <c r="B104" s="201"/>
      <c r="C104" s="201"/>
    </row>
    <row r="105" spans="1:3" x14ac:dyDescent="0.25">
      <c r="A105" s="101" t="s">
        <v>194</v>
      </c>
      <c r="B105" s="201"/>
      <c r="C105" s="201"/>
    </row>
    <row r="106" spans="1:3" x14ac:dyDescent="0.25">
      <c r="A106" s="101" t="s">
        <v>195</v>
      </c>
      <c r="B106" s="201"/>
      <c r="C106" s="201"/>
    </row>
    <row r="107" spans="1:3" x14ac:dyDescent="0.25">
      <c r="A107" s="101" t="s">
        <v>195</v>
      </c>
      <c r="B107" s="201"/>
      <c r="C107" s="201"/>
    </row>
    <row r="108" spans="1:3" x14ac:dyDescent="0.25">
      <c r="A108" s="62" t="s">
        <v>179</v>
      </c>
      <c r="B108" s="200"/>
      <c r="C108" s="200"/>
    </row>
    <row r="109" spans="1:3" x14ac:dyDescent="0.25">
      <c r="A109" s="102" t="s">
        <v>180</v>
      </c>
      <c r="B109" s="200"/>
      <c r="C109" s="200"/>
    </row>
    <row r="110" spans="1:3" x14ac:dyDescent="0.25">
      <c r="A110" s="102" t="s">
        <v>181</v>
      </c>
      <c r="B110" s="200"/>
      <c r="C110" s="200"/>
    </row>
    <row r="111" spans="1:3" x14ac:dyDescent="0.25">
      <c r="A111" s="102" t="s">
        <v>182</v>
      </c>
      <c r="B111" s="200"/>
      <c r="C111" s="200"/>
    </row>
    <row r="112" spans="1:3" x14ac:dyDescent="0.25">
      <c r="A112" s="62" t="s">
        <v>183</v>
      </c>
      <c r="B112" s="200"/>
      <c r="C112" s="200"/>
    </row>
    <row r="113" spans="1:3" x14ac:dyDescent="0.25">
      <c r="A113" s="62" t="s">
        <v>184</v>
      </c>
      <c r="B113" s="200"/>
      <c r="C113" s="200"/>
    </row>
    <row r="114" spans="1:3" x14ac:dyDescent="0.25">
      <c r="A114" s="62" t="s">
        <v>185</v>
      </c>
      <c r="B114" s="201"/>
      <c r="C114" s="201"/>
    </row>
    <row r="115" spans="1:3" x14ac:dyDescent="0.25">
      <c r="A115" s="62" t="s">
        <v>186</v>
      </c>
      <c r="B115" s="200"/>
      <c r="C115" s="200"/>
    </row>
    <row r="116" spans="1:3" x14ac:dyDescent="0.25">
      <c r="A116" s="62" t="s">
        <v>187</v>
      </c>
      <c r="B116" s="200"/>
      <c r="C116" s="200"/>
    </row>
    <row r="117" spans="1:3" x14ac:dyDescent="0.25">
      <c r="A117" s="62" t="s">
        <v>188</v>
      </c>
      <c r="B117" s="200"/>
      <c r="C117" s="200"/>
    </row>
    <row r="118" spans="1:3" x14ac:dyDescent="0.25">
      <c r="A118" s="62" t="s">
        <v>189</v>
      </c>
      <c r="B118" s="200"/>
      <c r="C118" s="200"/>
    </row>
    <row r="119" spans="1:3" x14ac:dyDescent="0.25">
      <c r="A119" s="62" t="s">
        <v>190</v>
      </c>
      <c r="B119" s="200"/>
      <c r="C119" s="200"/>
    </row>
    <row r="120" spans="1:3" x14ac:dyDescent="0.25">
      <c r="A120" s="62" t="s">
        <v>191</v>
      </c>
      <c r="B120" s="200"/>
      <c r="C120" s="200"/>
    </row>
    <row r="121" spans="1:3" x14ac:dyDescent="0.25">
      <c r="A121" s="62" t="s">
        <v>192</v>
      </c>
      <c r="B121" s="200"/>
      <c r="C121" s="200"/>
    </row>
    <row r="122" spans="1:3" x14ac:dyDescent="0.25">
      <c r="A122" s="62" t="s">
        <v>193</v>
      </c>
      <c r="B122" s="201"/>
      <c r="C122" s="201"/>
    </row>
    <row r="123" spans="1:3" x14ac:dyDescent="0.25">
      <c r="A123" s="100"/>
    </row>
    <row r="124" spans="1:3" hidden="1" x14ac:dyDescent="0.25">
      <c r="A124" s="100"/>
    </row>
  </sheetData>
  <sheetProtection algorithmName="SHA-512" hashValue="LJlIG4IyKgmcaF9KfmUbdwCFLm/V9x80D1lca06w4F4YrYgZCfCHN328HsEKqxsNmDijRTQWe5zRJfSeJmMgLA==" saltValue="B0dx357b0lssU4s2alOxcg==" spinCount="100000" sheet="1" objects="1" scenarios="1"/>
  <mergeCells count="21">
    <mergeCell ref="B120:C120"/>
    <mergeCell ref="B121:C121"/>
    <mergeCell ref="B122:C122"/>
    <mergeCell ref="B114:C114"/>
    <mergeCell ref="B115:C115"/>
    <mergeCell ref="B116:C116"/>
    <mergeCell ref="B117:C117"/>
    <mergeCell ref="B118:C118"/>
    <mergeCell ref="B119:C119"/>
    <mergeCell ref="B113:C113"/>
    <mergeCell ref="B102:C102"/>
    <mergeCell ref="B103:C103"/>
    <mergeCell ref="B104:C104"/>
    <mergeCell ref="B105:C105"/>
    <mergeCell ref="B106:C106"/>
    <mergeCell ref="B107:C107"/>
    <mergeCell ref="B108:C108"/>
    <mergeCell ref="B109:C109"/>
    <mergeCell ref="B110:C110"/>
    <mergeCell ref="B111:C111"/>
    <mergeCell ref="B112:C112"/>
  </mergeCells>
  <pageMargins left="0.25" right="0.25" top="0.75" bottom="0.75" header="0.3" footer="0.3"/>
  <pageSetup scale="97" fitToHeight="0" orientation="portrait" verticalDpi="0" r:id="rId1"/>
  <headerFooter>
    <oddHeader>&amp;LWELL DATA SHEET (Page &amp;P of 3)</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topLeftCell="A16" zoomScaleNormal="100" workbookViewId="0">
      <selection activeCell="L19" sqref="L19"/>
    </sheetView>
  </sheetViews>
  <sheetFormatPr defaultRowHeight="15" x14ac:dyDescent="0.25"/>
  <cols>
    <col min="1" max="1" width="12.7109375" customWidth="1"/>
    <col min="3" max="3" width="9.7109375" customWidth="1"/>
    <col min="4" max="4" width="8.28515625" customWidth="1"/>
    <col min="5" max="5" width="10.140625" customWidth="1"/>
    <col min="6" max="6" width="8" customWidth="1"/>
    <col min="7" max="7" width="10.42578125" customWidth="1"/>
  </cols>
  <sheetData>
    <row r="1" spans="1:9" ht="18" x14ac:dyDescent="0.25">
      <c r="A1" s="37" t="s">
        <v>50</v>
      </c>
      <c r="B1" s="38"/>
      <c r="C1" s="38"/>
      <c r="D1" s="38"/>
      <c r="E1" s="38"/>
      <c r="F1" s="38"/>
      <c r="G1" s="38"/>
      <c r="H1" s="38"/>
      <c r="I1" s="39"/>
    </row>
    <row r="3" spans="1:9" x14ac:dyDescent="0.25">
      <c r="A3" s="27" t="s">
        <v>31</v>
      </c>
      <c r="B3" s="191">
        <f>'General Info.'!C13</f>
        <v>0</v>
      </c>
      <c r="C3" s="191"/>
      <c r="D3" s="191"/>
      <c r="E3" s="27" t="s">
        <v>19</v>
      </c>
      <c r="F3" s="34">
        <f>'General Info.'!C14</f>
        <v>0</v>
      </c>
      <c r="G3" s="29" t="s">
        <v>33</v>
      </c>
      <c r="H3" s="191">
        <f>'General Info.'!C12</f>
        <v>0</v>
      </c>
      <c r="I3" s="191"/>
    </row>
    <row r="4" spans="1:9" x14ac:dyDescent="0.25">
      <c r="A4" s="27" t="s">
        <v>37</v>
      </c>
      <c r="B4" s="191">
        <f>'General Info.'!C15</f>
        <v>0</v>
      </c>
      <c r="C4" s="191"/>
      <c r="D4" s="191"/>
      <c r="E4" s="191"/>
      <c r="F4" s="191"/>
      <c r="G4" s="29" t="s">
        <v>20</v>
      </c>
      <c r="H4" s="192">
        <f>'General Info.'!C16</f>
        <v>0</v>
      </c>
      <c r="I4" s="192"/>
    </row>
    <row r="5" spans="1:9" x14ac:dyDescent="0.25">
      <c r="A5" s="27" t="s">
        <v>32</v>
      </c>
      <c r="B5" s="191">
        <f>'General Info.'!C17</f>
        <v>0</v>
      </c>
      <c r="C5" s="191"/>
      <c r="D5" s="191"/>
      <c r="E5" s="27" t="s">
        <v>21</v>
      </c>
      <c r="F5" s="34">
        <f>'General Info.'!C18</f>
        <v>0</v>
      </c>
      <c r="G5" s="29" t="s">
        <v>34</v>
      </c>
      <c r="H5" s="192">
        <f>'General Info.'!C19</f>
        <v>0</v>
      </c>
      <c r="I5" s="192"/>
    </row>
    <row r="6" spans="1:9" ht="9" customHeight="1" thickBot="1" x14ac:dyDescent="0.3">
      <c r="A6" s="30"/>
      <c r="B6" s="30"/>
      <c r="C6" s="30"/>
      <c r="D6" s="30"/>
      <c r="E6" s="30"/>
      <c r="F6" s="30"/>
      <c r="G6" s="30"/>
      <c r="H6" s="30"/>
      <c r="I6" s="30"/>
    </row>
    <row r="7" spans="1:9" ht="8.25" customHeight="1" x14ac:dyDescent="0.25">
      <c r="A7" s="27"/>
      <c r="B7" s="27"/>
      <c r="C7" s="27"/>
      <c r="D7" s="27"/>
      <c r="E7" s="27"/>
      <c r="F7" s="27"/>
      <c r="G7" s="27"/>
      <c r="H7" s="27"/>
      <c r="I7" s="27"/>
    </row>
    <row r="8" spans="1:9" x14ac:dyDescent="0.25">
      <c r="A8" s="27" t="s">
        <v>35</v>
      </c>
      <c r="B8" s="191">
        <f>'General Info.'!C10</f>
        <v>0</v>
      </c>
      <c r="C8" s="191"/>
      <c r="D8" s="191"/>
      <c r="E8" s="28"/>
      <c r="F8" s="29" t="s">
        <v>36</v>
      </c>
      <c r="G8" s="197">
        <f>'General Info.'!C11</f>
        <v>0</v>
      </c>
      <c r="H8" s="197"/>
      <c r="I8" s="197"/>
    </row>
    <row r="9" spans="1:9" ht="9" customHeight="1" thickBot="1" x14ac:dyDescent="0.3">
      <c r="A9" s="30"/>
      <c r="B9" s="30"/>
      <c r="C9" s="30"/>
      <c r="D9" s="30"/>
      <c r="E9" s="30"/>
      <c r="F9" s="30"/>
      <c r="G9" s="30"/>
      <c r="H9" s="30"/>
      <c r="I9" s="30"/>
    </row>
    <row r="11" spans="1:9" x14ac:dyDescent="0.25">
      <c r="A11" s="26" t="s">
        <v>52</v>
      </c>
      <c r="B11" s="64"/>
      <c r="C11" s="64"/>
      <c r="D11" s="64"/>
      <c r="E11" s="64"/>
      <c r="F11" s="64"/>
      <c r="G11" s="64"/>
      <c r="H11" s="64"/>
      <c r="I11" s="64"/>
    </row>
    <row r="12" spans="1:9" x14ac:dyDescent="0.25">
      <c r="A12" s="26" t="s">
        <v>51</v>
      </c>
      <c r="B12" s="64"/>
      <c r="C12" s="64"/>
      <c r="D12" s="64"/>
      <c r="E12" s="64"/>
      <c r="F12" s="64"/>
      <c r="G12" s="64"/>
      <c r="H12" s="64"/>
      <c r="I12" s="64"/>
    </row>
    <row r="13" spans="1:9" x14ac:dyDescent="0.25">
      <c r="A13" s="26"/>
      <c r="B13" s="64"/>
      <c r="C13" s="64"/>
      <c r="D13" s="64"/>
      <c r="E13" s="64"/>
      <c r="F13" s="64"/>
      <c r="G13" s="64"/>
      <c r="H13" s="64"/>
      <c r="I13" s="64"/>
    </row>
    <row r="14" spans="1:9" x14ac:dyDescent="0.25">
      <c r="A14" s="65" t="s">
        <v>53</v>
      </c>
      <c r="B14" s="64"/>
      <c r="C14" s="64"/>
      <c r="D14" s="64"/>
      <c r="E14" s="64"/>
      <c r="F14" s="64"/>
      <c r="G14" s="64"/>
      <c r="H14" s="64"/>
      <c r="I14" s="64"/>
    </row>
    <row r="15" spans="1:9" x14ac:dyDescent="0.25">
      <c r="A15" s="48"/>
      <c r="B15" s="45"/>
      <c r="C15" s="40" t="s">
        <v>83</v>
      </c>
      <c r="D15" s="46" t="s">
        <v>54</v>
      </c>
      <c r="E15" s="46"/>
      <c r="F15" s="66"/>
      <c r="G15" s="66"/>
      <c r="H15" s="66"/>
      <c r="I15" s="67"/>
    </row>
    <row r="16" spans="1:9" ht="9" customHeight="1" x14ac:dyDescent="0.25">
      <c r="A16" s="68"/>
      <c r="B16" s="68"/>
      <c r="C16" s="41"/>
      <c r="D16" s="42"/>
      <c r="E16" s="42"/>
      <c r="F16" s="66"/>
      <c r="G16" s="66"/>
      <c r="H16" s="66"/>
      <c r="I16" s="67"/>
    </row>
    <row r="17" spans="1:15" x14ac:dyDescent="0.25">
      <c r="A17" s="43" t="s">
        <v>55</v>
      </c>
      <c r="B17" s="68"/>
      <c r="C17" s="41"/>
      <c r="D17" s="42"/>
      <c r="E17" s="42"/>
      <c r="F17" s="66"/>
      <c r="G17" s="66"/>
      <c r="H17" s="66"/>
      <c r="I17" s="67"/>
    </row>
    <row r="18" spans="1:15" x14ac:dyDescent="0.25">
      <c r="A18" s="43" t="s">
        <v>56</v>
      </c>
      <c r="B18" s="68"/>
      <c r="C18" s="41"/>
      <c r="D18" s="42"/>
      <c r="E18" s="42"/>
      <c r="F18" s="66"/>
      <c r="G18" s="66"/>
      <c r="H18" s="66"/>
      <c r="I18" s="67"/>
    </row>
    <row r="19" spans="1:15" x14ac:dyDescent="0.25">
      <c r="A19" s="43" t="s">
        <v>57</v>
      </c>
      <c r="B19" s="68"/>
      <c r="C19" s="41"/>
      <c r="D19" s="42"/>
      <c r="E19" s="42"/>
      <c r="F19" s="66"/>
      <c r="G19" s="66"/>
      <c r="H19" s="66"/>
      <c r="I19" s="67"/>
    </row>
    <row r="20" spans="1:15" x14ac:dyDescent="0.25">
      <c r="A20" s="44" t="s">
        <v>58</v>
      </c>
      <c r="B20" s="68"/>
      <c r="C20" s="41"/>
      <c r="D20" s="42"/>
      <c r="E20" s="42"/>
      <c r="F20" s="66"/>
      <c r="G20" s="66"/>
      <c r="H20" s="66"/>
      <c r="I20" s="67"/>
    </row>
    <row r="21" spans="1:15" x14ac:dyDescent="0.25">
      <c r="A21" s="44" t="s">
        <v>59</v>
      </c>
      <c r="B21" s="67"/>
      <c r="C21" s="67"/>
      <c r="D21" s="67"/>
      <c r="E21" s="67"/>
      <c r="F21" s="67"/>
      <c r="G21" s="67"/>
      <c r="H21" s="67"/>
      <c r="I21" s="67"/>
    </row>
    <row r="22" spans="1:15" x14ac:dyDescent="0.25">
      <c r="A22" s="43" t="s">
        <v>60</v>
      </c>
      <c r="B22" s="67"/>
      <c r="C22" s="67"/>
      <c r="D22" s="67"/>
      <c r="E22" s="67"/>
      <c r="F22" s="67"/>
      <c r="G22" s="67"/>
      <c r="H22" s="67"/>
      <c r="I22" s="67"/>
    </row>
    <row r="23" spans="1:15" x14ac:dyDescent="0.25">
      <c r="A23" s="43"/>
      <c r="B23" s="67"/>
      <c r="C23" s="67"/>
      <c r="D23" s="67"/>
      <c r="E23" s="67"/>
      <c r="F23" s="67"/>
      <c r="G23" s="67"/>
      <c r="H23" s="67"/>
      <c r="I23" s="67"/>
    </row>
    <row r="24" spans="1:15" x14ac:dyDescent="0.25">
      <c r="A24" s="202" t="s">
        <v>61</v>
      </c>
      <c r="B24" s="202"/>
      <c r="C24" s="202"/>
      <c r="D24" s="202"/>
      <c r="E24" s="202"/>
      <c r="F24" s="202"/>
      <c r="G24" s="202"/>
      <c r="H24" s="202"/>
      <c r="I24" s="202"/>
    </row>
    <row r="25" spans="1:15" x14ac:dyDescent="0.25">
      <c r="A25" s="202"/>
      <c r="B25" s="202"/>
      <c r="C25" s="202"/>
      <c r="D25" s="202"/>
      <c r="E25" s="202"/>
      <c r="F25" s="202"/>
      <c r="G25" s="202"/>
      <c r="H25" s="202"/>
      <c r="I25" s="202"/>
    </row>
    <row r="26" spans="1:15" ht="15.75" thickBot="1" x14ac:dyDescent="0.3"/>
    <row r="27" spans="1:15" x14ac:dyDescent="0.25">
      <c r="B27" s="51"/>
      <c r="C27" s="207" t="s">
        <v>64</v>
      </c>
      <c r="D27" s="226"/>
      <c r="E27" s="226"/>
      <c r="F27" s="208"/>
      <c r="G27" s="217"/>
      <c r="H27" s="218"/>
      <c r="I27" s="219"/>
    </row>
    <row r="28" spans="1:15" x14ac:dyDescent="0.25">
      <c r="B28" s="52" t="s">
        <v>65</v>
      </c>
      <c r="C28" s="227" t="s">
        <v>63</v>
      </c>
      <c r="D28" s="228"/>
      <c r="E28" s="228"/>
      <c r="F28" s="229"/>
      <c r="G28" s="220">
        <f>'Data Sheet'!B84</f>
        <v>0</v>
      </c>
      <c r="H28" s="221"/>
      <c r="I28" s="222"/>
    </row>
    <row r="29" spans="1:15" x14ac:dyDescent="0.25">
      <c r="B29" s="53" t="s">
        <v>66</v>
      </c>
      <c r="C29" s="227" t="s">
        <v>62</v>
      </c>
      <c r="D29" s="228"/>
      <c r="E29" s="228"/>
      <c r="F29" s="229"/>
      <c r="G29" s="220">
        <f>'Data Sheet'!B64</f>
        <v>0</v>
      </c>
      <c r="H29" s="221"/>
      <c r="I29" s="222"/>
      <c r="M29" s="17"/>
      <c r="N29" s="17"/>
      <c r="O29" s="17"/>
    </row>
    <row r="30" spans="1:15" ht="15.75" thickBot="1" x14ac:dyDescent="0.3">
      <c r="B30" s="54" t="s">
        <v>67</v>
      </c>
      <c r="C30" s="230" t="s">
        <v>70</v>
      </c>
      <c r="D30" s="231"/>
      <c r="E30" s="231"/>
      <c r="F30" s="232"/>
      <c r="G30" s="223">
        <f>'Data Sheet'!B56</f>
        <v>0</v>
      </c>
      <c r="H30" s="224"/>
      <c r="I30" s="225"/>
      <c r="M30" s="17"/>
      <c r="N30" s="17"/>
      <c r="O30" s="17"/>
    </row>
    <row r="31" spans="1:15" x14ac:dyDescent="0.25">
      <c r="B31" s="56"/>
      <c r="C31" s="56"/>
      <c r="D31" s="56"/>
      <c r="E31" s="56"/>
      <c r="F31" s="56"/>
      <c r="G31" s="63"/>
      <c r="H31" s="63"/>
      <c r="I31" s="63"/>
      <c r="M31" s="17"/>
      <c r="N31" s="17"/>
      <c r="O31" s="17"/>
    </row>
    <row r="32" spans="1:15" ht="15.75" thickBot="1" x14ac:dyDescent="0.3">
      <c r="M32" s="17"/>
      <c r="N32" s="17"/>
      <c r="O32" s="17"/>
    </row>
    <row r="33" spans="2:15" ht="15.75" thickBot="1" x14ac:dyDescent="0.3">
      <c r="D33" s="214" t="s">
        <v>71</v>
      </c>
      <c r="E33" s="215"/>
      <c r="F33" s="215"/>
      <c r="G33" s="215"/>
      <c r="H33" s="215"/>
      <c r="I33" s="216"/>
      <c r="M33" s="17"/>
      <c r="N33" s="17"/>
      <c r="O33" s="17"/>
    </row>
    <row r="34" spans="2:15" x14ac:dyDescent="0.25">
      <c r="B34" s="57" t="s">
        <v>73</v>
      </c>
      <c r="C34" s="58" t="s">
        <v>72</v>
      </c>
      <c r="D34" s="207" t="s">
        <v>74</v>
      </c>
      <c r="E34" s="208"/>
      <c r="F34" s="207" t="s">
        <v>82</v>
      </c>
      <c r="G34" s="208"/>
      <c r="H34" s="207" t="s">
        <v>75</v>
      </c>
      <c r="I34" s="209"/>
      <c r="M34" s="17"/>
      <c r="N34" s="17"/>
      <c r="O34" s="17"/>
    </row>
    <row r="35" spans="2:15" x14ac:dyDescent="0.25">
      <c r="B35" s="59" t="s">
        <v>77</v>
      </c>
      <c r="C35" s="49" t="s">
        <v>76</v>
      </c>
      <c r="D35" s="203" t="e">
        <f>IF($G$27="Porous Media",($G$28*70267*2/3.1416/$G$29/$G$30)^0.5,1.5*($G$28*70267*2/3.1416/$G$29/$G$30)^0.5)</f>
        <v>#DIV/0!</v>
      </c>
      <c r="E35" s="204"/>
      <c r="F35" s="203">
        <f>IF($G$27="Porous Media",600,900)</f>
        <v>900</v>
      </c>
      <c r="G35" s="204"/>
      <c r="H35" s="210" t="e">
        <f>MAX(D35:G35)</f>
        <v>#DIV/0!</v>
      </c>
      <c r="I35" s="211"/>
      <c r="M35" s="17"/>
      <c r="N35" s="17"/>
      <c r="O35" s="17"/>
    </row>
    <row r="36" spans="2:15" x14ac:dyDescent="0.25">
      <c r="B36" s="59" t="s">
        <v>79</v>
      </c>
      <c r="C36" s="49" t="s">
        <v>78</v>
      </c>
      <c r="D36" s="203" t="e">
        <f>IF($G$27="Porous Media",($G$28*70267*5/3.1416/$G$29/$G$30)^0.5,1.5*($G$28*70267*5/3.1416/$G$29/$G$30)^0.5)</f>
        <v>#DIV/0!</v>
      </c>
      <c r="E36" s="204"/>
      <c r="F36" s="203">
        <f>IF($G$27="Porous Media",1000,1500)</f>
        <v>1500</v>
      </c>
      <c r="G36" s="204"/>
      <c r="H36" s="210" t="e">
        <f t="shared" ref="H36:H37" si="0">MAX(D36:G36)</f>
        <v>#DIV/0!</v>
      </c>
      <c r="I36" s="211"/>
    </row>
    <row r="37" spans="2:15" ht="15.75" thickBot="1" x14ac:dyDescent="0.3">
      <c r="B37" s="60" t="s">
        <v>81</v>
      </c>
      <c r="C37" s="61" t="s">
        <v>80</v>
      </c>
      <c r="D37" s="205" t="e">
        <f>IF($G$27="Porous Media",($G$28*70267*10/3.1416/$G$29/$G$30)^0.5,1.5*($G$28*70267*10/3.1416/$G$29/$G$30)^0.5)</f>
        <v>#DIV/0!</v>
      </c>
      <c r="E37" s="206"/>
      <c r="F37" s="205">
        <f>IF($G$27="Porous Media",1500,2250)</f>
        <v>2250</v>
      </c>
      <c r="G37" s="206"/>
      <c r="H37" s="212" t="e">
        <f t="shared" si="0"/>
        <v>#DIV/0!</v>
      </c>
      <c r="I37" s="213"/>
    </row>
  </sheetData>
  <sheetProtection algorithmName="SHA-512" hashValue="hlnX4PNPKmO/Ya3Sdpt7tKYSWkqjid6R4RDK2baDFutlOiiifRmIJ9oWhBOf9bF/wUpOUi9/EL2ZFUGHif0OSA==" saltValue="5TjbobvrrMpX1PK8tQFm3A==" spinCount="100000" sheet="1" objects="1" scenarios="1"/>
  <mergeCells count="30">
    <mergeCell ref="D33:I33"/>
    <mergeCell ref="G27:I27"/>
    <mergeCell ref="G28:I28"/>
    <mergeCell ref="G29:I29"/>
    <mergeCell ref="G30:I30"/>
    <mergeCell ref="C27:F27"/>
    <mergeCell ref="C28:F28"/>
    <mergeCell ref="C29:F29"/>
    <mergeCell ref="C30:F30"/>
    <mergeCell ref="D36:E36"/>
    <mergeCell ref="D37:E37"/>
    <mergeCell ref="F34:G34"/>
    <mergeCell ref="H34:I34"/>
    <mergeCell ref="F36:G36"/>
    <mergeCell ref="F37:G37"/>
    <mergeCell ref="H35:I35"/>
    <mergeCell ref="H36:I36"/>
    <mergeCell ref="H37:I37"/>
    <mergeCell ref="D34:E34"/>
    <mergeCell ref="F35:G35"/>
    <mergeCell ref="D35:E35"/>
    <mergeCell ref="B8:D8"/>
    <mergeCell ref="G8:I8"/>
    <mergeCell ref="A24:I25"/>
    <mergeCell ref="B3:D3"/>
    <mergeCell ref="H3:I3"/>
    <mergeCell ref="B4:F4"/>
    <mergeCell ref="H4:I4"/>
    <mergeCell ref="B5:D5"/>
    <mergeCell ref="H5:I5"/>
  </mergeCells>
  <pageMargins left="0.7" right="0.7" top="0.75" bottom="0.75" header="0.3" footer="0.3"/>
  <pageSetup orientation="portrait" verticalDpi="0" r:id="rId1"/>
  <headerFooter>
    <oddHeader>&amp;L&amp;"Arial,Bold Italic"&amp;10Drinking Water Source Assessment and Protection (DWSAP) Program</oddHead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'Drop Downs (Dont Touch)'!$B$7:$B$8</xm:f>
          </x14:formula1>
          <xm:sqref>G27</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topLeftCell="A16" zoomScaleNormal="100" zoomScalePageLayoutView="85" workbookViewId="0">
      <selection activeCell="N15" sqref="N15"/>
    </sheetView>
  </sheetViews>
  <sheetFormatPr defaultRowHeight="15" x14ac:dyDescent="0.25"/>
  <cols>
    <col min="1" max="1" width="12" customWidth="1"/>
    <col min="5" max="5" width="10.140625" customWidth="1"/>
    <col min="6" max="6" width="8" customWidth="1"/>
    <col min="7" max="7" width="9.140625" customWidth="1"/>
    <col min="8" max="9" width="11.7109375" customWidth="1"/>
    <col min="10" max="10" width="9.140625" customWidth="1"/>
    <col min="11" max="12" width="9.140625" hidden="1" customWidth="1"/>
  </cols>
  <sheetData>
    <row r="1" spans="1:10" ht="18" x14ac:dyDescent="0.25">
      <c r="A1" s="37" t="s">
        <v>197</v>
      </c>
      <c r="B1" s="38"/>
      <c r="C1" s="38"/>
      <c r="D1" s="38"/>
      <c r="E1" s="38"/>
      <c r="F1" s="38"/>
      <c r="G1" s="38"/>
      <c r="H1" s="38"/>
      <c r="I1" s="39"/>
    </row>
    <row r="2" spans="1:10" ht="9" customHeight="1" x14ac:dyDescent="0.25"/>
    <row r="3" spans="1:10" x14ac:dyDescent="0.25">
      <c r="A3" s="27" t="s">
        <v>31</v>
      </c>
      <c r="B3" s="191">
        <f>'General Info.'!C13</f>
        <v>0</v>
      </c>
      <c r="C3" s="191"/>
      <c r="D3" s="191"/>
      <c r="E3" s="27" t="s">
        <v>19</v>
      </c>
      <c r="F3" s="34">
        <f>'General Info.'!C14</f>
        <v>0</v>
      </c>
      <c r="G3" s="29" t="s">
        <v>33</v>
      </c>
      <c r="H3" s="191">
        <f>'General Info.'!C12</f>
        <v>0</v>
      </c>
      <c r="I3" s="191"/>
    </row>
    <row r="4" spans="1:10" x14ac:dyDescent="0.25">
      <c r="A4" s="27" t="s">
        <v>37</v>
      </c>
      <c r="B4" s="191">
        <f>'General Info.'!C15</f>
        <v>0</v>
      </c>
      <c r="C4" s="191"/>
      <c r="D4" s="191"/>
      <c r="E4" s="191"/>
      <c r="F4" s="191"/>
      <c r="G4" s="29" t="s">
        <v>20</v>
      </c>
      <c r="H4" s="192">
        <f>'General Info.'!C16</f>
        <v>0</v>
      </c>
      <c r="I4" s="192"/>
    </row>
    <row r="5" spans="1:10" x14ac:dyDescent="0.25">
      <c r="A5" s="27" t="s">
        <v>32</v>
      </c>
      <c r="B5" s="191">
        <f>'General Info.'!C17</f>
        <v>0</v>
      </c>
      <c r="C5" s="191"/>
      <c r="D5" s="191"/>
      <c r="E5" s="27" t="s">
        <v>21</v>
      </c>
      <c r="F5" s="34">
        <f>'General Info.'!C18</f>
        <v>0</v>
      </c>
      <c r="G5" s="29" t="s">
        <v>34</v>
      </c>
      <c r="H5" s="192">
        <f>'General Info.'!C19</f>
        <v>0</v>
      </c>
      <c r="I5" s="192"/>
    </row>
    <row r="6" spans="1:10" ht="9" customHeight="1" thickBot="1" x14ac:dyDescent="0.3">
      <c r="A6" s="30"/>
      <c r="B6" s="30"/>
      <c r="C6" s="30"/>
      <c r="D6" s="30"/>
      <c r="E6" s="30"/>
      <c r="F6" s="30"/>
      <c r="G6" s="30"/>
      <c r="H6" s="30"/>
      <c r="I6" s="30"/>
    </row>
    <row r="7" spans="1:10" ht="8.25" customHeight="1" x14ac:dyDescent="0.25">
      <c r="A7" s="27"/>
      <c r="B7" s="27"/>
      <c r="C7" s="27"/>
      <c r="D7" s="27"/>
      <c r="E7" s="27"/>
      <c r="F7" s="27"/>
      <c r="G7" s="27"/>
      <c r="H7" s="27"/>
      <c r="I7" s="27"/>
    </row>
    <row r="8" spans="1:10" x14ac:dyDescent="0.25">
      <c r="A8" s="27" t="s">
        <v>35</v>
      </c>
      <c r="B8" s="191">
        <f>'General Info.'!C10</f>
        <v>0</v>
      </c>
      <c r="C8" s="191"/>
      <c r="D8" s="191"/>
      <c r="E8" s="28"/>
      <c r="F8" s="29" t="s">
        <v>36</v>
      </c>
      <c r="G8" s="197">
        <f>'General Info.'!C11</f>
        <v>0</v>
      </c>
      <c r="H8" s="197"/>
      <c r="I8" s="197"/>
    </row>
    <row r="9" spans="1:10" ht="9" customHeight="1" thickBot="1" x14ac:dyDescent="0.3">
      <c r="A9" s="30"/>
      <c r="B9" s="30"/>
      <c r="C9" s="30"/>
      <c r="D9" s="30"/>
      <c r="E9" s="30"/>
      <c r="F9" s="30"/>
      <c r="G9" s="30"/>
      <c r="H9" s="30"/>
      <c r="I9" s="30"/>
    </row>
    <row r="10" spans="1:10" x14ac:dyDescent="0.25">
      <c r="A10" s="26"/>
      <c r="B10" s="26"/>
      <c r="C10" s="26"/>
      <c r="D10" s="26"/>
      <c r="E10" s="26"/>
      <c r="F10" s="26"/>
      <c r="G10" s="26"/>
      <c r="H10" s="26"/>
      <c r="I10" s="26"/>
    </row>
    <row r="11" spans="1:10" x14ac:dyDescent="0.25">
      <c r="A11" s="234" t="s">
        <v>219</v>
      </c>
      <c r="B11" s="234"/>
      <c r="C11" s="234"/>
      <c r="D11" s="234"/>
      <c r="E11" s="234"/>
      <c r="F11" s="234"/>
      <c r="G11" s="234"/>
      <c r="H11" s="233" t="s">
        <v>218</v>
      </c>
      <c r="I11" s="233"/>
    </row>
    <row r="12" spans="1:10" ht="15.75" customHeight="1" x14ac:dyDescent="0.25">
      <c r="A12" s="234"/>
      <c r="B12" s="234"/>
      <c r="C12" s="234"/>
      <c r="D12" s="234"/>
      <c r="E12" s="234"/>
      <c r="F12" s="234"/>
      <c r="G12" s="234"/>
      <c r="H12" s="116" t="s">
        <v>216</v>
      </c>
      <c r="I12" s="116" t="s">
        <v>217</v>
      </c>
    </row>
    <row r="13" spans="1:10" ht="29.25" customHeight="1" x14ac:dyDescent="0.25">
      <c r="A13" s="111" t="s">
        <v>76</v>
      </c>
      <c r="B13" s="235" t="s">
        <v>198</v>
      </c>
      <c r="C13" s="235"/>
      <c r="D13" s="235"/>
      <c r="E13" s="236"/>
      <c r="F13" s="236"/>
      <c r="G13" s="236"/>
      <c r="H13" s="111">
        <f>IF(E13="confined","N/A",0)</f>
        <v>0</v>
      </c>
      <c r="I13" s="111" t="str">
        <f>IF(E13="confined",50,"N/A")</f>
        <v>N/A</v>
      </c>
    </row>
    <row r="14" spans="1:10" ht="73.5" customHeight="1" x14ac:dyDescent="0.25">
      <c r="A14" s="111" t="s">
        <v>199</v>
      </c>
      <c r="B14" s="235" t="s">
        <v>200</v>
      </c>
      <c r="C14" s="235"/>
      <c r="D14" s="235"/>
      <c r="E14" s="236"/>
      <c r="F14" s="236"/>
      <c r="G14" s="236"/>
      <c r="H14" s="111" t="e">
        <f>VLOOKUP(E14,'Drop Downs (Dont Touch)'!B15:C17,2,FALSE)</f>
        <v>#N/A</v>
      </c>
      <c r="I14" s="111" t="s">
        <v>221</v>
      </c>
      <c r="J14" s="21" t="e">
        <f>IF(H14=0,"PBE=LOW, no further questions required, move on to PCA tab","")</f>
        <v>#N/A</v>
      </c>
    </row>
    <row r="15" spans="1:10" ht="44.1" customHeight="1" x14ac:dyDescent="0.25">
      <c r="A15" s="111" t="s">
        <v>201</v>
      </c>
      <c r="B15" s="237" t="s">
        <v>202</v>
      </c>
      <c r="C15" s="237"/>
      <c r="D15" s="237"/>
      <c r="E15" s="168"/>
      <c r="F15" s="168"/>
      <c r="G15" s="168"/>
      <c r="H15" s="111">
        <f>IF($E$15="no",5,0)</f>
        <v>0</v>
      </c>
      <c r="I15" s="111">
        <f>IF($E$15="no",5,0)</f>
        <v>0</v>
      </c>
    </row>
    <row r="16" spans="1:10" ht="44.1" customHeight="1" x14ac:dyDescent="0.25">
      <c r="A16" s="111" t="s">
        <v>203</v>
      </c>
      <c r="B16" s="237" t="s">
        <v>225</v>
      </c>
      <c r="C16" s="237"/>
      <c r="D16" s="237"/>
      <c r="E16" s="168"/>
      <c r="F16" s="168"/>
      <c r="G16" s="168"/>
      <c r="H16" s="111">
        <f>IF($E$16="NO",3,0)</f>
        <v>0</v>
      </c>
      <c r="I16" s="111">
        <f>IF($E$16="NO",3,0)</f>
        <v>0</v>
      </c>
    </row>
    <row r="17" spans="1:12" ht="44.1" customHeight="1" x14ac:dyDescent="0.25">
      <c r="A17" s="111" t="s">
        <v>204</v>
      </c>
      <c r="B17" s="237" t="s">
        <v>226</v>
      </c>
      <c r="C17" s="237"/>
      <c r="D17" s="237"/>
      <c r="E17" s="168"/>
      <c r="F17" s="168"/>
      <c r="G17" s="168"/>
      <c r="H17" s="111">
        <f>IF($E$17="NO",2,0)</f>
        <v>0</v>
      </c>
      <c r="I17" s="111">
        <f>IF($E$17="NO",2,0)</f>
        <v>0</v>
      </c>
    </row>
    <row r="18" spans="1:12" ht="17.25" customHeight="1" x14ac:dyDescent="0.25">
      <c r="A18" s="111" t="s">
        <v>205</v>
      </c>
      <c r="B18" s="238" t="s">
        <v>206</v>
      </c>
      <c r="C18" s="238"/>
      <c r="D18" s="238"/>
      <c r="E18" s="239">
        <f>'Data Sheet'!B68</f>
        <v>0</v>
      </c>
      <c r="F18" s="239"/>
      <c r="G18" s="239"/>
      <c r="H18" s="111">
        <f>IF(E18&lt;20,0,IF(E18&lt;50,2,IF(E18&lt;100,6,10)))</f>
        <v>0</v>
      </c>
      <c r="I18" s="111" t="s">
        <v>221</v>
      </c>
    </row>
    <row r="19" spans="1:12" ht="27" customHeight="1" x14ac:dyDescent="0.25">
      <c r="A19" s="111" t="s">
        <v>207</v>
      </c>
      <c r="B19" s="237" t="s">
        <v>382</v>
      </c>
      <c r="C19" s="237"/>
      <c r="D19" s="237"/>
      <c r="E19" s="240">
        <f>IFERROR((('Data Sheet'!B54-E18)/(Delineation!G28/Delineation!G30)),0)</f>
        <v>0</v>
      </c>
      <c r="F19" s="240"/>
      <c r="G19" s="240"/>
      <c r="H19" s="111">
        <f>IF(E19&lt;5,0,IF(E19&lt;10,5,10))</f>
        <v>0</v>
      </c>
      <c r="I19" s="111" t="s">
        <v>221</v>
      </c>
    </row>
    <row r="20" spans="1:12" ht="84.75" customHeight="1" x14ac:dyDescent="0.25">
      <c r="A20" s="111" t="s">
        <v>208</v>
      </c>
      <c r="B20" s="242" t="s">
        <v>209</v>
      </c>
      <c r="C20" s="242"/>
      <c r="D20" s="242"/>
      <c r="E20" s="236"/>
      <c r="F20" s="236"/>
      <c r="G20" s="236"/>
      <c r="H20" s="111" t="s">
        <v>221</v>
      </c>
      <c r="I20" s="111" t="e">
        <f>VLOOKUP(E20,'Drop Downs (Dont Touch)'!B24:C27,2,FALSE)</f>
        <v>#N/A</v>
      </c>
    </row>
    <row r="21" spans="1:12" ht="30" customHeight="1" x14ac:dyDescent="0.25">
      <c r="A21" s="111" t="s">
        <v>210</v>
      </c>
      <c r="B21" s="237" t="s">
        <v>234</v>
      </c>
      <c r="C21" s="237"/>
      <c r="D21" s="237"/>
      <c r="E21" s="239">
        <f>'Data Sheet'!B58</f>
        <v>0</v>
      </c>
      <c r="F21" s="239"/>
      <c r="G21" s="239"/>
      <c r="H21" s="111">
        <f>IF($E$21&lt;20,0,IF($E$21&lt;50,6,10))</f>
        <v>0</v>
      </c>
      <c r="I21" s="111">
        <f>IF($E$21&lt;20,0,IF($E$21&lt;50,6,10))</f>
        <v>0</v>
      </c>
    </row>
    <row r="22" spans="1:12" ht="45" customHeight="1" x14ac:dyDescent="0.25">
      <c r="A22" s="111" t="s">
        <v>211</v>
      </c>
      <c r="B22" s="235" t="s">
        <v>212</v>
      </c>
      <c r="C22" s="235"/>
      <c r="D22" s="235"/>
      <c r="E22" s="200"/>
      <c r="F22" s="200"/>
      <c r="G22" s="200"/>
      <c r="H22" s="111" t="e">
        <f>VLOOKUP($E$22,'Drop Downs (Dont Touch)'!$B$30:$C$31,2,FALSE)</f>
        <v>#N/A</v>
      </c>
      <c r="I22" s="111" t="e">
        <f>VLOOKUP($E$22,'Drop Downs (Dont Touch)'!$B$30:$C$31,2,FALSE)</f>
        <v>#N/A</v>
      </c>
    </row>
    <row r="23" spans="1:12" ht="60.75" customHeight="1" x14ac:dyDescent="0.25">
      <c r="A23" s="111" t="s">
        <v>213</v>
      </c>
      <c r="B23" s="235" t="s">
        <v>244</v>
      </c>
      <c r="C23" s="235"/>
      <c r="D23" s="235"/>
      <c r="E23" s="236"/>
      <c r="F23" s="236"/>
      <c r="G23" s="236"/>
      <c r="H23" s="111" t="e">
        <f>VLOOKUP($E$23,'Drop Downs (Dont Touch)'!$B$34:$C$35,2,FALSE)</f>
        <v>#N/A</v>
      </c>
      <c r="I23" s="111" t="e">
        <f>VLOOKUP($E$23,'Drop Downs (Dont Touch)'!$B$34:$C$35,2,FALSE)</f>
        <v>#N/A</v>
      </c>
    </row>
    <row r="24" spans="1:12" ht="30.75" customHeight="1" x14ac:dyDescent="0.25">
      <c r="A24" s="111" t="s">
        <v>214</v>
      </c>
      <c r="B24" s="235" t="s">
        <v>215</v>
      </c>
      <c r="C24" s="235"/>
      <c r="D24" s="235"/>
      <c r="E24" s="236"/>
      <c r="F24" s="236"/>
      <c r="G24" s="236"/>
      <c r="H24" s="111" t="e">
        <f>VLOOKUP($E$24,'Drop Downs (Dont Touch)'!$B$38:$C$39,2,FALSE)</f>
        <v>#N/A</v>
      </c>
      <c r="I24" s="111" t="e">
        <f>VLOOKUP($E$24,'Drop Downs (Dont Touch)'!$B$38:$C$39,2,FALSE)</f>
        <v>#N/A</v>
      </c>
      <c r="K24" s="241" t="s">
        <v>247</v>
      </c>
      <c r="L24" s="241"/>
    </row>
    <row r="25" spans="1:12" x14ac:dyDescent="0.25">
      <c r="A25" s="234" t="s">
        <v>245</v>
      </c>
      <c r="B25" s="235"/>
      <c r="C25" s="235"/>
      <c r="D25" s="235"/>
      <c r="E25" s="235"/>
      <c r="F25" s="235"/>
      <c r="G25" s="235"/>
      <c r="H25" s="111" t="e">
        <f>IF(E13="confined","N/A",SUM(H14:H19)+SUM(H21:H24))</f>
        <v>#N/A</v>
      </c>
      <c r="I25" s="111" t="str">
        <f>IF(E13="confined",SUM(I13)+SUM(I15:I17)+SUM(I20:I24),"N/A")</f>
        <v>N/A</v>
      </c>
      <c r="K25" s="36" t="e">
        <f>IF(H14=0,"Low",IF(H25&lt;36,"Low",IF(H25&lt;70,"Moderate","High")))</f>
        <v>#N/A</v>
      </c>
      <c r="L25" s="36" t="str">
        <f>IF(I25&lt;36,"Low",IF(I25&lt;70,"Moderate","High"))</f>
        <v>High</v>
      </c>
    </row>
    <row r="26" spans="1:12" ht="15.75" thickBot="1" x14ac:dyDescent="0.3">
      <c r="A26" s="246" t="s">
        <v>246</v>
      </c>
      <c r="B26" s="246"/>
      <c r="C26" s="246"/>
      <c r="D26" s="246"/>
      <c r="E26" s="246"/>
      <c r="F26" s="246"/>
      <c r="G26" s="246"/>
      <c r="H26" s="117"/>
      <c r="I26" s="117"/>
    </row>
    <row r="27" spans="1:12" ht="15.75" thickBot="1" x14ac:dyDescent="0.3">
      <c r="A27" s="243" t="s">
        <v>248</v>
      </c>
      <c r="B27" s="244"/>
      <c r="C27" s="244"/>
      <c r="D27" s="244"/>
      <c r="E27" s="244"/>
      <c r="F27" s="244"/>
      <c r="G27" s="244"/>
      <c r="H27" s="244" t="e">
        <f>IF(E13="confined",L25,K25)</f>
        <v>#N/A</v>
      </c>
      <c r="I27" s="245"/>
    </row>
    <row r="28" spans="1:12" x14ac:dyDescent="0.25">
      <c r="A28" s="47"/>
      <c r="B28" s="112"/>
      <c r="C28" s="112"/>
      <c r="D28" s="112"/>
      <c r="E28" s="112"/>
      <c r="F28" s="112"/>
      <c r="G28" s="112"/>
      <c r="H28" s="47"/>
      <c r="I28" s="47"/>
    </row>
    <row r="29" spans="1:12" x14ac:dyDescent="0.25">
      <c r="A29" s="47"/>
      <c r="B29" s="112"/>
      <c r="C29" s="112"/>
      <c r="D29" s="112"/>
      <c r="E29" s="112"/>
      <c r="F29" s="112"/>
      <c r="G29" s="112"/>
      <c r="H29" s="47"/>
      <c r="I29" s="47"/>
    </row>
    <row r="30" spans="1:12" x14ac:dyDescent="0.25">
      <c r="A30" s="47"/>
      <c r="B30" s="112"/>
      <c r="C30" s="112"/>
      <c r="D30" s="112"/>
      <c r="E30" s="112"/>
      <c r="F30" s="112"/>
      <c r="G30" s="112"/>
      <c r="H30" s="47"/>
      <c r="I30" s="47"/>
    </row>
    <row r="31" spans="1:12" x14ac:dyDescent="0.25">
      <c r="A31" s="47"/>
      <c r="B31" s="112"/>
      <c r="C31" s="112"/>
      <c r="D31" s="112"/>
      <c r="E31" s="112"/>
      <c r="F31" s="112"/>
      <c r="G31" s="112"/>
      <c r="H31" s="112"/>
      <c r="I31" s="112"/>
    </row>
    <row r="32" spans="1:12" x14ac:dyDescent="0.25">
      <c r="A32" s="47"/>
      <c r="B32" s="112"/>
      <c r="C32" s="112"/>
      <c r="D32" s="112"/>
      <c r="E32" s="112"/>
      <c r="F32" s="112"/>
      <c r="G32" s="112"/>
      <c r="H32" s="112"/>
      <c r="I32" s="112"/>
    </row>
    <row r="33" spans="1:9" x14ac:dyDescent="0.25">
      <c r="A33" s="47"/>
      <c r="B33" s="112"/>
      <c r="C33" s="112"/>
      <c r="D33" s="112"/>
      <c r="E33" s="112"/>
      <c r="F33" s="112"/>
      <c r="G33" s="112"/>
      <c r="H33" s="112"/>
      <c r="I33" s="112"/>
    </row>
    <row r="34" spans="1:9" x14ac:dyDescent="0.25">
      <c r="A34" s="47"/>
      <c r="B34" s="112"/>
      <c r="C34" s="112"/>
      <c r="D34" s="112"/>
      <c r="E34" s="112"/>
      <c r="F34" s="112"/>
      <c r="G34" s="112"/>
      <c r="H34" s="112"/>
      <c r="I34" s="112"/>
    </row>
    <row r="35" spans="1:9" x14ac:dyDescent="0.25">
      <c r="A35" s="47"/>
      <c r="B35" s="112"/>
      <c r="C35" s="112"/>
      <c r="D35" s="112"/>
      <c r="E35" s="112"/>
      <c r="F35" s="112"/>
      <c r="G35" s="112"/>
      <c r="H35" s="112"/>
      <c r="I35" s="112"/>
    </row>
    <row r="36" spans="1:9" x14ac:dyDescent="0.25">
      <c r="A36" s="47"/>
      <c r="B36" s="112"/>
      <c r="C36" s="112"/>
      <c r="D36" s="112"/>
      <c r="E36" s="112"/>
      <c r="F36" s="112"/>
      <c r="G36" s="112"/>
      <c r="H36" s="112"/>
      <c r="I36" s="112"/>
    </row>
    <row r="37" spans="1:9" x14ac:dyDescent="0.25">
      <c r="A37" s="47"/>
      <c r="B37" s="112"/>
      <c r="C37" s="112"/>
      <c r="D37" s="112"/>
      <c r="E37" s="112"/>
      <c r="F37" s="112"/>
      <c r="G37" s="112"/>
      <c r="H37" s="112"/>
      <c r="I37" s="112"/>
    </row>
    <row r="38" spans="1:9" x14ac:dyDescent="0.25">
      <c r="A38" s="47"/>
      <c r="B38" s="112"/>
      <c r="C38" s="112"/>
      <c r="D38" s="112"/>
      <c r="E38" s="112"/>
      <c r="F38" s="112"/>
      <c r="G38" s="112"/>
      <c r="H38" s="112"/>
      <c r="I38" s="112"/>
    </row>
    <row r="39" spans="1:9" x14ac:dyDescent="0.25">
      <c r="A39" s="47"/>
      <c r="B39" s="112"/>
      <c r="C39" s="112"/>
      <c r="D39" s="112"/>
      <c r="E39" s="112"/>
      <c r="F39" s="112"/>
      <c r="G39" s="112"/>
      <c r="H39" s="112"/>
      <c r="I39" s="112"/>
    </row>
    <row r="40" spans="1:9" x14ac:dyDescent="0.25">
      <c r="A40" s="47"/>
      <c r="B40" s="112"/>
      <c r="C40" s="112"/>
      <c r="D40" s="112"/>
      <c r="E40" s="112"/>
      <c r="F40" s="112"/>
      <c r="G40" s="112"/>
      <c r="H40" s="112"/>
      <c r="I40" s="112"/>
    </row>
    <row r="41" spans="1:9" x14ac:dyDescent="0.25">
      <c r="A41" s="47"/>
      <c r="B41" s="112"/>
      <c r="C41" s="112"/>
      <c r="D41" s="112"/>
      <c r="E41" s="112"/>
      <c r="F41" s="112"/>
      <c r="G41" s="112"/>
      <c r="H41" s="112"/>
      <c r="I41" s="112"/>
    </row>
    <row r="42" spans="1:9" x14ac:dyDescent="0.25">
      <c r="A42" s="47"/>
      <c r="B42" s="112"/>
      <c r="C42" s="112"/>
      <c r="D42" s="112"/>
      <c r="E42" s="112"/>
      <c r="F42" s="112"/>
      <c r="G42" s="112"/>
      <c r="H42" s="112"/>
      <c r="I42" s="112"/>
    </row>
    <row r="43" spans="1:9" x14ac:dyDescent="0.25">
      <c r="A43" s="47"/>
      <c r="B43" s="112"/>
      <c r="C43" s="112"/>
      <c r="D43" s="112"/>
      <c r="E43" s="112"/>
      <c r="F43" s="112"/>
      <c r="G43" s="112"/>
      <c r="H43" s="112"/>
      <c r="I43" s="112"/>
    </row>
    <row r="44" spans="1:9" x14ac:dyDescent="0.25">
      <c r="A44" s="47"/>
      <c r="B44" s="112"/>
      <c r="C44" s="112"/>
      <c r="D44" s="112"/>
      <c r="E44" s="112"/>
      <c r="F44" s="112"/>
      <c r="G44" s="112"/>
      <c r="H44" s="112"/>
      <c r="I44" s="112"/>
    </row>
    <row r="45" spans="1:9" x14ac:dyDescent="0.25">
      <c r="A45" s="26"/>
      <c r="B45" s="26"/>
      <c r="C45" s="26"/>
      <c r="D45" s="26"/>
      <c r="E45" s="26"/>
      <c r="F45" s="26"/>
      <c r="G45" s="26"/>
      <c r="H45" s="26"/>
      <c r="I45" s="26"/>
    </row>
    <row r="46" spans="1:9" x14ac:dyDescent="0.25">
      <c r="A46" s="26"/>
      <c r="B46" s="26"/>
      <c r="C46" s="26"/>
      <c r="D46" s="26"/>
      <c r="E46" s="26"/>
      <c r="F46" s="26"/>
      <c r="G46" s="26"/>
      <c r="H46" s="26"/>
      <c r="I46" s="26"/>
    </row>
    <row r="47" spans="1:9" x14ac:dyDescent="0.25">
      <c r="A47" s="26"/>
      <c r="B47" s="26"/>
      <c r="C47" s="26"/>
      <c r="D47" s="26"/>
      <c r="E47" s="26"/>
      <c r="F47" s="26"/>
      <c r="G47" s="26"/>
      <c r="H47" s="26"/>
      <c r="I47" s="26"/>
    </row>
    <row r="48" spans="1:9" x14ac:dyDescent="0.25">
      <c r="A48" s="26"/>
      <c r="B48" s="26"/>
      <c r="C48" s="26"/>
      <c r="D48" s="26"/>
      <c r="E48" s="26"/>
      <c r="F48" s="26"/>
      <c r="G48" s="26"/>
      <c r="H48" s="26"/>
      <c r="I48" s="26"/>
    </row>
  </sheetData>
  <sheetProtection algorithmName="SHA-512" hashValue="qPnGQz/CkadW+6xtEX+VqdnyrkYod9599GgxiKml2p9vrCoW6VG1546RJntU5hGihQJBabtOATY0Uf6/5m2OyA==" saltValue="fhu36hl1Js0T2Ub5cG5qIQ==" spinCount="100000" sheet="1" objects="1" scenarios="1"/>
  <mergeCells count="39">
    <mergeCell ref="A27:G27"/>
    <mergeCell ref="H27:I27"/>
    <mergeCell ref="B24:D24"/>
    <mergeCell ref="E23:G23"/>
    <mergeCell ref="E24:G24"/>
    <mergeCell ref="A25:G25"/>
    <mergeCell ref="A26:G26"/>
    <mergeCell ref="K24:L24"/>
    <mergeCell ref="E20:G20"/>
    <mergeCell ref="B21:D21"/>
    <mergeCell ref="E21:G21"/>
    <mergeCell ref="B22:D22"/>
    <mergeCell ref="E22:G22"/>
    <mergeCell ref="B23:D23"/>
    <mergeCell ref="B20:D20"/>
    <mergeCell ref="E16:G16"/>
    <mergeCell ref="E17:G17"/>
    <mergeCell ref="B18:D18"/>
    <mergeCell ref="E18:G18"/>
    <mergeCell ref="B19:D19"/>
    <mergeCell ref="E19:G19"/>
    <mergeCell ref="B16:D16"/>
    <mergeCell ref="B17:D17"/>
    <mergeCell ref="B8:D8"/>
    <mergeCell ref="G8:I8"/>
    <mergeCell ref="H11:I11"/>
    <mergeCell ref="A11:G12"/>
    <mergeCell ref="E15:G15"/>
    <mergeCell ref="B13:D13"/>
    <mergeCell ref="B14:D14"/>
    <mergeCell ref="E13:G13"/>
    <mergeCell ref="E14:G14"/>
    <mergeCell ref="B15:D15"/>
    <mergeCell ref="B3:D3"/>
    <mergeCell ref="H3:I3"/>
    <mergeCell ref="B4:F4"/>
    <mergeCell ref="H4:I4"/>
    <mergeCell ref="B5:D5"/>
    <mergeCell ref="H5:I5"/>
  </mergeCells>
  <conditionalFormatting sqref="J14">
    <cfRule type="containsText" dxfId="1" priority="1" operator="containsText" text="PBE">
      <formula>NOT(ISERROR(SEARCH("PBE",J14)))</formula>
    </cfRule>
  </conditionalFormatting>
  <pageMargins left="0.7" right="0.7" top="0.75" bottom="0" header="0.3" footer="0.3"/>
  <pageSetup orientation="portrait" verticalDpi="0" r:id="rId1"/>
  <headerFooter>
    <oddHeader xml:space="preserve">&amp;L&amp;"Arial,Bold Italic"&amp;10Drinking Water Source Assessment and Protection (DWSAP) Program&amp;"Arial,Regular"&amp;11
</oddHeader>
  </headerFooter>
  <extLst>
    <ext xmlns:x14="http://schemas.microsoft.com/office/spreadsheetml/2009/9/main" uri="{CCE6A557-97BC-4b89-ADB6-D9C93CAAB3DF}">
      <x14:dataValidations xmlns:xm="http://schemas.microsoft.com/office/excel/2006/main" count="7">
        <x14:dataValidation type="list" allowBlank="1" showInputMessage="1" showErrorMessage="1">
          <x14:formula1>
            <xm:f>'Drop Downs (Dont Touch)'!$B$11:$B$12</xm:f>
          </x14:formula1>
          <xm:sqref>E13:G13</xm:sqref>
        </x14:dataValidation>
        <x14:dataValidation type="list" allowBlank="1" showInputMessage="1" showErrorMessage="1">
          <x14:formula1>
            <xm:f>'Drop Downs (Dont Touch)'!$B$15:$B$17</xm:f>
          </x14:formula1>
          <xm:sqref>E14:G14</xm:sqref>
        </x14:dataValidation>
        <x14:dataValidation type="list" allowBlank="1" showInputMessage="1" showErrorMessage="1">
          <x14:formula1>
            <xm:f>'Drop Downs (Dont Touch)'!$B$20:$B$21</xm:f>
          </x14:formula1>
          <xm:sqref>E15:G17</xm:sqref>
        </x14:dataValidation>
        <x14:dataValidation type="list" allowBlank="1" showInputMessage="1" showErrorMessage="1">
          <x14:formula1>
            <xm:f>'Drop Downs (Dont Touch)'!$B$24:$B$27</xm:f>
          </x14:formula1>
          <xm:sqref>E20:G20</xm:sqref>
        </x14:dataValidation>
        <x14:dataValidation type="list" allowBlank="1" showInputMessage="1" showErrorMessage="1">
          <x14:formula1>
            <xm:f>'Drop Downs (Dont Touch)'!$B$30:$B$31</xm:f>
          </x14:formula1>
          <xm:sqref>E22:G22</xm:sqref>
        </x14:dataValidation>
        <x14:dataValidation type="list" allowBlank="1" showInputMessage="1" showErrorMessage="1">
          <x14:formula1>
            <xm:f>'Drop Downs (Dont Touch)'!$B$34:$B$35</xm:f>
          </x14:formula1>
          <xm:sqref>E23:G23</xm:sqref>
        </x14:dataValidation>
        <x14:dataValidation type="list" allowBlank="1" showInputMessage="1" showErrorMessage="1">
          <x14:formula1>
            <xm:f>'Drop Downs (Dont Touch)'!$B$38:$B$39</xm:f>
          </x14:formula1>
          <xm:sqref>E24:G24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17"/>
  <sheetViews>
    <sheetView zoomScaleNormal="100" workbookViewId="0">
      <pane xSplit="17" ySplit="10" topLeftCell="R11" activePane="bottomRight" state="frozen"/>
      <selection pane="topRight" activeCell="R1" sqref="R1"/>
      <selection pane="bottomLeft" activeCell="A11" sqref="A11"/>
      <selection pane="bottomRight" activeCell="A118" sqref="A118"/>
    </sheetView>
  </sheetViews>
  <sheetFormatPr defaultRowHeight="15" x14ac:dyDescent="0.25"/>
  <cols>
    <col min="1" max="1" width="9.140625" style="22"/>
    <col min="2" max="2" width="69.5703125" style="119" customWidth="1"/>
    <col min="3" max="5" width="9.7109375" style="22" customWidth="1"/>
    <col min="6" max="6" width="35.85546875" style="22" customWidth="1"/>
    <col min="7" max="10" width="12.7109375" style="22" hidden="1" customWidth="1"/>
    <col min="11" max="11" width="7.28515625" style="22" customWidth="1"/>
    <col min="12" max="12" width="6.140625" style="22" customWidth="1"/>
    <col min="13" max="13" width="5.85546875" style="22" customWidth="1"/>
    <col min="14" max="14" width="9.140625" style="22"/>
    <col min="15" max="16" width="9.140625" style="22" hidden="1" customWidth="1"/>
    <col min="17" max="17" width="52" style="22" hidden="1" customWidth="1"/>
    <col min="18" max="16384" width="9.140625" style="22"/>
  </cols>
  <sheetData>
    <row r="1" spans="1:17" ht="24.75" customHeight="1" x14ac:dyDescent="0.25">
      <c r="A1" s="247" t="s">
        <v>378</v>
      </c>
      <c r="B1" s="248"/>
      <c r="C1" s="248"/>
      <c r="D1" s="248"/>
      <c r="E1" s="248"/>
      <c r="F1" s="248"/>
      <c r="G1" s="248"/>
      <c r="H1" s="248"/>
      <c r="I1" s="248"/>
      <c r="J1" s="248"/>
      <c r="K1" s="248"/>
      <c r="L1" s="248"/>
      <c r="M1" s="248"/>
      <c r="N1" s="249"/>
    </row>
    <row r="2" spans="1:17" s="121" customFormat="1" ht="32.25" customHeight="1" x14ac:dyDescent="0.25">
      <c r="A2" s="120"/>
      <c r="B2" s="120"/>
      <c r="C2" s="120"/>
      <c r="D2" s="120"/>
      <c r="E2" s="120"/>
      <c r="F2" s="120"/>
      <c r="G2" s="120"/>
      <c r="H2" s="120"/>
      <c r="I2" s="120"/>
      <c r="J2" s="120"/>
      <c r="K2" s="120"/>
      <c r="L2" s="120"/>
      <c r="M2" s="120"/>
      <c r="N2" s="120"/>
    </row>
    <row r="3" spans="1:17" ht="15" customHeight="1" x14ac:dyDescent="0.25">
      <c r="A3" s="250" t="s">
        <v>249</v>
      </c>
      <c r="B3" s="250"/>
      <c r="C3" s="250"/>
      <c r="D3" s="250"/>
      <c r="E3" s="250"/>
      <c r="F3" s="250"/>
      <c r="G3" s="250"/>
      <c r="H3" s="250"/>
      <c r="I3" s="250"/>
      <c r="J3" s="250"/>
      <c r="K3" s="250"/>
      <c r="L3" s="250"/>
      <c r="M3" s="250"/>
      <c r="N3" s="250"/>
    </row>
    <row r="4" spans="1:17" ht="15" customHeight="1" x14ac:dyDescent="0.25">
      <c r="A4" s="251" t="s">
        <v>250</v>
      </c>
      <c r="B4" s="251"/>
      <c r="C4" s="251"/>
      <c r="D4" s="251"/>
      <c r="E4" s="251"/>
      <c r="F4" s="251"/>
      <c r="G4" s="251"/>
      <c r="H4" s="251"/>
      <c r="I4" s="251"/>
      <c r="J4" s="251"/>
      <c r="K4" s="251"/>
      <c r="L4" s="251"/>
      <c r="M4" s="251"/>
      <c r="N4" s="251"/>
    </row>
    <row r="5" spans="1:17" ht="15" customHeight="1" thickBot="1" x14ac:dyDescent="0.3">
      <c r="A5" s="123"/>
      <c r="B5" s="115"/>
      <c r="C5" s="115"/>
      <c r="D5" s="115"/>
      <c r="E5" s="115"/>
      <c r="F5" s="115"/>
      <c r="G5" s="115"/>
      <c r="H5" s="115"/>
      <c r="I5" s="115"/>
      <c r="J5" s="115"/>
      <c r="K5" s="115"/>
      <c r="L5" s="115"/>
      <c r="M5" s="115"/>
      <c r="N5" s="115"/>
    </row>
    <row r="6" spans="1:17" ht="31.5" customHeight="1" x14ac:dyDescent="0.25">
      <c r="A6" s="261" t="s">
        <v>251</v>
      </c>
      <c r="B6" s="252"/>
      <c r="C6" s="252" t="s">
        <v>252</v>
      </c>
      <c r="D6" s="252" t="s">
        <v>253</v>
      </c>
      <c r="E6" s="252" t="s">
        <v>254</v>
      </c>
      <c r="F6" s="252" t="s">
        <v>49</v>
      </c>
      <c r="G6" s="124"/>
      <c r="H6" s="124"/>
      <c r="I6" s="124"/>
      <c r="J6" s="124"/>
      <c r="K6" s="125" t="s">
        <v>255</v>
      </c>
      <c r="L6" s="125" t="s">
        <v>256</v>
      </c>
      <c r="M6" s="125" t="s">
        <v>257</v>
      </c>
      <c r="N6" s="126" t="s">
        <v>258</v>
      </c>
    </row>
    <row r="7" spans="1:17" ht="15" customHeight="1" x14ac:dyDescent="0.25">
      <c r="A7" s="262"/>
      <c r="B7" s="253"/>
      <c r="C7" s="253"/>
      <c r="D7" s="253"/>
      <c r="E7" s="253"/>
      <c r="F7" s="253"/>
      <c r="G7" s="115"/>
      <c r="H7" s="115"/>
      <c r="I7" s="115"/>
      <c r="J7" s="115"/>
      <c r="K7" s="127" t="s">
        <v>259</v>
      </c>
      <c r="L7" s="127" t="s">
        <v>260</v>
      </c>
      <c r="M7" s="127" t="s">
        <v>261</v>
      </c>
      <c r="N7" s="255" t="s">
        <v>262</v>
      </c>
    </row>
    <row r="8" spans="1:17" ht="15" customHeight="1" x14ac:dyDescent="0.25">
      <c r="A8" s="262"/>
      <c r="B8" s="253"/>
      <c r="C8" s="253"/>
      <c r="D8" s="253"/>
      <c r="E8" s="253"/>
      <c r="F8" s="253"/>
      <c r="G8" s="115"/>
      <c r="H8" s="115"/>
      <c r="I8" s="115"/>
      <c r="J8" s="115"/>
      <c r="K8" s="127" t="s">
        <v>263</v>
      </c>
      <c r="L8" s="127" t="s">
        <v>264</v>
      </c>
      <c r="M8" s="127" t="s">
        <v>265</v>
      </c>
      <c r="N8" s="255"/>
    </row>
    <row r="9" spans="1:17" ht="15" customHeight="1" x14ac:dyDescent="0.25">
      <c r="A9" s="262"/>
      <c r="B9" s="253"/>
      <c r="C9" s="253"/>
      <c r="D9" s="253"/>
      <c r="E9" s="253"/>
      <c r="F9" s="253"/>
      <c r="G9" s="115"/>
      <c r="H9" s="115"/>
      <c r="I9" s="115"/>
      <c r="J9" s="115"/>
      <c r="K9" s="127" t="s">
        <v>265</v>
      </c>
      <c r="L9" s="127" t="s">
        <v>266</v>
      </c>
      <c r="M9" s="127" t="s">
        <v>267</v>
      </c>
      <c r="N9" s="255"/>
    </row>
    <row r="10" spans="1:17" ht="15" customHeight="1" thickBot="1" x14ac:dyDescent="0.3">
      <c r="A10" s="263"/>
      <c r="B10" s="254"/>
      <c r="C10" s="254"/>
      <c r="D10" s="254"/>
      <c r="E10" s="254"/>
      <c r="F10" s="254"/>
      <c r="K10" s="145" t="s">
        <v>268</v>
      </c>
      <c r="L10" s="145" t="s">
        <v>269</v>
      </c>
      <c r="M10" s="145"/>
      <c r="N10" s="256"/>
    </row>
    <row r="11" spans="1:17" ht="15" customHeight="1" x14ac:dyDescent="0.25">
      <c r="A11" s="257" t="s">
        <v>270</v>
      </c>
      <c r="B11" s="129" t="s">
        <v>271</v>
      </c>
      <c r="C11" s="130"/>
      <c r="D11" s="130"/>
      <c r="E11" s="130"/>
      <c r="F11" s="130"/>
      <c r="G11" s="131">
        <v>5</v>
      </c>
      <c r="H11" s="131" t="b">
        <f>OR(C11="y",C11="u")</f>
        <v>0</v>
      </c>
      <c r="I11" s="131" t="b">
        <f t="shared" ref="I11:J26" si="0">OR(D11="y",D11="u")</f>
        <v>0</v>
      </c>
      <c r="J11" s="131" t="b">
        <f t="shared" si="0"/>
        <v>0</v>
      </c>
      <c r="K11" s="132">
        <f>IF(H11=TRUE,G11,IF(I11=TRUE,G11,IF(J11=TRUE,G11,)))</f>
        <v>0</v>
      </c>
      <c r="L11" s="132">
        <f>IF(C11="y",5,IF(D11="y",3,IF(E11="y",1,0)))</f>
        <v>0</v>
      </c>
      <c r="M11" s="132" t="e">
        <f>IF(PBE!$H$27="low",5,IF(PBE!$H$27="Moderate",3,IF(PBE!$H$27="high",1,)))</f>
        <v>#N/A</v>
      </c>
      <c r="N11" s="133" t="e">
        <f>SUM(K11:M11)</f>
        <v>#N/A</v>
      </c>
      <c r="O11" s="22" t="e">
        <f>IF(N11&gt;7.9,1,0)</f>
        <v>#N/A</v>
      </c>
      <c r="P11" s="22" t="e">
        <f>O11</f>
        <v>#N/A</v>
      </c>
      <c r="Q11" s="55" t="e">
        <f t="shared" ref="Q11:Q74" si="1">IF(N11&gt;7.9,B11,"")</f>
        <v>#N/A</v>
      </c>
    </row>
    <row r="12" spans="1:17" x14ac:dyDescent="0.25">
      <c r="A12" s="258"/>
      <c r="B12" s="134" t="s">
        <v>272</v>
      </c>
      <c r="C12" s="135"/>
      <c r="D12" s="135"/>
      <c r="E12" s="135"/>
      <c r="F12" s="135"/>
      <c r="G12" s="22">
        <v>3</v>
      </c>
      <c r="H12" s="22" t="b">
        <f t="shared" ref="H12:J41" si="2">OR(C12="y",C12="u")</f>
        <v>0</v>
      </c>
      <c r="I12" s="22" t="b">
        <f t="shared" si="0"/>
        <v>0</v>
      </c>
      <c r="J12" s="22" t="b">
        <f t="shared" si="0"/>
        <v>0</v>
      </c>
      <c r="K12" s="127">
        <f t="shared" ref="K12:K75" si="3">IF(H12=TRUE,G12,IF(I12=TRUE,G12,IF(J12=TRUE,G12,)))</f>
        <v>0</v>
      </c>
      <c r="L12" s="127">
        <f t="shared" ref="L12:L75" si="4">IF(C12="y",5,IF(D12="y",3,IF(E12="y",1,0)))</f>
        <v>0</v>
      </c>
      <c r="M12" s="127" t="e">
        <f>IF(PBE!$H$27="low",5,IF(PBE!$H$27="Moderate",3,IF(PBE!$H$27="high",1,)))</f>
        <v>#N/A</v>
      </c>
      <c r="N12" s="136" t="e">
        <f t="shared" ref="N12:N75" si="5">SUM(K12:M12)</f>
        <v>#N/A</v>
      </c>
      <c r="O12" s="22" t="e">
        <f t="shared" ref="O12:O75" si="6">IF(N12&gt;7.9,1,0)</f>
        <v>#N/A</v>
      </c>
      <c r="P12" s="22" t="e">
        <f>O11+O12</f>
        <v>#N/A</v>
      </c>
      <c r="Q12" s="55" t="e">
        <f t="shared" si="1"/>
        <v>#N/A</v>
      </c>
    </row>
    <row r="13" spans="1:17" x14ac:dyDescent="0.25">
      <c r="A13" s="258"/>
      <c r="B13" s="134" t="s">
        <v>273</v>
      </c>
      <c r="C13" s="135"/>
      <c r="D13" s="135"/>
      <c r="E13" s="135"/>
      <c r="F13" s="135"/>
      <c r="G13" s="22">
        <v>7</v>
      </c>
      <c r="H13" s="22" t="b">
        <f t="shared" si="2"/>
        <v>0</v>
      </c>
      <c r="I13" s="22" t="b">
        <f t="shared" si="0"/>
        <v>0</v>
      </c>
      <c r="J13" s="22" t="b">
        <f t="shared" si="0"/>
        <v>0</v>
      </c>
      <c r="K13" s="127">
        <f t="shared" si="3"/>
        <v>0</v>
      </c>
      <c r="L13" s="127">
        <f t="shared" si="4"/>
        <v>0</v>
      </c>
      <c r="M13" s="127" t="e">
        <f>IF(PBE!$H$27="low",5,IF(PBE!$H$27="Moderate",3,IF(PBE!$H$27="high",1,)))</f>
        <v>#N/A</v>
      </c>
      <c r="N13" s="136" t="e">
        <f t="shared" si="5"/>
        <v>#N/A</v>
      </c>
      <c r="O13" s="22" t="e">
        <f t="shared" si="6"/>
        <v>#N/A</v>
      </c>
      <c r="P13" s="22" t="e">
        <f>O13+P12</f>
        <v>#N/A</v>
      </c>
      <c r="Q13" s="55" t="e">
        <f t="shared" si="1"/>
        <v>#N/A</v>
      </c>
    </row>
    <row r="14" spans="1:17" x14ac:dyDescent="0.25">
      <c r="A14" s="258"/>
      <c r="B14" s="134" t="s">
        <v>274</v>
      </c>
      <c r="C14" s="135"/>
      <c r="D14" s="135"/>
      <c r="E14" s="135"/>
      <c r="F14" s="135"/>
      <c r="G14" s="22">
        <v>5</v>
      </c>
      <c r="H14" s="22" t="b">
        <f t="shared" si="2"/>
        <v>0</v>
      </c>
      <c r="I14" s="22" t="b">
        <f t="shared" si="0"/>
        <v>0</v>
      </c>
      <c r="J14" s="22" t="b">
        <f t="shared" si="0"/>
        <v>0</v>
      </c>
      <c r="K14" s="127">
        <f t="shared" si="3"/>
        <v>0</v>
      </c>
      <c r="L14" s="127">
        <f t="shared" si="4"/>
        <v>0</v>
      </c>
      <c r="M14" s="127" t="e">
        <f>IF(PBE!$H$27="low",5,IF(PBE!$H$27="Moderate",3,IF(PBE!$H$27="high",1,)))</f>
        <v>#N/A</v>
      </c>
      <c r="N14" s="136" t="e">
        <f t="shared" si="5"/>
        <v>#N/A</v>
      </c>
      <c r="O14" s="22" t="e">
        <f t="shared" si="6"/>
        <v>#N/A</v>
      </c>
      <c r="P14" s="22" t="e">
        <f>O14+P13</f>
        <v>#N/A</v>
      </c>
      <c r="Q14" s="55" t="e">
        <f t="shared" si="1"/>
        <v>#N/A</v>
      </c>
    </row>
    <row r="15" spans="1:17" ht="15.75" customHeight="1" x14ac:dyDescent="0.25">
      <c r="A15" s="258"/>
      <c r="B15" s="134" t="s">
        <v>275</v>
      </c>
      <c r="C15" s="135"/>
      <c r="D15" s="135"/>
      <c r="E15" s="135"/>
      <c r="F15" s="135"/>
      <c r="G15" s="22">
        <v>5</v>
      </c>
      <c r="H15" s="22" t="b">
        <f t="shared" si="2"/>
        <v>0</v>
      </c>
      <c r="I15" s="22" t="b">
        <f t="shared" si="0"/>
        <v>0</v>
      </c>
      <c r="J15" s="22" t="b">
        <f t="shared" si="0"/>
        <v>0</v>
      </c>
      <c r="K15" s="127">
        <f t="shared" si="3"/>
        <v>0</v>
      </c>
      <c r="L15" s="127">
        <f t="shared" si="4"/>
        <v>0</v>
      </c>
      <c r="M15" s="127" t="e">
        <f>IF(PBE!$H$27="low",5,IF(PBE!$H$27="Moderate",3,IF(PBE!$H$27="high",1,)))</f>
        <v>#N/A</v>
      </c>
      <c r="N15" s="136" t="e">
        <f t="shared" si="5"/>
        <v>#N/A</v>
      </c>
      <c r="O15" s="22" t="e">
        <f t="shared" si="6"/>
        <v>#N/A</v>
      </c>
      <c r="P15" s="22" t="e">
        <f>O15+P14</f>
        <v>#N/A</v>
      </c>
      <c r="Q15" s="55" t="e">
        <f t="shared" si="1"/>
        <v>#N/A</v>
      </c>
    </row>
    <row r="16" spans="1:17" ht="15.75" customHeight="1" x14ac:dyDescent="0.25">
      <c r="A16" s="258"/>
      <c r="B16" s="134" t="s">
        <v>276</v>
      </c>
      <c r="C16" s="135"/>
      <c r="D16" s="135"/>
      <c r="E16" s="135"/>
      <c r="F16" s="135"/>
      <c r="G16" s="22">
        <v>5</v>
      </c>
      <c r="H16" s="22" t="b">
        <f t="shared" si="2"/>
        <v>0</v>
      </c>
      <c r="I16" s="22" t="b">
        <f t="shared" si="0"/>
        <v>0</v>
      </c>
      <c r="J16" s="22" t="b">
        <f t="shared" si="0"/>
        <v>0</v>
      </c>
      <c r="K16" s="127">
        <f t="shared" si="3"/>
        <v>0</v>
      </c>
      <c r="L16" s="127">
        <f t="shared" si="4"/>
        <v>0</v>
      </c>
      <c r="M16" s="127" t="e">
        <f>IF(PBE!$H$27="low",5,IF(PBE!$H$27="Moderate",3,IF(PBE!$H$27="high",1,)))</f>
        <v>#N/A</v>
      </c>
      <c r="N16" s="136" t="e">
        <f t="shared" si="5"/>
        <v>#N/A</v>
      </c>
      <c r="O16" s="22" t="e">
        <f t="shared" si="6"/>
        <v>#N/A</v>
      </c>
      <c r="P16" s="22" t="e">
        <f t="shared" ref="P16:P79" si="7">O16+P15</f>
        <v>#N/A</v>
      </c>
      <c r="Q16" s="55" t="e">
        <f t="shared" si="1"/>
        <v>#N/A</v>
      </c>
    </row>
    <row r="17" spans="1:18" ht="15.75" customHeight="1" x14ac:dyDescent="0.25">
      <c r="A17" s="258"/>
      <c r="B17" s="134" t="s">
        <v>277</v>
      </c>
      <c r="C17" s="135"/>
      <c r="D17" s="135"/>
      <c r="E17" s="135"/>
      <c r="F17" s="135"/>
      <c r="G17" s="22">
        <v>7</v>
      </c>
      <c r="H17" s="22" t="b">
        <f t="shared" si="2"/>
        <v>0</v>
      </c>
      <c r="I17" s="22" t="b">
        <f t="shared" si="0"/>
        <v>0</v>
      </c>
      <c r="J17" s="22" t="b">
        <f t="shared" si="0"/>
        <v>0</v>
      </c>
      <c r="K17" s="127">
        <f t="shared" si="3"/>
        <v>0</v>
      </c>
      <c r="L17" s="127">
        <f t="shared" si="4"/>
        <v>0</v>
      </c>
      <c r="M17" s="127" t="e">
        <f>IF(PBE!$H$27="low",5,IF(PBE!$H$27="Moderate",3,IF(PBE!$H$27="high",1,)))</f>
        <v>#N/A</v>
      </c>
      <c r="N17" s="136" t="e">
        <f t="shared" si="5"/>
        <v>#N/A</v>
      </c>
      <c r="O17" s="22" t="e">
        <f t="shared" si="6"/>
        <v>#N/A</v>
      </c>
      <c r="P17" s="22" t="e">
        <f t="shared" si="7"/>
        <v>#N/A</v>
      </c>
      <c r="Q17" s="55" t="e">
        <f t="shared" si="1"/>
        <v>#N/A</v>
      </c>
    </row>
    <row r="18" spans="1:18" ht="15.75" customHeight="1" x14ac:dyDescent="0.25">
      <c r="A18" s="258"/>
      <c r="B18" s="134" t="s">
        <v>278</v>
      </c>
      <c r="C18" s="135"/>
      <c r="D18" s="135"/>
      <c r="E18" s="135"/>
      <c r="F18" s="135"/>
      <c r="G18" s="22">
        <v>7</v>
      </c>
      <c r="H18" s="22" t="b">
        <f t="shared" si="2"/>
        <v>0</v>
      </c>
      <c r="I18" s="22" t="b">
        <f t="shared" si="0"/>
        <v>0</v>
      </c>
      <c r="J18" s="22" t="b">
        <f t="shared" si="0"/>
        <v>0</v>
      </c>
      <c r="K18" s="127">
        <f t="shared" si="3"/>
        <v>0</v>
      </c>
      <c r="L18" s="127">
        <f t="shared" si="4"/>
        <v>0</v>
      </c>
      <c r="M18" s="127" t="e">
        <f>IF(PBE!$H$27="low",5,IF(PBE!$H$27="Moderate",3,IF(PBE!$H$27="high",1,)))</f>
        <v>#N/A</v>
      </c>
      <c r="N18" s="136" t="e">
        <f t="shared" si="5"/>
        <v>#N/A</v>
      </c>
      <c r="O18" s="22" t="e">
        <f t="shared" si="6"/>
        <v>#N/A</v>
      </c>
      <c r="P18" s="22" t="e">
        <f t="shared" si="7"/>
        <v>#N/A</v>
      </c>
      <c r="Q18" s="55" t="e">
        <f t="shared" si="1"/>
        <v>#N/A</v>
      </c>
    </row>
    <row r="19" spans="1:18" ht="15.75" customHeight="1" x14ac:dyDescent="0.25">
      <c r="A19" s="258"/>
      <c r="B19" s="134" t="s">
        <v>279</v>
      </c>
      <c r="C19" s="135"/>
      <c r="D19" s="135"/>
      <c r="E19" s="135"/>
      <c r="F19" s="135"/>
      <c r="G19" s="22">
        <v>5</v>
      </c>
      <c r="H19" s="22" t="b">
        <f t="shared" si="2"/>
        <v>0</v>
      </c>
      <c r="I19" s="22" t="b">
        <f t="shared" si="0"/>
        <v>0</v>
      </c>
      <c r="J19" s="22" t="b">
        <f t="shared" si="0"/>
        <v>0</v>
      </c>
      <c r="K19" s="127">
        <f t="shared" si="3"/>
        <v>0</v>
      </c>
      <c r="L19" s="127">
        <f t="shared" si="4"/>
        <v>0</v>
      </c>
      <c r="M19" s="127" t="e">
        <f>IF(PBE!$H$27="low",5,IF(PBE!$H$27="Moderate",3,IF(PBE!$H$27="high",1,)))</f>
        <v>#N/A</v>
      </c>
      <c r="N19" s="136" t="e">
        <f t="shared" si="5"/>
        <v>#N/A</v>
      </c>
      <c r="O19" s="22" t="e">
        <f t="shared" si="6"/>
        <v>#N/A</v>
      </c>
      <c r="P19" s="22" t="e">
        <f t="shared" si="7"/>
        <v>#N/A</v>
      </c>
      <c r="Q19" s="55" t="e">
        <f t="shared" si="1"/>
        <v>#N/A</v>
      </c>
    </row>
    <row r="20" spans="1:18" ht="15.75" customHeight="1" x14ac:dyDescent="0.25">
      <c r="A20" s="258"/>
      <c r="B20" s="134" t="s">
        <v>280</v>
      </c>
      <c r="C20" s="135"/>
      <c r="D20" s="135"/>
      <c r="E20" s="135"/>
      <c r="F20" s="135"/>
      <c r="G20" s="22">
        <v>5</v>
      </c>
      <c r="H20" s="22" t="b">
        <f t="shared" si="2"/>
        <v>0</v>
      </c>
      <c r="I20" s="22" t="b">
        <f t="shared" si="0"/>
        <v>0</v>
      </c>
      <c r="J20" s="22" t="b">
        <f t="shared" si="0"/>
        <v>0</v>
      </c>
      <c r="K20" s="127">
        <f t="shared" si="3"/>
        <v>0</v>
      </c>
      <c r="L20" s="127">
        <f t="shared" si="4"/>
        <v>0</v>
      </c>
      <c r="M20" s="127" t="e">
        <f>IF(PBE!$H$27="low",5,IF(PBE!$H$27="Moderate",3,IF(PBE!$H$27="high",1,)))</f>
        <v>#N/A</v>
      </c>
      <c r="N20" s="136" t="e">
        <f t="shared" si="5"/>
        <v>#N/A</v>
      </c>
      <c r="O20" s="22" t="e">
        <f t="shared" si="6"/>
        <v>#N/A</v>
      </c>
      <c r="P20" s="22" t="e">
        <f t="shared" si="7"/>
        <v>#N/A</v>
      </c>
      <c r="Q20" s="55" t="e">
        <f t="shared" si="1"/>
        <v>#N/A</v>
      </c>
    </row>
    <row r="21" spans="1:18" ht="15.75" customHeight="1" x14ac:dyDescent="0.25">
      <c r="A21" s="258"/>
      <c r="B21" s="134" t="s">
        <v>281</v>
      </c>
      <c r="C21" s="135"/>
      <c r="D21" s="135"/>
      <c r="E21" s="135"/>
      <c r="F21" s="135"/>
      <c r="G21" s="22">
        <v>5</v>
      </c>
      <c r="H21" s="22" t="b">
        <f t="shared" si="2"/>
        <v>0</v>
      </c>
      <c r="I21" s="22" t="b">
        <f t="shared" si="0"/>
        <v>0</v>
      </c>
      <c r="J21" s="22" t="b">
        <f t="shared" si="0"/>
        <v>0</v>
      </c>
      <c r="K21" s="127">
        <f t="shared" si="3"/>
        <v>0</v>
      </c>
      <c r="L21" s="127">
        <f t="shared" si="4"/>
        <v>0</v>
      </c>
      <c r="M21" s="127" t="e">
        <f>IF(PBE!$H$27="low",5,IF(PBE!$H$27="Moderate",3,IF(PBE!$H$27="high",1,)))</f>
        <v>#N/A</v>
      </c>
      <c r="N21" s="136" t="e">
        <f t="shared" si="5"/>
        <v>#N/A</v>
      </c>
      <c r="O21" s="22" t="e">
        <f t="shared" si="6"/>
        <v>#N/A</v>
      </c>
      <c r="P21" s="22" t="e">
        <f t="shared" si="7"/>
        <v>#N/A</v>
      </c>
      <c r="Q21" s="55" t="e">
        <f t="shared" si="1"/>
        <v>#N/A</v>
      </c>
    </row>
    <row r="22" spans="1:18" ht="15.75" customHeight="1" x14ac:dyDescent="0.25">
      <c r="A22" s="258"/>
      <c r="B22" s="134" t="s">
        <v>282</v>
      </c>
      <c r="C22" s="135"/>
      <c r="D22" s="135"/>
      <c r="E22" s="135"/>
      <c r="F22" s="135"/>
      <c r="G22" s="22">
        <v>5</v>
      </c>
      <c r="H22" s="22" t="b">
        <f t="shared" si="2"/>
        <v>0</v>
      </c>
      <c r="I22" s="22" t="b">
        <f t="shared" si="0"/>
        <v>0</v>
      </c>
      <c r="J22" s="22" t="b">
        <f t="shared" si="0"/>
        <v>0</v>
      </c>
      <c r="K22" s="127">
        <f t="shared" si="3"/>
        <v>0</v>
      </c>
      <c r="L22" s="127">
        <f t="shared" si="4"/>
        <v>0</v>
      </c>
      <c r="M22" s="127" t="e">
        <f>IF(PBE!$H$27="low",5,IF(PBE!$H$27="Moderate",3,IF(PBE!$H$27="high",1,)))</f>
        <v>#N/A</v>
      </c>
      <c r="N22" s="136" t="e">
        <f t="shared" si="5"/>
        <v>#N/A</v>
      </c>
      <c r="O22" s="22" t="e">
        <f t="shared" si="6"/>
        <v>#N/A</v>
      </c>
      <c r="P22" s="22" t="e">
        <f t="shared" si="7"/>
        <v>#N/A</v>
      </c>
      <c r="Q22" s="55" t="e">
        <f t="shared" si="1"/>
        <v>#N/A</v>
      </c>
    </row>
    <row r="23" spans="1:18" x14ac:dyDescent="0.25">
      <c r="A23" s="258"/>
      <c r="B23" s="134" t="s">
        <v>283</v>
      </c>
      <c r="C23" s="135"/>
      <c r="D23" s="135"/>
      <c r="E23" s="135"/>
      <c r="F23" s="135"/>
      <c r="G23" s="22">
        <v>5</v>
      </c>
      <c r="H23" s="22" t="b">
        <f t="shared" si="2"/>
        <v>0</v>
      </c>
      <c r="I23" s="22" t="b">
        <f t="shared" si="0"/>
        <v>0</v>
      </c>
      <c r="J23" s="22" t="b">
        <f t="shared" si="0"/>
        <v>0</v>
      </c>
      <c r="K23" s="127">
        <f t="shared" si="3"/>
        <v>0</v>
      </c>
      <c r="L23" s="127">
        <f t="shared" si="4"/>
        <v>0</v>
      </c>
      <c r="M23" s="127" t="e">
        <f>IF(PBE!$H$27="low",5,IF(PBE!$H$27="Moderate",3,IF(PBE!$H$27="high",1,)))</f>
        <v>#N/A</v>
      </c>
      <c r="N23" s="136" t="e">
        <f t="shared" si="5"/>
        <v>#N/A</v>
      </c>
      <c r="O23" s="22" t="e">
        <f t="shared" si="6"/>
        <v>#N/A</v>
      </c>
      <c r="P23" s="22" t="e">
        <f t="shared" si="7"/>
        <v>#N/A</v>
      </c>
      <c r="Q23" s="55" t="e">
        <f t="shared" si="1"/>
        <v>#N/A</v>
      </c>
    </row>
    <row r="24" spans="1:18" x14ac:dyDescent="0.25">
      <c r="A24" s="258"/>
      <c r="B24" s="134" t="s">
        <v>284</v>
      </c>
      <c r="C24" s="135"/>
      <c r="D24" s="135"/>
      <c r="E24" s="135"/>
      <c r="F24" s="135"/>
      <c r="G24" s="22">
        <v>5</v>
      </c>
      <c r="H24" s="22" t="b">
        <f t="shared" si="2"/>
        <v>0</v>
      </c>
      <c r="I24" s="22" t="b">
        <f t="shared" si="0"/>
        <v>0</v>
      </c>
      <c r="J24" s="22" t="b">
        <f t="shared" si="0"/>
        <v>0</v>
      </c>
      <c r="K24" s="127">
        <f t="shared" si="3"/>
        <v>0</v>
      </c>
      <c r="L24" s="127">
        <f t="shared" si="4"/>
        <v>0</v>
      </c>
      <c r="M24" s="127" t="e">
        <f>IF(PBE!$H$27="low",5,IF(PBE!$H$27="Moderate",3,IF(PBE!$H$27="high",1,)))</f>
        <v>#N/A</v>
      </c>
      <c r="N24" s="136" t="e">
        <f t="shared" si="5"/>
        <v>#N/A</v>
      </c>
      <c r="O24" s="22" t="e">
        <f t="shared" si="6"/>
        <v>#N/A</v>
      </c>
      <c r="P24" s="22" t="e">
        <f t="shared" si="7"/>
        <v>#N/A</v>
      </c>
      <c r="Q24" s="55" t="e">
        <f t="shared" si="1"/>
        <v>#N/A</v>
      </c>
    </row>
    <row r="25" spans="1:18" x14ac:dyDescent="0.25">
      <c r="A25" s="258"/>
      <c r="B25" s="134" t="s">
        <v>285</v>
      </c>
      <c r="C25" s="135"/>
      <c r="D25" s="135"/>
      <c r="E25" s="135"/>
      <c r="F25" s="135"/>
      <c r="G25" s="22">
        <v>7</v>
      </c>
      <c r="H25" s="22" t="b">
        <f t="shared" si="2"/>
        <v>0</v>
      </c>
      <c r="I25" s="22" t="b">
        <f t="shared" si="0"/>
        <v>0</v>
      </c>
      <c r="J25" s="22" t="b">
        <f t="shared" si="0"/>
        <v>0</v>
      </c>
      <c r="K25" s="127">
        <f t="shared" si="3"/>
        <v>0</v>
      </c>
      <c r="L25" s="127">
        <f t="shared" si="4"/>
        <v>0</v>
      </c>
      <c r="M25" s="127" t="e">
        <f>IF(PBE!$H$27="low",5,IF(PBE!$H$27="Moderate",3,IF(PBE!$H$27="high",1,)))</f>
        <v>#N/A</v>
      </c>
      <c r="N25" s="136" t="e">
        <f t="shared" si="5"/>
        <v>#N/A</v>
      </c>
      <c r="O25" s="22" t="e">
        <f t="shared" si="6"/>
        <v>#N/A</v>
      </c>
      <c r="P25" s="22" t="e">
        <f t="shared" si="7"/>
        <v>#N/A</v>
      </c>
      <c r="Q25" s="55" t="e">
        <f t="shared" si="1"/>
        <v>#N/A</v>
      </c>
    </row>
    <row r="26" spans="1:18" x14ac:dyDescent="0.25">
      <c r="A26" s="258"/>
      <c r="B26" s="134" t="s">
        <v>286</v>
      </c>
      <c r="C26" s="135"/>
      <c r="D26" s="135"/>
      <c r="E26" s="135"/>
      <c r="F26" s="135"/>
      <c r="G26" s="22">
        <v>5</v>
      </c>
      <c r="H26" s="22" t="b">
        <f t="shared" si="2"/>
        <v>0</v>
      </c>
      <c r="I26" s="22" t="b">
        <f t="shared" si="0"/>
        <v>0</v>
      </c>
      <c r="J26" s="22" t="b">
        <f t="shared" si="0"/>
        <v>0</v>
      </c>
      <c r="K26" s="127">
        <f t="shared" si="3"/>
        <v>0</v>
      </c>
      <c r="L26" s="127">
        <f t="shared" si="4"/>
        <v>0</v>
      </c>
      <c r="M26" s="127" t="e">
        <f>IF(PBE!$H$27="low",5,IF(PBE!$H$27="Moderate",3,IF(PBE!$H$27="high",1,)))</f>
        <v>#N/A</v>
      </c>
      <c r="N26" s="136" t="e">
        <f t="shared" si="5"/>
        <v>#N/A</v>
      </c>
      <c r="O26" s="22" t="e">
        <f t="shared" si="6"/>
        <v>#N/A</v>
      </c>
      <c r="P26" s="22" t="e">
        <f t="shared" si="7"/>
        <v>#N/A</v>
      </c>
      <c r="Q26" s="55" t="e">
        <f t="shared" si="1"/>
        <v>#N/A</v>
      </c>
    </row>
    <row r="27" spans="1:18" x14ac:dyDescent="0.25">
      <c r="A27" s="258"/>
      <c r="B27" s="134" t="s">
        <v>287</v>
      </c>
      <c r="C27" s="135"/>
      <c r="D27" s="135"/>
      <c r="E27" s="135"/>
      <c r="F27" s="135"/>
      <c r="G27" s="22">
        <v>7</v>
      </c>
      <c r="H27" s="22" t="b">
        <f t="shared" si="2"/>
        <v>0</v>
      </c>
      <c r="I27" s="22" t="b">
        <f t="shared" si="2"/>
        <v>0</v>
      </c>
      <c r="J27" s="22" t="b">
        <f t="shared" si="2"/>
        <v>0</v>
      </c>
      <c r="K27" s="127">
        <f t="shared" si="3"/>
        <v>0</v>
      </c>
      <c r="L27" s="127">
        <f t="shared" si="4"/>
        <v>0</v>
      </c>
      <c r="M27" s="127" t="e">
        <f>IF(PBE!$H$27="low",5,IF(PBE!$H$27="Moderate",3,IF(PBE!$H$27="high",1,)))</f>
        <v>#N/A</v>
      </c>
      <c r="N27" s="136" t="e">
        <f t="shared" si="5"/>
        <v>#N/A</v>
      </c>
      <c r="O27" s="22" t="e">
        <f t="shared" si="6"/>
        <v>#N/A</v>
      </c>
      <c r="P27" s="22" t="e">
        <f t="shared" si="7"/>
        <v>#N/A</v>
      </c>
      <c r="Q27" s="55" t="e">
        <f t="shared" si="1"/>
        <v>#N/A</v>
      </c>
    </row>
    <row r="28" spans="1:18" x14ac:dyDescent="0.25">
      <c r="A28" s="258"/>
      <c r="B28" s="134" t="s">
        <v>288</v>
      </c>
      <c r="C28" s="135"/>
      <c r="D28" s="135"/>
      <c r="E28" s="135"/>
      <c r="F28" s="135"/>
      <c r="G28" s="22">
        <v>5</v>
      </c>
      <c r="H28" s="22" t="b">
        <f t="shared" si="2"/>
        <v>0</v>
      </c>
      <c r="I28" s="22" t="b">
        <f t="shared" si="2"/>
        <v>0</v>
      </c>
      <c r="J28" s="22" t="b">
        <f t="shared" si="2"/>
        <v>0</v>
      </c>
      <c r="K28" s="127">
        <f t="shared" si="3"/>
        <v>0</v>
      </c>
      <c r="L28" s="127">
        <f t="shared" si="4"/>
        <v>0</v>
      </c>
      <c r="M28" s="127" t="e">
        <f>IF(PBE!$H$27="low",5,IF(PBE!$H$27="Moderate",3,IF(PBE!$H$27="high",1,)))</f>
        <v>#N/A</v>
      </c>
      <c r="N28" s="136" t="e">
        <f t="shared" si="5"/>
        <v>#N/A</v>
      </c>
      <c r="O28" s="22" t="e">
        <f t="shared" si="6"/>
        <v>#N/A</v>
      </c>
      <c r="P28" s="22" t="e">
        <f t="shared" si="7"/>
        <v>#N/A</v>
      </c>
      <c r="Q28" s="55" t="e">
        <f t="shared" si="1"/>
        <v>#N/A</v>
      </c>
    </row>
    <row r="29" spans="1:18" x14ac:dyDescent="0.25">
      <c r="A29" s="258"/>
      <c r="B29" s="134" t="s">
        <v>289</v>
      </c>
      <c r="C29" s="135"/>
      <c r="D29" s="135"/>
      <c r="E29" s="135"/>
      <c r="F29" s="135"/>
      <c r="G29" s="22">
        <v>5</v>
      </c>
      <c r="H29" s="22" t="b">
        <f t="shared" si="2"/>
        <v>0</v>
      </c>
      <c r="I29" s="22" t="b">
        <f t="shared" si="2"/>
        <v>0</v>
      </c>
      <c r="J29" s="22" t="b">
        <f t="shared" si="2"/>
        <v>0</v>
      </c>
      <c r="K29" s="127">
        <f t="shared" si="3"/>
        <v>0</v>
      </c>
      <c r="L29" s="127">
        <f t="shared" si="4"/>
        <v>0</v>
      </c>
      <c r="M29" s="127" t="e">
        <f>IF(PBE!$H$27="low",5,IF(PBE!$H$27="Moderate",3,IF(PBE!$H$27="high",1,)))</f>
        <v>#N/A</v>
      </c>
      <c r="N29" s="136" t="e">
        <f t="shared" si="5"/>
        <v>#N/A</v>
      </c>
      <c r="O29" s="22" t="e">
        <f t="shared" si="6"/>
        <v>#N/A</v>
      </c>
      <c r="P29" s="22" t="e">
        <f t="shared" si="7"/>
        <v>#N/A</v>
      </c>
      <c r="Q29" s="55" t="e">
        <f t="shared" si="1"/>
        <v>#N/A</v>
      </c>
    </row>
    <row r="30" spans="1:18" x14ac:dyDescent="0.25">
      <c r="A30" s="258"/>
      <c r="B30" s="134" t="s">
        <v>290</v>
      </c>
      <c r="C30" s="135"/>
      <c r="D30" s="135"/>
      <c r="E30" s="135"/>
      <c r="F30" s="135"/>
      <c r="G30" s="22">
        <v>5</v>
      </c>
      <c r="H30" s="22" t="b">
        <f t="shared" si="2"/>
        <v>0</v>
      </c>
      <c r="I30" s="22" t="b">
        <f t="shared" si="2"/>
        <v>0</v>
      </c>
      <c r="J30" s="22" t="b">
        <f t="shared" si="2"/>
        <v>0</v>
      </c>
      <c r="K30" s="127">
        <f t="shared" si="3"/>
        <v>0</v>
      </c>
      <c r="L30" s="127">
        <f t="shared" si="4"/>
        <v>0</v>
      </c>
      <c r="M30" s="127" t="e">
        <f>IF(PBE!$H$27="low",5,IF(PBE!$H$27="Moderate",3,IF(PBE!$H$27="high",1,)))</f>
        <v>#N/A</v>
      </c>
      <c r="N30" s="136" t="e">
        <f t="shared" si="5"/>
        <v>#N/A</v>
      </c>
      <c r="O30" s="22" t="e">
        <f t="shared" si="6"/>
        <v>#N/A</v>
      </c>
      <c r="P30" s="22" t="e">
        <f t="shared" si="7"/>
        <v>#N/A</v>
      </c>
      <c r="Q30" s="55" t="e">
        <f t="shared" si="1"/>
        <v>#N/A</v>
      </c>
    </row>
    <row r="31" spans="1:18" x14ac:dyDescent="0.25">
      <c r="A31" s="258"/>
      <c r="B31" s="134" t="s">
        <v>291</v>
      </c>
      <c r="C31" s="135"/>
      <c r="D31" s="135"/>
      <c r="E31" s="135"/>
      <c r="F31" s="135"/>
      <c r="G31" s="22">
        <v>5</v>
      </c>
      <c r="H31" s="22" t="b">
        <f t="shared" si="2"/>
        <v>0</v>
      </c>
      <c r="I31" s="22" t="b">
        <f t="shared" si="2"/>
        <v>0</v>
      </c>
      <c r="J31" s="22" t="b">
        <f t="shared" si="2"/>
        <v>0</v>
      </c>
      <c r="K31" s="127">
        <f t="shared" si="3"/>
        <v>0</v>
      </c>
      <c r="L31" s="127">
        <f t="shared" si="4"/>
        <v>0</v>
      </c>
      <c r="M31" s="127" t="e">
        <f>IF(PBE!$H$27="low",5,IF(PBE!$H$27="Moderate",3,IF(PBE!$H$27="high",1,)))</f>
        <v>#N/A</v>
      </c>
      <c r="N31" s="136" t="e">
        <f t="shared" si="5"/>
        <v>#N/A</v>
      </c>
      <c r="O31" s="22" t="e">
        <f t="shared" si="6"/>
        <v>#N/A</v>
      </c>
      <c r="P31" s="22" t="e">
        <f t="shared" si="7"/>
        <v>#N/A</v>
      </c>
      <c r="Q31" s="55" t="e">
        <f t="shared" si="1"/>
        <v>#N/A</v>
      </c>
    </row>
    <row r="32" spans="1:18" s="121" customFormat="1" x14ac:dyDescent="0.25">
      <c r="A32" s="258"/>
      <c r="B32" s="134" t="s">
        <v>292</v>
      </c>
      <c r="C32" s="135"/>
      <c r="D32" s="135"/>
      <c r="E32" s="135"/>
      <c r="F32" s="135"/>
      <c r="G32" s="121" t="s">
        <v>221</v>
      </c>
      <c r="H32" s="121" t="b">
        <f t="shared" si="2"/>
        <v>0</v>
      </c>
      <c r="I32" s="121" t="b">
        <f t="shared" si="2"/>
        <v>0</v>
      </c>
      <c r="J32" s="121" t="b">
        <f t="shared" si="2"/>
        <v>0</v>
      </c>
      <c r="K32" s="127">
        <f>IF(H32=TRUE,5,IF(I32=TRUE,1,IF(J32=TRUE,1,)))</f>
        <v>0</v>
      </c>
      <c r="L32" s="137">
        <f t="shared" si="4"/>
        <v>0</v>
      </c>
      <c r="M32" s="127" t="e">
        <f>IF(PBE!$H$27="low",5,IF(PBE!$H$27="Moderate",3,IF(PBE!$H$27="high",1,)))</f>
        <v>#N/A</v>
      </c>
      <c r="N32" s="138" t="e">
        <f t="shared" si="5"/>
        <v>#N/A</v>
      </c>
      <c r="O32" s="22" t="e">
        <f t="shared" si="6"/>
        <v>#N/A</v>
      </c>
      <c r="P32" s="22" t="e">
        <f t="shared" si="7"/>
        <v>#N/A</v>
      </c>
      <c r="Q32" s="55" t="e">
        <f t="shared" si="1"/>
        <v>#N/A</v>
      </c>
      <c r="R32" s="22"/>
    </row>
    <row r="33" spans="1:17" x14ac:dyDescent="0.25">
      <c r="A33" s="258"/>
      <c r="B33" s="134" t="s">
        <v>293</v>
      </c>
      <c r="C33" s="135"/>
      <c r="D33" s="135"/>
      <c r="E33" s="135"/>
      <c r="F33" s="135"/>
      <c r="G33" s="22">
        <v>3</v>
      </c>
      <c r="H33" s="22" t="b">
        <f t="shared" si="2"/>
        <v>0</v>
      </c>
      <c r="I33" s="22" t="b">
        <f t="shared" si="2"/>
        <v>0</v>
      </c>
      <c r="J33" s="22" t="b">
        <f t="shared" si="2"/>
        <v>0</v>
      </c>
      <c r="K33" s="127">
        <f t="shared" si="3"/>
        <v>0</v>
      </c>
      <c r="L33" s="127">
        <f t="shared" si="4"/>
        <v>0</v>
      </c>
      <c r="M33" s="127" t="e">
        <f>IF(PBE!$H$27="low",5,IF(PBE!$H$27="Moderate",3,IF(PBE!$H$27="high",1,)))</f>
        <v>#N/A</v>
      </c>
      <c r="N33" s="136" t="e">
        <f t="shared" si="5"/>
        <v>#N/A</v>
      </c>
      <c r="O33" s="22" t="e">
        <f t="shared" si="6"/>
        <v>#N/A</v>
      </c>
      <c r="P33" s="22" t="e">
        <f t="shared" si="7"/>
        <v>#N/A</v>
      </c>
      <c r="Q33" s="55" t="e">
        <f t="shared" si="1"/>
        <v>#N/A</v>
      </c>
    </row>
    <row r="34" spans="1:17" x14ac:dyDescent="0.25">
      <c r="A34" s="258"/>
      <c r="B34" s="134" t="s">
        <v>294</v>
      </c>
      <c r="C34" s="135"/>
      <c r="D34" s="135"/>
      <c r="E34" s="135"/>
      <c r="F34" s="135"/>
      <c r="G34" s="22">
        <v>3</v>
      </c>
      <c r="H34" s="22" t="b">
        <f t="shared" si="2"/>
        <v>0</v>
      </c>
      <c r="I34" s="22" t="b">
        <f t="shared" si="2"/>
        <v>0</v>
      </c>
      <c r="J34" s="22" t="b">
        <f t="shared" si="2"/>
        <v>0</v>
      </c>
      <c r="K34" s="127">
        <f t="shared" si="3"/>
        <v>0</v>
      </c>
      <c r="L34" s="127">
        <f t="shared" si="4"/>
        <v>0</v>
      </c>
      <c r="M34" s="127" t="e">
        <f>IF(PBE!$H$27="low",5,IF(PBE!$H$27="Moderate",3,IF(PBE!$H$27="high",1,)))</f>
        <v>#N/A</v>
      </c>
      <c r="N34" s="136" t="e">
        <f t="shared" si="5"/>
        <v>#N/A</v>
      </c>
      <c r="O34" s="22" t="e">
        <f t="shared" si="6"/>
        <v>#N/A</v>
      </c>
      <c r="P34" s="22" t="e">
        <f t="shared" si="7"/>
        <v>#N/A</v>
      </c>
      <c r="Q34" s="55" t="e">
        <f t="shared" si="1"/>
        <v>#N/A</v>
      </c>
    </row>
    <row r="35" spans="1:17" x14ac:dyDescent="0.25">
      <c r="A35" s="258"/>
      <c r="B35" s="134" t="s">
        <v>295</v>
      </c>
      <c r="C35" s="135"/>
      <c r="D35" s="135"/>
      <c r="E35" s="135"/>
      <c r="F35" s="135"/>
      <c r="G35" s="22">
        <v>3</v>
      </c>
      <c r="H35" s="22" t="b">
        <f t="shared" si="2"/>
        <v>0</v>
      </c>
      <c r="I35" s="22" t="b">
        <f t="shared" si="2"/>
        <v>0</v>
      </c>
      <c r="J35" s="22" t="b">
        <f t="shared" si="2"/>
        <v>0</v>
      </c>
      <c r="K35" s="127">
        <f t="shared" si="3"/>
        <v>0</v>
      </c>
      <c r="L35" s="127">
        <f t="shared" si="4"/>
        <v>0</v>
      </c>
      <c r="M35" s="127" t="e">
        <f>IF(PBE!$H$27="low",5,IF(PBE!$H$27="Moderate",3,IF(PBE!$H$27="high",1,)))</f>
        <v>#N/A</v>
      </c>
      <c r="N35" s="136" t="e">
        <f t="shared" si="5"/>
        <v>#N/A</v>
      </c>
      <c r="O35" s="22" t="e">
        <f t="shared" si="6"/>
        <v>#N/A</v>
      </c>
      <c r="P35" s="22" t="e">
        <f t="shared" si="7"/>
        <v>#N/A</v>
      </c>
      <c r="Q35" s="55" t="e">
        <f t="shared" si="1"/>
        <v>#N/A</v>
      </c>
    </row>
    <row r="36" spans="1:17" x14ac:dyDescent="0.25">
      <c r="A36" s="258"/>
      <c r="B36" s="134" t="s">
        <v>296</v>
      </c>
      <c r="C36" s="135"/>
      <c r="D36" s="135"/>
      <c r="E36" s="135"/>
      <c r="F36" s="135"/>
      <c r="G36" s="22">
        <v>3</v>
      </c>
      <c r="H36" s="22" t="b">
        <f t="shared" si="2"/>
        <v>0</v>
      </c>
      <c r="I36" s="22" t="b">
        <f t="shared" si="2"/>
        <v>0</v>
      </c>
      <c r="J36" s="22" t="b">
        <f t="shared" si="2"/>
        <v>0</v>
      </c>
      <c r="K36" s="127">
        <f t="shared" si="3"/>
        <v>0</v>
      </c>
      <c r="L36" s="127">
        <f t="shared" si="4"/>
        <v>0</v>
      </c>
      <c r="M36" s="127" t="e">
        <f>IF(PBE!$H$27="low",5,IF(PBE!$H$27="Moderate",3,IF(PBE!$H$27="high",1,)))</f>
        <v>#N/A</v>
      </c>
      <c r="N36" s="136" t="e">
        <f t="shared" si="5"/>
        <v>#N/A</v>
      </c>
      <c r="O36" s="22" t="e">
        <f t="shared" si="6"/>
        <v>#N/A</v>
      </c>
      <c r="P36" s="22" t="e">
        <f t="shared" si="7"/>
        <v>#N/A</v>
      </c>
      <c r="Q36" s="55" t="e">
        <f t="shared" si="1"/>
        <v>#N/A</v>
      </c>
    </row>
    <row r="37" spans="1:17" x14ac:dyDescent="0.25">
      <c r="A37" s="258"/>
      <c r="B37" s="134" t="s">
        <v>297</v>
      </c>
      <c r="C37" s="135"/>
      <c r="D37" s="135"/>
      <c r="E37" s="135"/>
      <c r="F37" s="135"/>
      <c r="G37" s="22">
        <v>3</v>
      </c>
      <c r="H37" s="22" t="b">
        <f t="shared" si="2"/>
        <v>0</v>
      </c>
      <c r="I37" s="22" t="b">
        <f t="shared" si="2"/>
        <v>0</v>
      </c>
      <c r="J37" s="22" t="b">
        <f t="shared" si="2"/>
        <v>0</v>
      </c>
      <c r="K37" s="127">
        <f t="shared" si="3"/>
        <v>0</v>
      </c>
      <c r="L37" s="127">
        <f t="shared" si="4"/>
        <v>0</v>
      </c>
      <c r="M37" s="127" t="e">
        <f>IF(PBE!$H$27="low",5,IF(PBE!$H$27="Moderate",3,IF(PBE!$H$27="high",1,)))</f>
        <v>#N/A</v>
      </c>
      <c r="N37" s="136" t="e">
        <f t="shared" si="5"/>
        <v>#N/A</v>
      </c>
      <c r="O37" s="22" t="e">
        <f t="shared" si="6"/>
        <v>#N/A</v>
      </c>
      <c r="P37" s="22" t="e">
        <f t="shared" si="7"/>
        <v>#N/A</v>
      </c>
      <c r="Q37" s="55" t="e">
        <f t="shared" si="1"/>
        <v>#N/A</v>
      </c>
    </row>
    <row r="38" spans="1:17" x14ac:dyDescent="0.25">
      <c r="A38" s="258"/>
      <c r="B38" s="134" t="s">
        <v>298</v>
      </c>
      <c r="C38" s="135"/>
      <c r="D38" s="135"/>
      <c r="E38" s="135"/>
      <c r="F38" s="135"/>
      <c r="G38" s="22">
        <v>1</v>
      </c>
      <c r="H38" s="22" t="b">
        <f t="shared" si="2"/>
        <v>0</v>
      </c>
      <c r="I38" s="22" t="b">
        <f t="shared" si="2"/>
        <v>0</v>
      </c>
      <c r="J38" s="22" t="b">
        <f t="shared" si="2"/>
        <v>0</v>
      </c>
      <c r="K38" s="127">
        <f t="shared" si="3"/>
        <v>0</v>
      </c>
      <c r="L38" s="127">
        <f t="shared" si="4"/>
        <v>0</v>
      </c>
      <c r="M38" s="127" t="e">
        <f>IF(PBE!$H$27="low",5,IF(PBE!$H$27="Moderate",3,IF(PBE!$H$27="high",1,)))</f>
        <v>#N/A</v>
      </c>
      <c r="N38" s="136" t="e">
        <f t="shared" si="5"/>
        <v>#N/A</v>
      </c>
      <c r="O38" s="22" t="e">
        <f t="shared" si="6"/>
        <v>#N/A</v>
      </c>
      <c r="P38" s="22" t="e">
        <f t="shared" si="7"/>
        <v>#N/A</v>
      </c>
      <c r="Q38" s="55" t="e">
        <f t="shared" si="1"/>
        <v>#N/A</v>
      </c>
    </row>
    <row r="39" spans="1:17" x14ac:dyDescent="0.25">
      <c r="A39" s="258"/>
      <c r="B39" s="134" t="s">
        <v>299</v>
      </c>
      <c r="C39" s="135"/>
      <c r="D39" s="135"/>
      <c r="E39" s="135"/>
      <c r="F39" s="135"/>
      <c r="G39" s="22">
        <v>1</v>
      </c>
      <c r="H39" s="22" t="b">
        <f t="shared" si="2"/>
        <v>0</v>
      </c>
      <c r="I39" s="22" t="b">
        <f t="shared" si="2"/>
        <v>0</v>
      </c>
      <c r="J39" s="22" t="b">
        <f t="shared" si="2"/>
        <v>0</v>
      </c>
      <c r="K39" s="127">
        <f t="shared" si="3"/>
        <v>0</v>
      </c>
      <c r="L39" s="127">
        <f t="shared" si="4"/>
        <v>0</v>
      </c>
      <c r="M39" s="127" t="e">
        <f>IF(PBE!$H$27="low",5,IF(PBE!$H$27="Moderate",3,IF(PBE!$H$27="high",1,)))</f>
        <v>#N/A</v>
      </c>
      <c r="N39" s="136" t="e">
        <f t="shared" si="5"/>
        <v>#N/A</v>
      </c>
      <c r="O39" s="22" t="e">
        <f t="shared" si="6"/>
        <v>#N/A</v>
      </c>
      <c r="P39" s="22" t="e">
        <f t="shared" si="7"/>
        <v>#N/A</v>
      </c>
      <c r="Q39" s="55" t="e">
        <f t="shared" si="1"/>
        <v>#N/A</v>
      </c>
    </row>
    <row r="40" spans="1:17" x14ac:dyDescent="0.25">
      <c r="A40" s="258"/>
      <c r="B40" s="134" t="s">
        <v>300</v>
      </c>
      <c r="C40" s="135"/>
      <c r="D40" s="135"/>
      <c r="E40" s="135"/>
      <c r="F40" s="135"/>
      <c r="G40" s="22">
        <v>1</v>
      </c>
      <c r="H40" s="22" t="b">
        <f t="shared" si="2"/>
        <v>0</v>
      </c>
      <c r="I40" s="22" t="b">
        <f t="shared" si="2"/>
        <v>0</v>
      </c>
      <c r="J40" s="22" t="b">
        <f t="shared" si="2"/>
        <v>0</v>
      </c>
      <c r="K40" s="127">
        <f t="shared" si="3"/>
        <v>0</v>
      </c>
      <c r="L40" s="127">
        <f t="shared" si="4"/>
        <v>0</v>
      </c>
      <c r="M40" s="127" t="e">
        <f>IF(PBE!$H$27="low",5,IF(PBE!$H$27="Moderate",3,IF(PBE!$H$27="high",1,)))</f>
        <v>#N/A</v>
      </c>
      <c r="N40" s="136" t="e">
        <f t="shared" si="5"/>
        <v>#N/A</v>
      </c>
      <c r="O40" s="22" t="e">
        <f t="shared" si="6"/>
        <v>#N/A</v>
      </c>
      <c r="P40" s="22" t="e">
        <f t="shared" si="7"/>
        <v>#N/A</v>
      </c>
      <c r="Q40" s="55" t="e">
        <f t="shared" si="1"/>
        <v>#N/A</v>
      </c>
    </row>
    <row r="41" spans="1:17" ht="15.75" thickBot="1" x14ac:dyDescent="0.3">
      <c r="A41" s="259"/>
      <c r="B41" s="139" t="s">
        <v>301</v>
      </c>
      <c r="C41" s="140"/>
      <c r="D41" s="140"/>
      <c r="E41" s="140"/>
      <c r="F41" s="140"/>
      <c r="G41" s="122">
        <v>1</v>
      </c>
      <c r="H41" s="122" t="b">
        <f t="shared" si="2"/>
        <v>0</v>
      </c>
      <c r="I41" s="122" t="b">
        <f t="shared" si="2"/>
        <v>0</v>
      </c>
      <c r="J41" s="122" t="b">
        <f t="shared" si="2"/>
        <v>0</v>
      </c>
      <c r="K41" s="128">
        <f t="shared" si="3"/>
        <v>0</v>
      </c>
      <c r="L41" s="128">
        <f t="shared" si="4"/>
        <v>0</v>
      </c>
      <c r="M41" s="128" t="e">
        <f>IF(PBE!$H$27="low",5,IF(PBE!$H$27="Moderate",3,IF(PBE!$H$27="high",1,)))</f>
        <v>#N/A</v>
      </c>
      <c r="N41" s="141" t="e">
        <f t="shared" si="5"/>
        <v>#N/A</v>
      </c>
      <c r="O41" s="22" t="e">
        <f t="shared" si="6"/>
        <v>#N/A</v>
      </c>
      <c r="P41" s="22" t="e">
        <f t="shared" si="7"/>
        <v>#N/A</v>
      </c>
      <c r="Q41" s="55" t="e">
        <f t="shared" si="1"/>
        <v>#N/A</v>
      </c>
    </row>
    <row r="42" spans="1:17" ht="15" customHeight="1" x14ac:dyDescent="0.25">
      <c r="A42" s="260" t="s">
        <v>302</v>
      </c>
      <c r="B42" s="146" t="s">
        <v>303</v>
      </c>
      <c r="C42" s="147"/>
      <c r="D42" s="147"/>
      <c r="E42" s="147"/>
      <c r="F42" s="147"/>
      <c r="G42" s="22">
        <v>7</v>
      </c>
      <c r="H42" s="22" t="b">
        <f t="shared" ref="H42:J105" si="8">OR(C42="y",C42="u")</f>
        <v>0</v>
      </c>
      <c r="I42" s="22" t="b">
        <f t="shared" si="8"/>
        <v>0</v>
      </c>
      <c r="J42" s="22" t="b">
        <f t="shared" si="8"/>
        <v>0</v>
      </c>
      <c r="K42" s="148">
        <f t="shared" si="3"/>
        <v>0</v>
      </c>
      <c r="L42" s="148">
        <f t="shared" si="4"/>
        <v>0</v>
      </c>
      <c r="M42" s="148" t="e">
        <f>IF(PBE!$H$27="low",5,IF(PBE!$H$27="Moderate",3,IF(PBE!$H$27="high",1,)))</f>
        <v>#N/A</v>
      </c>
      <c r="N42" s="149" t="e">
        <f t="shared" si="5"/>
        <v>#N/A</v>
      </c>
      <c r="O42" s="22" t="e">
        <f t="shared" si="6"/>
        <v>#N/A</v>
      </c>
      <c r="P42" s="22" t="e">
        <f t="shared" si="7"/>
        <v>#N/A</v>
      </c>
      <c r="Q42" s="55" t="e">
        <f t="shared" si="1"/>
        <v>#N/A</v>
      </c>
    </row>
    <row r="43" spans="1:17" x14ac:dyDescent="0.25">
      <c r="A43" s="258"/>
      <c r="B43" s="134" t="s">
        <v>304</v>
      </c>
      <c r="C43" s="135"/>
      <c r="D43" s="135"/>
      <c r="E43" s="135"/>
      <c r="F43" s="135"/>
      <c r="G43" s="22">
        <v>7</v>
      </c>
      <c r="H43" s="22" t="b">
        <f t="shared" si="8"/>
        <v>0</v>
      </c>
      <c r="I43" s="22" t="b">
        <f t="shared" si="8"/>
        <v>0</v>
      </c>
      <c r="J43" s="22" t="b">
        <f t="shared" si="8"/>
        <v>0</v>
      </c>
      <c r="K43" s="127">
        <f t="shared" si="3"/>
        <v>0</v>
      </c>
      <c r="L43" s="127">
        <f t="shared" si="4"/>
        <v>0</v>
      </c>
      <c r="M43" s="127" t="e">
        <f>IF(PBE!$H$27="low",5,IF(PBE!$H$27="Moderate",3,IF(PBE!$H$27="high",1,)))</f>
        <v>#N/A</v>
      </c>
      <c r="N43" s="136" t="e">
        <f t="shared" si="5"/>
        <v>#N/A</v>
      </c>
      <c r="O43" s="22" t="e">
        <f t="shared" si="6"/>
        <v>#N/A</v>
      </c>
      <c r="P43" s="22" t="e">
        <f t="shared" si="7"/>
        <v>#N/A</v>
      </c>
      <c r="Q43" s="55" t="e">
        <f t="shared" si="1"/>
        <v>#N/A</v>
      </c>
    </row>
    <row r="44" spans="1:17" ht="15.75" customHeight="1" x14ac:dyDescent="0.25">
      <c r="A44" s="258"/>
      <c r="B44" s="134" t="s">
        <v>305</v>
      </c>
      <c r="C44" s="135"/>
      <c r="D44" s="135"/>
      <c r="E44" s="135"/>
      <c r="F44" s="135"/>
      <c r="G44" s="22">
        <v>5</v>
      </c>
      <c r="H44" s="22" t="b">
        <f t="shared" si="8"/>
        <v>0</v>
      </c>
      <c r="I44" s="22" t="b">
        <f t="shared" si="8"/>
        <v>0</v>
      </c>
      <c r="J44" s="22" t="b">
        <f t="shared" si="8"/>
        <v>0</v>
      </c>
      <c r="K44" s="127">
        <f t="shared" si="3"/>
        <v>0</v>
      </c>
      <c r="L44" s="127">
        <f t="shared" si="4"/>
        <v>0</v>
      </c>
      <c r="M44" s="127" t="e">
        <f>IF(PBE!$H$27="low",5,IF(PBE!$H$27="Moderate",3,IF(PBE!$H$27="high",1,)))</f>
        <v>#N/A</v>
      </c>
      <c r="N44" s="136" t="e">
        <f t="shared" si="5"/>
        <v>#N/A</v>
      </c>
      <c r="O44" s="22" t="e">
        <f t="shared" si="6"/>
        <v>#N/A</v>
      </c>
      <c r="P44" s="22" t="e">
        <f t="shared" si="7"/>
        <v>#N/A</v>
      </c>
      <c r="Q44" s="55" t="e">
        <f t="shared" si="1"/>
        <v>#N/A</v>
      </c>
    </row>
    <row r="45" spans="1:17" ht="15" customHeight="1" x14ac:dyDescent="0.25">
      <c r="A45" s="258"/>
      <c r="B45" s="134" t="s">
        <v>306</v>
      </c>
      <c r="C45" s="135"/>
      <c r="D45" s="135"/>
      <c r="E45" s="135"/>
      <c r="F45" s="135"/>
      <c r="G45" s="22" t="s">
        <v>221</v>
      </c>
      <c r="H45" s="22" t="b">
        <f t="shared" si="8"/>
        <v>0</v>
      </c>
      <c r="I45" s="22" t="b">
        <f t="shared" si="8"/>
        <v>0</v>
      </c>
      <c r="J45" s="22" t="b">
        <f t="shared" si="8"/>
        <v>0</v>
      </c>
      <c r="K45" s="127">
        <f>IF(H45=TRUE,7,IF(I45=TRUE,3,IF(J45=TRUE,3,)))</f>
        <v>0</v>
      </c>
      <c r="L45" s="127">
        <f t="shared" si="4"/>
        <v>0</v>
      </c>
      <c r="M45" s="127" t="e">
        <f>IF(PBE!$H$27="low",5,IF(PBE!$H$27="Moderate",3,IF(PBE!$H$27="high",1,)))</f>
        <v>#N/A</v>
      </c>
      <c r="N45" s="136" t="e">
        <f t="shared" si="5"/>
        <v>#N/A</v>
      </c>
      <c r="O45" s="22" t="e">
        <f t="shared" si="6"/>
        <v>#N/A</v>
      </c>
      <c r="P45" s="22" t="e">
        <f t="shared" si="7"/>
        <v>#N/A</v>
      </c>
      <c r="Q45" s="55" t="e">
        <f t="shared" si="1"/>
        <v>#N/A</v>
      </c>
    </row>
    <row r="46" spans="1:17" x14ac:dyDescent="0.25">
      <c r="A46" s="258"/>
      <c r="B46" s="134" t="s">
        <v>292</v>
      </c>
      <c r="C46" s="135"/>
      <c r="D46" s="135"/>
      <c r="E46" s="135"/>
      <c r="F46" s="135"/>
      <c r="G46" s="22" t="s">
        <v>221</v>
      </c>
      <c r="H46" s="22" t="b">
        <f t="shared" si="8"/>
        <v>0</v>
      </c>
      <c r="I46" s="22" t="b">
        <f t="shared" si="8"/>
        <v>0</v>
      </c>
      <c r="J46" s="22" t="b">
        <f t="shared" si="8"/>
        <v>0</v>
      </c>
      <c r="K46" s="127">
        <f>IF(H46=TRUE,5,IF(I46=TRUE,1,IF(J46=TRUE,1,)))</f>
        <v>0</v>
      </c>
      <c r="L46" s="127">
        <f t="shared" si="4"/>
        <v>0</v>
      </c>
      <c r="M46" s="127" t="e">
        <f>IF(PBE!$H$27="low",5,IF(PBE!$H$27="Moderate",3,IF(PBE!$H$27="high",1,)))</f>
        <v>#N/A</v>
      </c>
      <c r="N46" s="136" t="e">
        <f t="shared" si="5"/>
        <v>#N/A</v>
      </c>
      <c r="O46" s="22" t="e">
        <f t="shared" si="6"/>
        <v>#N/A</v>
      </c>
      <c r="P46" s="22" t="e">
        <f t="shared" si="7"/>
        <v>#N/A</v>
      </c>
      <c r="Q46" s="55" t="e">
        <f t="shared" si="1"/>
        <v>#N/A</v>
      </c>
    </row>
    <row r="47" spans="1:17" x14ac:dyDescent="0.25">
      <c r="A47" s="258"/>
      <c r="B47" s="134" t="s">
        <v>307</v>
      </c>
      <c r="C47" s="135"/>
      <c r="D47" s="135"/>
      <c r="E47" s="135"/>
      <c r="F47" s="135"/>
      <c r="G47" s="22">
        <v>5</v>
      </c>
      <c r="H47" s="22" t="b">
        <f t="shared" si="8"/>
        <v>0</v>
      </c>
      <c r="I47" s="22" t="b">
        <f t="shared" si="8"/>
        <v>0</v>
      </c>
      <c r="J47" s="22" t="b">
        <f t="shared" si="8"/>
        <v>0</v>
      </c>
      <c r="K47" s="127">
        <f t="shared" si="3"/>
        <v>0</v>
      </c>
      <c r="L47" s="127">
        <f t="shared" si="4"/>
        <v>0</v>
      </c>
      <c r="M47" s="127" t="e">
        <f>IF(PBE!$H$27="low",5,IF(PBE!$H$27="Moderate",3,IF(PBE!$H$27="high",1,)))</f>
        <v>#N/A</v>
      </c>
      <c r="N47" s="136" t="e">
        <f t="shared" si="5"/>
        <v>#N/A</v>
      </c>
      <c r="O47" s="22" t="e">
        <f t="shared" si="6"/>
        <v>#N/A</v>
      </c>
      <c r="P47" s="22" t="e">
        <f t="shared" si="7"/>
        <v>#N/A</v>
      </c>
      <c r="Q47" s="55" t="e">
        <f t="shared" si="1"/>
        <v>#N/A</v>
      </c>
    </row>
    <row r="48" spans="1:17" x14ac:dyDescent="0.25">
      <c r="A48" s="258"/>
      <c r="B48" s="134" t="s">
        <v>308</v>
      </c>
      <c r="C48" s="135"/>
      <c r="D48" s="135"/>
      <c r="E48" s="135"/>
      <c r="F48" s="135"/>
      <c r="G48" s="22" t="s">
        <v>221</v>
      </c>
      <c r="H48" s="22" t="b">
        <f t="shared" si="8"/>
        <v>0</v>
      </c>
      <c r="I48" s="22" t="b">
        <f t="shared" si="8"/>
        <v>0</v>
      </c>
      <c r="J48" s="22" t="b">
        <f t="shared" si="8"/>
        <v>0</v>
      </c>
      <c r="K48" s="127">
        <f>IF(H48=TRUE,7,IF(I48=TRUE,5,IF(J48=TRUE,5,)))</f>
        <v>0</v>
      </c>
      <c r="L48" s="127">
        <f t="shared" si="4"/>
        <v>0</v>
      </c>
      <c r="M48" s="127" t="e">
        <f>IF(PBE!$H$27="low",5,IF(PBE!$H$27="Moderate",3,IF(PBE!$H$27="high",1,)))</f>
        <v>#N/A</v>
      </c>
      <c r="N48" s="136" t="e">
        <f t="shared" si="5"/>
        <v>#N/A</v>
      </c>
      <c r="O48" s="22" t="e">
        <f t="shared" si="6"/>
        <v>#N/A</v>
      </c>
      <c r="P48" s="22" t="e">
        <f t="shared" si="7"/>
        <v>#N/A</v>
      </c>
      <c r="Q48" s="55" t="e">
        <f t="shared" si="1"/>
        <v>#N/A</v>
      </c>
    </row>
    <row r="49" spans="1:17" x14ac:dyDescent="0.25">
      <c r="A49" s="258"/>
      <c r="B49" s="134" t="s">
        <v>309</v>
      </c>
      <c r="C49" s="135"/>
      <c r="D49" s="135"/>
      <c r="E49" s="135"/>
      <c r="F49" s="135"/>
      <c r="G49" s="22">
        <v>3</v>
      </c>
      <c r="H49" s="22" t="b">
        <f t="shared" si="8"/>
        <v>0</v>
      </c>
      <c r="I49" s="22" t="b">
        <f t="shared" si="8"/>
        <v>0</v>
      </c>
      <c r="J49" s="22" t="b">
        <f t="shared" si="8"/>
        <v>0</v>
      </c>
      <c r="K49" s="127">
        <f t="shared" si="3"/>
        <v>0</v>
      </c>
      <c r="L49" s="127">
        <f t="shared" si="4"/>
        <v>0</v>
      </c>
      <c r="M49" s="127" t="e">
        <f>IF(PBE!$H$27="low",5,IF(PBE!$H$27="Moderate",3,IF(PBE!$H$27="high",1,)))</f>
        <v>#N/A</v>
      </c>
      <c r="N49" s="136" t="e">
        <f t="shared" si="5"/>
        <v>#N/A</v>
      </c>
      <c r="O49" s="22" t="e">
        <f t="shared" si="6"/>
        <v>#N/A</v>
      </c>
      <c r="P49" s="22" t="e">
        <f t="shared" si="7"/>
        <v>#N/A</v>
      </c>
      <c r="Q49" s="55" t="e">
        <f t="shared" si="1"/>
        <v>#N/A</v>
      </c>
    </row>
    <row r="50" spans="1:17" x14ac:dyDescent="0.25">
      <c r="A50" s="258"/>
      <c r="B50" s="134" t="s">
        <v>310</v>
      </c>
      <c r="C50" s="135"/>
      <c r="D50" s="135"/>
      <c r="E50" s="135"/>
      <c r="F50" s="135"/>
      <c r="G50" s="22">
        <v>3</v>
      </c>
      <c r="H50" s="22" t="b">
        <f t="shared" si="8"/>
        <v>0</v>
      </c>
      <c r="I50" s="22" t="b">
        <f t="shared" si="8"/>
        <v>0</v>
      </c>
      <c r="J50" s="22" t="b">
        <f t="shared" si="8"/>
        <v>0</v>
      </c>
      <c r="K50" s="127">
        <f t="shared" si="3"/>
        <v>0</v>
      </c>
      <c r="L50" s="127">
        <f t="shared" si="4"/>
        <v>0</v>
      </c>
      <c r="M50" s="127" t="e">
        <f>IF(PBE!$H$27="low",5,IF(PBE!$H$27="Moderate",3,IF(PBE!$H$27="high",1,)))</f>
        <v>#N/A</v>
      </c>
      <c r="N50" s="136" t="e">
        <f t="shared" si="5"/>
        <v>#N/A</v>
      </c>
      <c r="O50" s="22" t="e">
        <f t="shared" si="6"/>
        <v>#N/A</v>
      </c>
      <c r="P50" s="22" t="e">
        <f t="shared" si="7"/>
        <v>#N/A</v>
      </c>
      <c r="Q50" s="55" t="e">
        <f t="shared" si="1"/>
        <v>#N/A</v>
      </c>
    </row>
    <row r="51" spans="1:17" x14ac:dyDescent="0.25">
      <c r="A51" s="258"/>
      <c r="B51" s="134" t="s">
        <v>311</v>
      </c>
      <c r="C51" s="135"/>
      <c r="D51" s="135"/>
      <c r="E51" s="135"/>
      <c r="F51" s="135"/>
      <c r="G51" s="22">
        <v>3</v>
      </c>
      <c r="H51" s="22" t="b">
        <f t="shared" si="8"/>
        <v>0</v>
      </c>
      <c r="I51" s="22" t="b">
        <f t="shared" si="8"/>
        <v>0</v>
      </c>
      <c r="J51" s="22" t="b">
        <f t="shared" si="8"/>
        <v>0</v>
      </c>
      <c r="K51" s="127">
        <f t="shared" si="3"/>
        <v>0</v>
      </c>
      <c r="L51" s="127">
        <f t="shared" si="4"/>
        <v>0</v>
      </c>
      <c r="M51" s="127" t="e">
        <f>IF(PBE!$H$27="low",5,IF(PBE!$H$27="Moderate",3,IF(PBE!$H$27="high",1,)))</f>
        <v>#N/A</v>
      </c>
      <c r="N51" s="136" t="e">
        <f t="shared" si="5"/>
        <v>#N/A</v>
      </c>
      <c r="O51" s="22" t="e">
        <f t="shared" si="6"/>
        <v>#N/A</v>
      </c>
      <c r="P51" s="22" t="e">
        <f t="shared" si="7"/>
        <v>#N/A</v>
      </c>
      <c r="Q51" s="55" t="e">
        <f t="shared" si="1"/>
        <v>#N/A</v>
      </c>
    </row>
    <row r="52" spans="1:17" x14ac:dyDescent="0.25">
      <c r="A52" s="258"/>
      <c r="B52" s="134" t="s">
        <v>312</v>
      </c>
      <c r="C52" s="135"/>
      <c r="D52" s="135"/>
      <c r="E52" s="135"/>
      <c r="F52" s="135"/>
      <c r="G52" s="22">
        <v>3</v>
      </c>
      <c r="H52" s="22" t="b">
        <f t="shared" si="8"/>
        <v>0</v>
      </c>
      <c r="I52" s="22" t="b">
        <f t="shared" si="8"/>
        <v>0</v>
      </c>
      <c r="J52" s="22" t="b">
        <f t="shared" si="8"/>
        <v>0</v>
      </c>
      <c r="K52" s="127">
        <f t="shared" si="3"/>
        <v>0</v>
      </c>
      <c r="L52" s="127">
        <f t="shared" si="4"/>
        <v>0</v>
      </c>
      <c r="M52" s="127" t="e">
        <f>IF(PBE!$H$27="low",5,IF(PBE!$H$27="Moderate",3,IF(PBE!$H$27="high",1,)))</f>
        <v>#N/A</v>
      </c>
      <c r="N52" s="136" t="e">
        <f t="shared" si="5"/>
        <v>#N/A</v>
      </c>
      <c r="O52" s="22" t="e">
        <f t="shared" si="6"/>
        <v>#N/A</v>
      </c>
      <c r="P52" s="22" t="e">
        <f t="shared" si="7"/>
        <v>#N/A</v>
      </c>
      <c r="Q52" s="55" t="e">
        <f t="shared" si="1"/>
        <v>#N/A</v>
      </c>
    </row>
    <row r="53" spans="1:17" x14ac:dyDescent="0.25">
      <c r="A53" s="258"/>
      <c r="B53" s="134" t="s">
        <v>313</v>
      </c>
      <c r="C53" s="135"/>
      <c r="D53" s="135"/>
      <c r="E53" s="135"/>
      <c r="F53" s="135"/>
      <c r="G53" s="22">
        <v>3</v>
      </c>
      <c r="H53" s="22" t="b">
        <f t="shared" si="8"/>
        <v>0</v>
      </c>
      <c r="I53" s="22" t="b">
        <f t="shared" si="8"/>
        <v>0</v>
      </c>
      <c r="J53" s="22" t="b">
        <f t="shared" si="8"/>
        <v>0</v>
      </c>
      <c r="K53" s="127">
        <f t="shared" si="3"/>
        <v>0</v>
      </c>
      <c r="L53" s="127">
        <f t="shared" si="4"/>
        <v>0</v>
      </c>
      <c r="M53" s="127" t="e">
        <f>IF(PBE!$H$27="low",5,IF(PBE!$H$27="Moderate",3,IF(PBE!$H$27="high",1,)))</f>
        <v>#N/A</v>
      </c>
      <c r="N53" s="136" t="e">
        <f t="shared" si="5"/>
        <v>#N/A</v>
      </c>
      <c r="O53" s="22" t="e">
        <f t="shared" si="6"/>
        <v>#N/A</v>
      </c>
      <c r="P53" s="22" t="e">
        <f t="shared" si="7"/>
        <v>#N/A</v>
      </c>
      <c r="Q53" s="55" t="e">
        <f t="shared" si="1"/>
        <v>#N/A</v>
      </c>
    </row>
    <row r="54" spans="1:17" x14ac:dyDescent="0.25">
      <c r="A54" s="258"/>
      <c r="B54" s="134" t="s">
        <v>314</v>
      </c>
      <c r="C54" s="135"/>
      <c r="D54" s="135"/>
      <c r="E54" s="135"/>
      <c r="F54" s="135"/>
      <c r="G54" s="22">
        <v>3</v>
      </c>
      <c r="H54" s="22" t="b">
        <f t="shared" si="8"/>
        <v>0</v>
      </c>
      <c r="I54" s="22" t="b">
        <f t="shared" si="8"/>
        <v>0</v>
      </c>
      <c r="J54" s="22" t="b">
        <f t="shared" si="8"/>
        <v>0</v>
      </c>
      <c r="K54" s="127">
        <f t="shared" si="3"/>
        <v>0</v>
      </c>
      <c r="L54" s="127">
        <f t="shared" si="4"/>
        <v>0</v>
      </c>
      <c r="M54" s="127" t="e">
        <f>IF(PBE!$H$27="low",5,IF(PBE!$H$27="Moderate",3,IF(PBE!$H$27="high",1,)))</f>
        <v>#N/A</v>
      </c>
      <c r="N54" s="136" t="e">
        <f t="shared" si="5"/>
        <v>#N/A</v>
      </c>
      <c r="O54" s="22" t="e">
        <f t="shared" si="6"/>
        <v>#N/A</v>
      </c>
      <c r="P54" s="22" t="e">
        <f t="shared" si="7"/>
        <v>#N/A</v>
      </c>
      <c r="Q54" s="55" t="e">
        <f t="shared" si="1"/>
        <v>#N/A</v>
      </c>
    </row>
    <row r="55" spans="1:17" x14ac:dyDescent="0.25">
      <c r="A55" s="258"/>
      <c r="B55" s="134" t="s">
        <v>315</v>
      </c>
      <c r="C55" s="135"/>
      <c r="D55" s="135"/>
      <c r="E55" s="135"/>
      <c r="F55" s="135"/>
      <c r="G55" s="22">
        <v>1</v>
      </c>
      <c r="H55" s="22" t="b">
        <f t="shared" si="8"/>
        <v>0</v>
      </c>
      <c r="I55" s="22" t="b">
        <f t="shared" si="8"/>
        <v>0</v>
      </c>
      <c r="J55" s="22" t="b">
        <f t="shared" si="8"/>
        <v>0</v>
      </c>
      <c r="K55" s="127">
        <f t="shared" si="3"/>
        <v>0</v>
      </c>
      <c r="L55" s="127">
        <f t="shared" si="4"/>
        <v>0</v>
      </c>
      <c r="M55" s="127" t="e">
        <f>IF(PBE!$H$27="low",5,IF(PBE!$H$27="Moderate",3,IF(PBE!$H$27="high",1,)))</f>
        <v>#N/A</v>
      </c>
      <c r="N55" s="136" t="e">
        <f t="shared" si="5"/>
        <v>#N/A</v>
      </c>
      <c r="O55" s="22" t="e">
        <f t="shared" si="6"/>
        <v>#N/A</v>
      </c>
      <c r="P55" s="22" t="e">
        <f t="shared" si="7"/>
        <v>#N/A</v>
      </c>
      <c r="Q55" s="55" t="e">
        <f t="shared" si="1"/>
        <v>#N/A</v>
      </c>
    </row>
    <row r="56" spans="1:17" x14ac:dyDescent="0.25">
      <c r="A56" s="258"/>
      <c r="B56" s="134" t="s">
        <v>316</v>
      </c>
      <c r="C56" s="135"/>
      <c r="D56" s="135"/>
      <c r="E56" s="135"/>
      <c r="F56" s="135"/>
      <c r="G56" s="22">
        <v>1</v>
      </c>
      <c r="H56" s="22" t="b">
        <f t="shared" si="8"/>
        <v>0</v>
      </c>
      <c r="I56" s="22" t="b">
        <f t="shared" si="8"/>
        <v>0</v>
      </c>
      <c r="J56" s="22" t="b">
        <f t="shared" si="8"/>
        <v>0</v>
      </c>
      <c r="K56" s="127">
        <f t="shared" si="3"/>
        <v>0</v>
      </c>
      <c r="L56" s="127">
        <f t="shared" si="4"/>
        <v>0</v>
      </c>
      <c r="M56" s="127" t="e">
        <f>IF(PBE!$H$27="low",5,IF(PBE!$H$27="Moderate",3,IF(PBE!$H$27="high",1,)))</f>
        <v>#N/A</v>
      </c>
      <c r="N56" s="136" t="e">
        <f t="shared" si="5"/>
        <v>#N/A</v>
      </c>
      <c r="O56" s="22" t="e">
        <f t="shared" si="6"/>
        <v>#N/A</v>
      </c>
      <c r="P56" s="22" t="e">
        <f t="shared" si="7"/>
        <v>#N/A</v>
      </c>
      <c r="Q56" s="55" t="e">
        <f t="shared" si="1"/>
        <v>#N/A</v>
      </c>
    </row>
    <row r="57" spans="1:17" x14ac:dyDescent="0.25">
      <c r="A57" s="258"/>
      <c r="B57" s="134" t="s">
        <v>317</v>
      </c>
      <c r="C57" s="135"/>
      <c r="D57" s="135"/>
      <c r="E57" s="135"/>
      <c r="F57" s="135"/>
      <c r="G57" s="22">
        <v>1</v>
      </c>
      <c r="H57" s="22" t="b">
        <f t="shared" si="8"/>
        <v>0</v>
      </c>
      <c r="I57" s="22" t="b">
        <f t="shared" si="8"/>
        <v>0</v>
      </c>
      <c r="J57" s="22" t="b">
        <f t="shared" si="8"/>
        <v>0</v>
      </c>
      <c r="K57" s="127">
        <f t="shared" si="3"/>
        <v>0</v>
      </c>
      <c r="L57" s="127">
        <f t="shared" si="4"/>
        <v>0</v>
      </c>
      <c r="M57" s="127" t="e">
        <f>IF(PBE!$H$27="low",5,IF(PBE!$H$27="Moderate",3,IF(PBE!$H$27="high",1,)))</f>
        <v>#N/A</v>
      </c>
      <c r="N57" s="136" t="e">
        <f t="shared" si="5"/>
        <v>#N/A</v>
      </c>
      <c r="O57" s="22" t="e">
        <f t="shared" si="6"/>
        <v>#N/A</v>
      </c>
      <c r="P57" s="22" t="e">
        <f t="shared" si="7"/>
        <v>#N/A</v>
      </c>
      <c r="Q57" s="55" t="e">
        <f t="shared" si="1"/>
        <v>#N/A</v>
      </c>
    </row>
    <row r="58" spans="1:17" x14ac:dyDescent="0.25">
      <c r="A58" s="258"/>
      <c r="B58" s="134" t="s">
        <v>318</v>
      </c>
      <c r="C58" s="135"/>
      <c r="D58" s="135"/>
      <c r="E58" s="135"/>
      <c r="F58" s="135"/>
      <c r="G58" s="22">
        <v>1</v>
      </c>
      <c r="H58" s="22" t="b">
        <f t="shared" si="8"/>
        <v>0</v>
      </c>
      <c r="I58" s="22" t="b">
        <f t="shared" si="8"/>
        <v>0</v>
      </c>
      <c r="J58" s="22" t="b">
        <f t="shared" si="8"/>
        <v>0</v>
      </c>
      <c r="K58" s="127">
        <f t="shared" si="3"/>
        <v>0</v>
      </c>
      <c r="L58" s="127">
        <f t="shared" si="4"/>
        <v>0</v>
      </c>
      <c r="M58" s="127" t="e">
        <f>IF(PBE!$H$27="low",5,IF(PBE!$H$27="Moderate",3,IF(PBE!$H$27="high",1,)))</f>
        <v>#N/A</v>
      </c>
      <c r="N58" s="136" t="e">
        <f t="shared" si="5"/>
        <v>#N/A</v>
      </c>
      <c r="O58" s="22" t="e">
        <f t="shared" si="6"/>
        <v>#N/A</v>
      </c>
      <c r="P58" s="22" t="e">
        <f t="shared" si="7"/>
        <v>#N/A</v>
      </c>
      <c r="Q58" s="55" t="e">
        <f t="shared" si="1"/>
        <v>#N/A</v>
      </c>
    </row>
    <row r="59" spans="1:17" x14ac:dyDescent="0.25">
      <c r="A59" s="258"/>
      <c r="B59" s="134" t="s">
        <v>319</v>
      </c>
      <c r="C59" s="135"/>
      <c r="D59" s="135"/>
      <c r="E59" s="135"/>
      <c r="F59" s="135"/>
      <c r="G59" s="22">
        <v>1</v>
      </c>
      <c r="H59" s="22" t="b">
        <f t="shared" si="8"/>
        <v>0</v>
      </c>
      <c r="I59" s="22" t="b">
        <f t="shared" si="8"/>
        <v>0</v>
      </c>
      <c r="J59" s="22" t="b">
        <f t="shared" si="8"/>
        <v>0</v>
      </c>
      <c r="K59" s="127">
        <f t="shared" si="3"/>
        <v>0</v>
      </c>
      <c r="L59" s="127">
        <f t="shared" si="4"/>
        <v>0</v>
      </c>
      <c r="M59" s="127" t="e">
        <f>IF(PBE!$H$27="low",5,IF(PBE!$H$27="Moderate",3,IF(PBE!$H$27="high",1,)))</f>
        <v>#N/A</v>
      </c>
      <c r="N59" s="136" t="e">
        <f t="shared" si="5"/>
        <v>#N/A</v>
      </c>
      <c r="O59" s="22" t="e">
        <f t="shared" si="6"/>
        <v>#N/A</v>
      </c>
      <c r="P59" s="22" t="e">
        <f t="shared" si="7"/>
        <v>#N/A</v>
      </c>
      <c r="Q59" s="55" t="e">
        <f t="shared" si="1"/>
        <v>#N/A</v>
      </c>
    </row>
    <row r="60" spans="1:17" ht="15.75" thickBot="1" x14ac:dyDescent="0.3">
      <c r="A60" s="259"/>
      <c r="B60" s="139" t="s">
        <v>320</v>
      </c>
      <c r="C60" s="140"/>
      <c r="D60" s="140"/>
      <c r="E60" s="140"/>
      <c r="F60" s="140"/>
      <c r="G60" s="122">
        <v>1</v>
      </c>
      <c r="H60" s="122" t="b">
        <f t="shared" si="8"/>
        <v>0</v>
      </c>
      <c r="I60" s="122" t="b">
        <f t="shared" si="8"/>
        <v>0</v>
      </c>
      <c r="J60" s="122" t="b">
        <f t="shared" si="8"/>
        <v>0</v>
      </c>
      <c r="K60" s="128">
        <f t="shared" si="3"/>
        <v>0</v>
      </c>
      <c r="L60" s="128">
        <f t="shared" si="4"/>
        <v>0</v>
      </c>
      <c r="M60" s="127" t="e">
        <f>IF(PBE!$H$27="low",5,IF(PBE!$H$27="Moderate",3,IF(PBE!$H$27="high",1,)))</f>
        <v>#N/A</v>
      </c>
      <c r="N60" s="141" t="e">
        <f t="shared" si="5"/>
        <v>#N/A</v>
      </c>
      <c r="O60" s="22" t="e">
        <f t="shared" si="6"/>
        <v>#N/A</v>
      </c>
      <c r="P60" s="22" t="e">
        <f t="shared" si="7"/>
        <v>#N/A</v>
      </c>
      <c r="Q60" s="55" t="e">
        <f t="shared" si="1"/>
        <v>#N/A</v>
      </c>
    </row>
    <row r="61" spans="1:17" ht="30" x14ac:dyDescent="0.25">
      <c r="A61" s="257" t="s">
        <v>321</v>
      </c>
      <c r="B61" s="129" t="s">
        <v>322</v>
      </c>
      <c r="C61" s="130"/>
      <c r="D61" s="147"/>
      <c r="E61" s="130"/>
      <c r="F61" s="142"/>
      <c r="G61" s="131" t="s">
        <v>221</v>
      </c>
      <c r="H61" s="131" t="b">
        <f t="shared" si="8"/>
        <v>0</v>
      </c>
      <c r="I61" s="131" t="b">
        <f t="shared" si="8"/>
        <v>0</v>
      </c>
      <c r="J61" s="131" t="b">
        <f t="shared" si="8"/>
        <v>0</v>
      </c>
      <c r="K61" s="132">
        <f>IF(H61=TRUE,5,IF(I61=TRUE,3,IF(J61=TRUE,3,)))</f>
        <v>0</v>
      </c>
      <c r="L61" s="132">
        <f t="shared" si="4"/>
        <v>0</v>
      </c>
      <c r="M61" s="127" t="e">
        <f>IF(PBE!$H$27="low",5,IF(PBE!$H$27="Moderate",3,IF(PBE!$H$27="high",1,)))</f>
        <v>#N/A</v>
      </c>
      <c r="N61" s="133" t="e">
        <f t="shared" si="5"/>
        <v>#N/A</v>
      </c>
      <c r="O61" s="22" t="e">
        <f t="shared" si="6"/>
        <v>#N/A</v>
      </c>
      <c r="P61" s="22" t="e">
        <f t="shared" si="7"/>
        <v>#N/A</v>
      </c>
      <c r="Q61" s="55" t="e">
        <f t="shared" si="1"/>
        <v>#N/A</v>
      </c>
    </row>
    <row r="62" spans="1:17" ht="30" x14ac:dyDescent="0.25">
      <c r="A62" s="258"/>
      <c r="B62" s="134" t="s">
        <v>323</v>
      </c>
      <c r="C62" s="135"/>
      <c r="D62" s="135"/>
      <c r="E62" s="135"/>
      <c r="F62" s="143"/>
      <c r="G62" s="22" t="s">
        <v>221</v>
      </c>
      <c r="H62" s="22" t="b">
        <f t="shared" si="8"/>
        <v>0</v>
      </c>
      <c r="I62" s="22" t="b">
        <f t="shared" si="8"/>
        <v>0</v>
      </c>
      <c r="J62" s="22" t="b">
        <f t="shared" si="8"/>
        <v>0</v>
      </c>
      <c r="K62" s="127">
        <f>IF(H62=TRUE,7,IF(I62=TRUE,5,IF(J62=TRUE,5,)))</f>
        <v>0</v>
      </c>
      <c r="L62" s="127">
        <f t="shared" si="4"/>
        <v>0</v>
      </c>
      <c r="M62" s="127" t="e">
        <f>IF(PBE!$H$27="low",5,IF(PBE!$H$27="Moderate",3,IF(PBE!$H$27="high",1,)))</f>
        <v>#N/A</v>
      </c>
      <c r="N62" s="136" t="e">
        <f t="shared" si="5"/>
        <v>#N/A</v>
      </c>
      <c r="O62" s="22" t="e">
        <f t="shared" si="6"/>
        <v>#N/A</v>
      </c>
      <c r="P62" s="22" t="e">
        <f t="shared" si="7"/>
        <v>#N/A</v>
      </c>
      <c r="Q62" s="55" t="e">
        <f t="shared" si="1"/>
        <v>#N/A</v>
      </c>
    </row>
    <row r="63" spans="1:17" ht="30" x14ac:dyDescent="0.25">
      <c r="A63" s="258"/>
      <c r="B63" s="134" t="s">
        <v>324</v>
      </c>
      <c r="C63" s="135"/>
      <c r="D63" s="135"/>
      <c r="E63" s="135"/>
      <c r="F63" s="143"/>
      <c r="G63" s="22" t="s">
        <v>221</v>
      </c>
      <c r="H63" s="22" t="b">
        <f t="shared" si="8"/>
        <v>0</v>
      </c>
      <c r="I63" s="22" t="b">
        <f t="shared" si="8"/>
        <v>0</v>
      </c>
      <c r="J63" s="22" t="b">
        <f t="shared" si="8"/>
        <v>0</v>
      </c>
      <c r="K63" s="127">
        <f>IF(H63=TRUE,7,IF(I63=TRUE,5,IF(J63=TRUE,5,)))</f>
        <v>0</v>
      </c>
      <c r="L63" s="127">
        <f t="shared" si="4"/>
        <v>0</v>
      </c>
      <c r="M63" s="127" t="e">
        <f>IF(PBE!$H$27="low",5,IF(PBE!$H$27="Moderate",3,IF(PBE!$H$27="high",1,)))</f>
        <v>#N/A</v>
      </c>
      <c r="N63" s="136" t="e">
        <f t="shared" si="5"/>
        <v>#N/A</v>
      </c>
      <c r="O63" s="22" t="e">
        <f t="shared" si="6"/>
        <v>#N/A</v>
      </c>
      <c r="P63" s="22" t="e">
        <f t="shared" si="7"/>
        <v>#N/A</v>
      </c>
      <c r="Q63" s="55" t="e">
        <f t="shared" si="1"/>
        <v>#N/A</v>
      </c>
    </row>
    <row r="64" spans="1:17" x14ac:dyDescent="0.25">
      <c r="A64" s="258"/>
      <c r="B64" s="134" t="s">
        <v>325</v>
      </c>
      <c r="C64" s="135"/>
      <c r="D64" s="135"/>
      <c r="E64" s="135"/>
      <c r="F64" s="143"/>
      <c r="G64" s="22" t="s">
        <v>221</v>
      </c>
      <c r="H64" s="22" t="b">
        <f t="shared" si="8"/>
        <v>0</v>
      </c>
      <c r="I64" s="22" t="b">
        <f t="shared" si="8"/>
        <v>0</v>
      </c>
      <c r="J64" s="22" t="b">
        <f t="shared" si="8"/>
        <v>0</v>
      </c>
      <c r="K64" s="127">
        <f>IF(H64=TRUE,5,IF(I64=TRUE,3,IF(J64=TRUE,3,)))</f>
        <v>0</v>
      </c>
      <c r="L64" s="127">
        <f t="shared" si="4"/>
        <v>0</v>
      </c>
      <c r="M64" s="127" t="e">
        <f>IF(PBE!$H$27="low",5,IF(PBE!$H$27="Moderate",3,IF(PBE!$H$27="high",1,)))</f>
        <v>#N/A</v>
      </c>
      <c r="N64" s="136" t="e">
        <f t="shared" si="5"/>
        <v>#N/A</v>
      </c>
      <c r="O64" s="22" t="e">
        <f t="shared" si="6"/>
        <v>#N/A</v>
      </c>
      <c r="P64" s="22" t="e">
        <f t="shared" si="7"/>
        <v>#N/A</v>
      </c>
      <c r="Q64" s="55" t="e">
        <f t="shared" si="1"/>
        <v>#N/A</v>
      </c>
    </row>
    <row r="65" spans="1:17" x14ac:dyDescent="0.25">
      <c r="A65" s="258"/>
      <c r="B65" s="134" t="s">
        <v>326</v>
      </c>
      <c r="C65" s="135"/>
      <c r="D65" s="135"/>
      <c r="E65" s="135"/>
      <c r="F65" s="143"/>
      <c r="G65" s="22">
        <v>5</v>
      </c>
      <c r="H65" s="22" t="b">
        <f t="shared" si="8"/>
        <v>0</v>
      </c>
      <c r="I65" s="22" t="b">
        <f t="shared" si="8"/>
        <v>0</v>
      </c>
      <c r="J65" s="22" t="b">
        <f t="shared" si="8"/>
        <v>0</v>
      </c>
      <c r="K65" s="127">
        <f t="shared" si="3"/>
        <v>0</v>
      </c>
      <c r="L65" s="127">
        <f t="shared" si="4"/>
        <v>0</v>
      </c>
      <c r="M65" s="127" t="e">
        <f>IF(PBE!$H$27="low",5,IF(PBE!$H$27="Moderate",3,IF(PBE!$H$27="high",1,)))</f>
        <v>#N/A</v>
      </c>
      <c r="N65" s="136" t="e">
        <f t="shared" si="5"/>
        <v>#N/A</v>
      </c>
      <c r="O65" s="22" t="e">
        <f t="shared" si="6"/>
        <v>#N/A</v>
      </c>
      <c r="P65" s="22" t="e">
        <f t="shared" si="7"/>
        <v>#N/A</v>
      </c>
      <c r="Q65" s="55" t="e">
        <f t="shared" si="1"/>
        <v>#N/A</v>
      </c>
    </row>
    <row r="66" spans="1:17" x14ac:dyDescent="0.25">
      <c r="A66" s="258"/>
      <c r="B66" s="134" t="s">
        <v>327</v>
      </c>
      <c r="C66" s="135"/>
      <c r="D66" s="135"/>
      <c r="E66" s="135"/>
      <c r="F66" s="143"/>
      <c r="G66" s="22">
        <v>5</v>
      </c>
      <c r="H66" s="22" t="b">
        <f t="shared" si="8"/>
        <v>0</v>
      </c>
      <c r="I66" s="22" t="b">
        <f t="shared" si="8"/>
        <v>0</v>
      </c>
      <c r="J66" s="22" t="b">
        <f t="shared" si="8"/>
        <v>0</v>
      </c>
      <c r="K66" s="127">
        <f t="shared" si="3"/>
        <v>0</v>
      </c>
      <c r="L66" s="127">
        <f t="shared" si="4"/>
        <v>0</v>
      </c>
      <c r="M66" s="127" t="e">
        <f>IF(PBE!$H$27="low",5,IF(PBE!$H$27="Moderate",3,IF(PBE!$H$27="high",1,)))</f>
        <v>#N/A</v>
      </c>
      <c r="N66" s="136" t="e">
        <f t="shared" si="5"/>
        <v>#N/A</v>
      </c>
      <c r="O66" s="22" t="e">
        <f t="shared" si="6"/>
        <v>#N/A</v>
      </c>
      <c r="P66" s="22" t="e">
        <f t="shared" si="7"/>
        <v>#N/A</v>
      </c>
      <c r="Q66" s="55" t="e">
        <f t="shared" si="1"/>
        <v>#N/A</v>
      </c>
    </row>
    <row r="67" spans="1:17" x14ac:dyDescent="0.25">
      <c r="A67" s="258"/>
      <c r="B67" s="134" t="s">
        <v>328</v>
      </c>
      <c r="C67" s="135"/>
      <c r="D67" s="135"/>
      <c r="E67" s="135"/>
      <c r="F67" s="143"/>
      <c r="G67" s="22" t="s">
        <v>221</v>
      </c>
      <c r="H67" s="22" t="b">
        <f t="shared" si="8"/>
        <v>0</v>
      </c>
      <c r="I67" s="22" t="b">
        <f t="shared" si="8"/>
        <v>0</v>
      </c>
      <c r="J67" s="22" t="b">
        <f t="shared" si="8"/>
        <v>0</v>
      </c>
      <c r="K67" s="127">
        <f>IF(H67=TRUE,5,IF(I67=TRUE,1,IF(J67=TRUE,1,)))</f>
        <v>0</v>
      </c>
      <c r="L67" s="127">
        <f t="shared" si="4"/>
        <v>0</v>
      </c>
      <c r="M67" s="127" t="e">
        <f>IF(PBE!$H$27="low",5,IF(PBE!$H$27="Moderate",3,IF(PBE!$H$27="high",1,)))</f>
        <v>#N/A</v>
      </c>
      <c r="N67" s="136" t="e">
        <f t="shared" si="5"/>
        <v>#N/A</v>
      </c>
      <c r="O67" s="22" t="e">
        <f t="shared" si="6"/>
        <v>#N/A</v>
      </c>
      <c r="P67" s="22" t="e">
        <f t="shared" si="7"/>
        <v>#N/A</v>
      </c>
      <c r="Q67" s="55" t="e">
        <f t="shared" si="1"/>
        <v>#N/A</v>
      </c>
    </row>
    <row r="68" spans="1:17" x14ac:dyDescent="0.25">
      <c r="A68" s="258"/>
      <c r="B68" s="134" t="s">
        <v>329</v>
      </c>
      <c r="C68" s="135"/>
      <c r="D68" s="135"/>
      <c r="E68" s="135"/>
      <c r="F68" s="143"/>
      <c r="G68" s="22">
        <v>5</v>
      </c>
      <c r="H68" s="22" t="b">
        <f t="shared" si="8"/>
        <v>0</v>
      </c>
      <c r="I68" s="22" t="b">
        <f t="shared" si="8"/>
        <v>0</v>
      </c>
      <c r="J68" s="22" t="b">
        <f t="shared" si="8"/>
        <v>0</v>
      </c>
      <c r="K68" s="127">
        <f t="shared" si="3"/>
        <v>0</v>
      </c>
      <c r="L68" s="127">
        <f t="shared" si="4"/>
        <v>0</v>
      </c>
      <c r="M68" s="127" t="e">
        <f>IF(PBE!$H$27="low",5,IF(PBE!$H$27="Moderate",3,IF(PBE!$H$27="high",1,)))</f>
        <v>#N/A</v>
      </c>
      <c r="N68" s="136" t="e">
        <f t="shared" si="5"/>
        <v>#N/A</v>
      </c>
      <c r="O68" s="22" t="e">
        <f t="shared" si="6"/>
        <v>#N/A</v>
      </c>
      <c r="P68" s="22" t="e">
        <f t="shared" si="7"/>
        <v>#N/A</v>
      </c>
      <c r="Q68" s="55" t="e">
        <f t="shared" si="1"/>
        <v>#N/A</v>
      </c>
    </row>
    <row r="69" spans="1:17" x14ac:dyDescent="0.25">
      <c r="A69" s="258"/>
      <c r="B69" s="134" t="s">
        <v>284</v>
      </c>
      <c r="C69" s="135"/>
      <c r="D69" s="135"/>
      <c r="E69" s="135"/>
      <c r="F69" s="143"/>
      <c r="G69" s="22">
        <v>5</v>
      </c>
      <c r="H69" s="22" t="b">
        <f t="shared" si="8"/>
        <v>0</v>
      </c>
      <c r="I69" s="22" t="b">
        <f t="shared" si="8"/>
        <v>0</v>
      </c>
      <c r="J69" s="22" t="b">
        <f t="shared" si="8"/>
        <v>0</v>
      </c>
      <c r="K69" s="127">
        <f t="shared" si="3"/>
        <v>0</v>
      </c>
      <c r="L69" s="127">
        <f t="shared" si="4"/>
        <v>0</v>
      </c>
      <c r="M69" s="127" t="e">
        <f>IF(PBE!$H$27="low",5,IF(PBE!$H$27="Moderate",3,IF(PBE!$H$27="high",1,)))</f>
        <v>#N/A</v>
      </c>
      <c r="N69" s="136" t="e">
        <f t="shared" si="5"/>
        <v>#N/A</v>
      </c>
      <c r="O69" s="22" t="e">
        <f t="shared" si="6"/>
        <v>#N/A</v>
      </c>
      <c r="P69" s="22" t="e">
        <f t="shared" si="7"/>
        <v>#N/A</v>
      </c>
      <c r="Q69" s="55" t="e">
        <f t="shared" si="1"/>
        <v>#N/A</v>
      </c>
    </row>
    <row r="70" spans="1:17" x14ac:dyDescent="0.25">
      <c r="A70" s="258"/>
      <c r="B70" s="134" t="s">
        <v>330</v>
      </c>
      <c r="C70" s="135"/>
      <c r="D70" s="135"/>
      <c r="E70" s="135"/>
      <c r="F70" s="143"/>
      <c r="G70" s="22">
        <v>5</v>
      </c>
      <c r="H70" s="22" t="b">
        <f t="shared" si="8"/>
        <v>0</v>
      </c>
      <c r="I70" s="22" t="b">
        <f t="shared" si="8"/>
        <v>0</v>
      </c>
      <c r="J70" s="22" t="b">
        <f t="shared" si="8"/>
        <v>0</v>
      </c>
      <c r="K70" s="127">
        <f t="shared" si="3"/>
        <v>0</v>
      </c>
      <c r="L70" s="127">
        <f t="shared" si="4"/>
        <v>0</v>
      </c>
      <c r="M70" s="127" t="e">
        <f>IF(PBE!$H$27="low",5,IF(PBE!$H$27="Moderate",3,IF(PBE!$H$27="high",1,)))</f>
        <v>#N/A</v>
      </c>
      <c r="N70" s="136" t="e">
        <f t="shared" si="5"/>
        <v>#N/A</v>
      </c>
      <c r="O70" s="22" t="e">
        <f t="shared" si="6"/>
        <v>#N/A</v>
      </c>
      <c r="P70" s="22" t="e">
        <f t="shared" si="7"/>
        <v>#N/A</v>
      </c>
      <c r="Q70" s="55" t="e">
        <f t="shared" si="1"/>
        <v>#N/A</v>
      </c>
    </row>
    <row r="71" spans="1:17" x14ac:dyDescent="0.25">
      <c r="A71" s="258"/>
      <c r="B71" s="134" t="s">
        <v>331</v>
      </c>
      <c r="C71" s="135"/>
      <c r="D71" s="135"/>
      <c r="E71" s="135"/>
      <c r="F71" s="143"/>
      <c r="G71" s="22" t="s">
        <v>221</v>
      </c>
      <c r="H71" s="22" t="b">
        <f t="shared" si="8"/>
        <v>0</v>
      </c>
      <c r="I71" s="22" t="b">
        <f t="shared" si="8"/>
        <v>0</v>
      </c>
      <c r="J71" s="22" t="b">
        <f t="shared" si="8"/>
        <v>0</v>
      </c>
      <c r="K71" s="127">
        <f>IF(H71=TRUE,5,IF(I71=TRUE,3,IF(J71=TRUE,3,)))</f>
        <v>0</v>
      </c>
      <c r="L71" s="127">
        <f t="shared" si="4"/>
        <v>0</v>
      </c>
      <c r="M71" s="127" t="e">
        <f>IF(PBE!$H$27="low",5,IF(PBE!$H$27="Moderate",3,IF(PBE!$H$27="high",1,)))</f>
        <v>#N/A</v>
      </c>
      <c r="N71" s="136" t="e">
        <f t="shared" si="5"/>
        <v>#N/A</v>
      </c>
      <c r="O71" s="22" t="e">
        <f t="shared" si="6"/>
        <v>#N/A</v>
      </c>
      <c r="P71" s="22" t="e">
        <f t="shared" si="7"/>
        <v>#N/A</v>
      </c>
      <c r="Q71" s="55" t="e">
        <f t="shared" si="1"/>
        <v>#N/A</v>
      </c>
    </row>
    <row r="72" spans="1:17" x14ac:dyDescent="0.25">
      <c r="A72" s="258"/>
      <c r="B72" s="134" t="s">
        <v>332</v>
      </c>
      <c r="C72" s="135"/>
      <c r="D72" s="135"/>
      <c r="E72" s="135"/>
      <c r="F72" s="143"/>
      <c r="G72" s="22">
        <v>5</v>
      </c>
      <c r="H72" s="22" t="b">
        <f t="shared" si="8"/>
        <v>0</v>
      </c>
      <c r="I72" s="22" t="b">
        <f t="shared" si="8"/>
        <v>0</v>
      </c>
      <c r="J72" s="22" t="b">
        <f t="shared" si="8"/>
        <v>0</v>
      </c>
      <c r="K72" s="127">
        <f t="shared" si="3"/>
        <v>0</v>
      </c>
      <c r="L72" s="127">
        <f t="shared" si="4"/>
        <v>0</v>
      </c>
      <c r="M72" s="127" t="e">
        <f>IF(PBE!$H$27="low",5,IF(PBE!$H$27="Moderate",3,IF(PBE!$H$27="high",1,)))</f>
        <v>#N/A</v>
      </c>
      <c r="N72" s="136" t="e">
        <f t="shared" si="5"/>
        <v>#N/A</v>
      </c>
      <c r="O72" s="22" t="e">
        <f t="shared" si="6"/>
        <v>#N/A</v>
      </c>
      <c r="P72" s="22" t="e">
        <f t="shared" si="7"/>
        <v>#N/A</v>
      </c>
      <c r="Q72" s="55" t="e">
        <f t="shared" si="1"/>
        <v>#N/A</v>
      </c>
    </row>
    <row r="73" spans="1:17" x14ac:dyDescent="0.25">
      <c r="A73" s="258"/>
      <c r="B73" s="134" t="s">
        <v>333</v>
      </c>
      <c r="C73" s="135"/>
      <c r="D73" s="135"/>
      <c r="E73" s="135"/>
      <c r="F73" s="143"/>
      <c r="G73" s="22">
        <v>3</v>
      </c>
      <c r="H73" s="22" t="b">
        <f t="shared" si="8"/>
        <v>0</v>
      </c>
      <c r="I73" s="22" t="b">
        <f t="shared" si="8"/>
        <v>0</v>
      </c>
      <c r="J73" s="22" t="b">
        <f t="shared" si="8"/>
        <v>0</v>
      </c>
      <c r="K73" s="127">
        <f t="shared" si="3"/>
        <v>0</v>
      </c>
      <c r="L73" s="127">
        <f t="shared" si="4"/>
        <v>0</v>
      </c>
      <c r="M73" s="127" t="e">
        <f>IF(PBE!$H$27="low",5,IF(PBE!$H$27="Moderate",3,IF(PBE!$H$27="high",1,)))</f>
        <v>#N/A</v>
      </c>
      <c r="N73" s="136" t="e">
        <f t="shared" si="5"/>
        <v>#N/A</v>
      </c>
      <c r="O73" s="22" t="e">
        <f t="shared" si="6"/>
        <v>#N/A</v>
      </c>
      <c r="P73" s="22" t="e">
        <f t="shared" si="7"/>
        <v>#N/A</v>
      </c>
      <c r="Q73" s="55" t="e">
        <f t="shared" si="1"/>
        <v>#N/A</v>
      </c>
    </row>
    <row r="74" spans="1:17" ht="30" x14ac:dyDescent="0.25">
      <c r="A74" s="258"/>
      <c r="B74" s="134" t="s">
        <v>334</v>
      </c>
      <c r="C74" s="135"/>
      <c r="D74" s="135"/>
      <c r="E74" s="135"/>
      <c r="F74" s="143"/>
      <c r="G74" s="22">
        <v>3</v>
      </c>
      <c r="H74" s="22" t="b">
        <f t="shared" si="8"/>
        <v>0</v>
      </c>
      <c r="I74" s="22" t="b">
        <f t="shared" si="8"/>
        <v>0</v>
      </c>
      <c r="J74" s="22" t="b">
        <f t="shared" si="8"/>
        <v>0</v>
      </c>
      <c r="K74" s="127">
        <f t="shared" si="3"/>
        <v>0</v>
      </c>
      <c r="L74" s="127">
        <f t="shared" si="4"/>
        <v>0</v>
      </c>
      <c r="M74" s="127" t="e">
        <f>IF(PBE!$H$27="low",5,IF(PBE!$H$27="Moderate",3,IF(PBE!$H$27="high",1,)))</f>
        <v>#N/A</v>
      </c>
      <c r="N74" s="136" t="e">
        <f t="shared" si="5"/>
        <v>#N/A</v>
      </c>
      <c r="O74" s="22" t="e">
        <f t="shared" si="6"/>
        <v>#N/A</v>
      </c>
      <c r="P74" s="22" t="e">
        <f t="shared" si="7"/>
        <v>#N/A</v>
      </c>
      <c r="Q74" s="55" t="e">
        <f t="shared" si="1"/>
        <v>#N/A</v>
      </c>
    </row>
    <row r="75" spans="1:17" x14ac:dyDescent="0.25">
      <c r="A75" s="258"/>
      <c r="B75" s="134" t="s">
        <v>335</v>
      </c>
      <c r="C75" s="135"/>
      <c r="D75" s="135"/>
      <c r="E75" s="135"/>
      <c r="F75" s="143"/>
      <c r="G75" s="22">
        <v>3</v>
      </c>
      <c r="H75" s="22" t="b">
        <f t="shared" si="8"/>
        <v>0</v>
      </c>
      <c r="I75" s="22" t="b">
        <f t="shared" si="8"/>
        <v>0</v>
      </c>
      <c r="J75" s="22" t="b">
        <f t="shared" si="8"/>
        <v>0</v>
      </c>
      <c r="K75" s="127">
        <f t="shared" si="3"/>
        <v>0</v>
      </c>
      <c r="L75" s="127">
        <f t="shared" si="4"/>
        <v>0</v>
      </c>
      <c r="M75" s="127" t="e">
        <f>IF(PBE!$H$27="low",5,IF(PBE!$H$27="Moderate",3,IF(PBE!$H$27="high",1,)))</f>
        <v>#N/A</v>
      </c>
      <c r="N75" s="136" t="e">
        <f t="shared" si="5"/>
        <v>#N/A</v>
      </c>
      <c r="O75" s="22" t="e">
        <f t="shared" si="6"/>
        <v>#N/A</v>
      </c>
      <c r="P75" s="22" t="e">
        <f t="shared" si="7"/>
        <v>#N/A</v>
      </c>
      <c r="Q75" s="55" t="e">
        <f t="shared" ref="Q75:Q117" si="9">IF(N75&gt;7.9,B75,"")</f>
        <v>#N/A</v>
      </c>
    </row>
    <row r="76" spans="1:17" x14ac:dyDescent="0.25">
      <c r="A76" s="258"/>
      <c r="B76" s="134" t="s">
        <v>336</v>
      </c>
      <c r="C76" s="135"/>
      <c r="D76" s="135"/>
      <c r="E76" s="135"/>
      <c r="F76" s="143"/>
      <c r="G76" s="22">
        <v>3</v>
      </c>
      <c r="H76" s="22" t="b">
        <f t="shared" si="8"/>
        <v>0</v>
      </c>
      <c r="I76" s="22" t="b">
        <f t="shared" si="8"/>
        <v>0</v>
      </c>
      <c r="J76" s="22" t="b">
        <f t="shared" si="8"/>
        <v>0</v>
      </c>
      <c r="K76" s="127">
        <f t="shared" ref="K76:K117" si="10">IF(H76=TRUE,G76,IF(I76=TRUE,G76,IF(J76=TRUE,G76,)))</f>
        <v>0</v>
      </c>
      <c r="L76" s="127">
        <f t="shared" ref="L76:L117" si="11">IF(C76="y",5,IF(D76="y",3,IF(E76="y",1,0)))</f>
        <v>0</v>
      </c>
      <c r="M76" s="127" t="e">
        <f>IF(PBE!$H$27="low",5,IF(PBE!$H$27="Moderate",3,IF(PBE!$H$27="high",1,)))</f>
        <v>#N/A</v>
      </c>
      <c r="N76" s="136" t="e">
        <f t="shared" ref="N76:N117" si="12">SUM(K76:M76)</f>
        <v>#N/A</v>
      </c>
      <c r="O76" s="22" t="e">
        <f t="shared" ref="O76:O117" si="13">IF(N76&gt;7.9,1,0)</f>
        <v>#N/A</v>
      </c>
      <c r="P76" s="22" t="e">
        <f t="shared" si="7"/>
        <v>#N/A</v>
      </c>
      <c r="Q76" s="55" t="e">
        <f t="shared" si="9"/>
        <v>#N/A</v>
      </c>
    </row>
    <row r="77" spans="1:17" ht="30.75" thickBot="1" x14ac:dyDescent="0.3">
      <c r="A77" s="259"/>
      <c r="B77" s="139" t="s">
        <v>337</v>
      </c>
      <c r="C77" s="140"/>
      <c r="D77" s="140"/>
      <c r="E77" s="140"/>
      <c r="F77" s="144"/>
      <c r="G77" s="122">
        <v>1</v>
      </c>
      <c r="H77" s="122" t="b">
        <f t="shared" si="8"/>
        <v>0</v>
      </c>
      <c r="I77" s="122" t="b">
        <f t="shared" si="8"/>
        <v>0</v>
      </c>
      <c r="J77" s="122" t="b">
        <f t="shared" si="8"/>
        <v>0</v>
      </c>
      <c r="K77" s="128">
        <f t="shared" si="10"/>
        <v>0</v>
      </c>
      <c r="L77" s="128">
        <f t="shared" si="11"/>
        <v>0</v>
      </c>
      <c r="M77" s="127" t="e">
        <f>IF(PBE!$H$27="low",5,IF(PBE!$H$27="Moderate",3,IF(PBE!$H$27="high",1,)))</f>
        <v>#N/A</v>
      </c>
      <c r="N77" s="141" t="e">
        <f t="shared" si="12"/>
        <v>#N/A</v>
      </c>
      <c r="O77" s="22" t="e">
        <f t="shared" si="13"/>
        <v>#N/A</v>
      </c>
      <c r="P77" s="22" t="e">
        <f t="shared" si="7"/>
        <v>#N/A</v>
      </c>
      <c r="Q77" s="55" t="e">
        <f t="shared" si="9"/>
        <v>#N/A</v>
      </c>
    </row>
    <row r="78" spans="1:17" x14ac:dyDescent="0.25">
      <c r="A78" s="257" t="s">
        <v>390</v>
      </c>
      <c r="B78" s="129" t="s">
        <v>338</v>
      </c>
      <c r="C78" s="130"/>
      <c r="D78" s="147"/>
      <c r="E78" s="130"/>
      <c r="F78" s="142"/>
      <c r="G78" s="131">
        <v>5</v>
      </c>
      <c r="H78" s="131" t="b">
        <f t="shared" si="8"/>
        <v>0</v>
      </c>
      <c r="I78" s="131" t="b">
        <f t="shared" si="8"/>
        <v>0</v>
      </c>
      <c r="J78" s="131" t="b">
        <f t="shared" si="8"/>
        <v>0</v>
      </c>
      <c r="K78" s="132">
        <f t="shared" si="10"/>
        <v>0</v>
      </c>
      <c r="L78" s="132">
        <f t="shared" si="11"/>
        <v>0</v>
      </c>
      <c r="M78" s="127" t="e">
        <f>IF(PBE!$H$27="low",5,IF(PBE!$H$27="Moderate",3,IF(PBE!$H$27="high",1,)))</f>
        <v>#N/A</v>
      </c>
      <c r="N78" s="133" t="e">
        <f t="shared" si="12"/>
        <v>#N/A</v>
      </c>
      <c r="O78" s="22" t="e">
        <f t="shared" si="13"/>
        <v>#N/A</v>
      </c>
      <c r="P78" s="22" t="e">
        <f t="shared" si="7"/>
        <v>#N/A</v>
      </c>
      <c r="Q78" s="55" t="e">
        <f t="shared" si="9"/>
        <v>#N/A</v>
      </c>
    </row>
    <row r="79" spans="1:17" x14ac:dyDescent="0.25">
      <c r="A79" s="258"/>
      <c r="B79" s="134" t="s">
        <v>339</v>
      </c>
      <c r="C79" s="135"/>
      <c r="D79" s="135"/>
      <c r="E79" s="135"/>
      <c r="F79" s="143"/>
      <c r="G79" s="22">
        <v>7</v>
      </c>
      <c r="H79" s="22" t="b">
        <f t="shared" si="8"/>
        <v>0</v>
      </c>
      <c r="I79" s="22" t="b">
        <f t="shared" si="8"/>
        <v>0</v>
      </c>
      <c r="J79" s="22" t="b">
        <f t="shared" si="8"/>
        <v>0</v>
      </c>
      <c r="K79" s="127">
        <f t="shared" si="10"/>
        <v>0</v>
      </c>
      <c r="L79" s="127">
        <f t="shared" si="11"/>
        <v>0</v>
      </c>
      <c r="M79" s="127" t="e">
        <f>IF(PBE!$H$27="low",5,IF(PBE!$H$27="Moderate",3,IF(PBE!$H$27="high",1,)))</f>
        <v>#N/A</v>
      </c>
      <c r="N79" s="136" t="e">
        <f t="shared" si="12"/>
        <v>#N/A</v>
      </c>
      <c r="O79" s="22" t="e">
        <f t="shared" si="13"/>
        <v>#N/A</v>
      </c>
      <c r="P79" s="22" t="e">
        <f t="shared" si="7"/>
        <v>#N/A</v>
      </c>
      <c r="Q79" s="55" t="e">
        <f t="shared" si="9"/>
        <v>#N/A</v>
      </c>
    </row>
    <row r="80" spans="1:17" x14ac:dyDescent="0.25">
      <c r="A80" s="258"/>
      <c r="B80" s="134" t="s">
        <v>340</v>
      </c>
      <c r="C80" s="135"/>
      <c r="D80" s="135"/>
      <c r="E80" s="135"/>
      <c r="F80" s="143"/>
      <c r="G80" s="22">
        <v>7</v>
      </c>
      <c r="H80" s="22" t="b">
        <f t="shared" si="8"/>
        <v>0</v>
      </c>
      <c r="I80" s="22" t="b">
        <f t="shared" si="8"/>
        <v>0</v>
      </c>
      <c r="J80" s="22" t="b">
        <f t="shared" si="8"/>
        <v>0</v>
      </c>
      <c r="K80" s="127">
        <f t="shared" si="10"/>
        <v>0</v>
      </c>
      <c r="L80" s="127">
        <f t="shared" si="11"/>
        <v>0</v>
      </c>
      <c r="M80" s="127" t="e">
        <f>IF(PBE!$H$27="low",5,IF(PBE!$H$27="Moderate",3,IF(PBE!$H$27="high",1,)))</f>
        <v>#N/A</v>
      </c>
      <c r="N80" s="136" t="e">
        <f t="shared" si="12"/>
        <v>#N/A</v>
      </c>
      <c r="O80" s="22" t="e">
        <f t="shared" si="13"/>
        <v>#N/A</v>
      </c>
      <c r="P80" s="22" t="e">
        <f t="shared" ref="P80:P117" si="14">O80+P79</f>
        <v>#N/A</v>
      </c>
      <c r="Q80" s="55" t="e">
        <f t="shared" si="9"/>
        <v>#N/A</v>
      </c>
    </row>
    <row r="81" spans="1:17" x14ac:dyDescent="0.25">
      <c r="A81" s="258"/>
      <c r="B81" s="134" t="s">
        <v>341</v>
      </c>
      <c r="C81" s="135"/>
      <c r="D81" s="135"/>
      <c r="E81" s="135"/>
      <c r="F81" s="143"/>
      <c r="G81" s="22">
        <v>7</v>
      </c>
      <c r="H81" s="22" t="b">
        <f t="shared" si="8"/>
        <v>0</v>
      </c>
      <c r="I81" s="22" t="b">
        <f t="shared" si="8"/>
        <v>0</v>
      </c>
      <c r="J81" s="22" t="b">
        <f t="shared" si="8"/>
        <v>0</v>
      </c>
      <c r="K81" s="127">
        <f t="shared" si="10"/>
        <v>0</v>
      </c>
      <c r="L81" s="127">
        <f t="shared" si="11"/>
        <v>0</v>
      </c>
      <c r="M81" s="127" t="e">
        <f>IF(PBE!$H$27="low",5,IF(PBE!$H$27="Moderate",3,IF(PBE!$H$27="high",1,)))</f>
        <v>#N/A</v>
      </c>
      <c r="N81" s="136" t="e">
        <f t="shared" si="12"/>
        <v>#N/A</v>
      </c>
      <c r="O81" s="22" t="e">
        <f t="shared" si="13"/>
        <v>#N/A</v>
      </c>
      <c r="P81" s="22" t="e">
        <f t="shared" si="14"/>
        <v>#N/A</v>
      </c>
      <c r="Q81" s="55" t="e">
        <f t="shared" si="9"/>
        <v>#N/A</v>
      </c>
    </row>
    <row r="82" spans="1:17" x14ac:dyDescent="0.25">
      <c r="A82" s="258"/>
      <c r="B82" s="134" t="s">
        <v>342</v>
      </c>
      <c r="C82" s="135"/>
      <c r="D82" s="135"/>
      <c r="E82" s="135"/>
      <c r="F82" s="143"/>
      <c r="G82" s="22">
        <v>5</v>
      </c>
      <c r="H82" s="22" t="b">
        <f t="shared" si="8"/>
        <v>0</v>
      </c>
      <c r="I82" s="22" t="b">
        <f t="shared" si="8"/>
        <v>0</v>
      </c>
      <c r="J82" s="22" t="b">
        <f t="shared" si="8"/>
        <v>0</v>
      </c>
      <c r="K82" s="127">
        <f t="shared" si="10"/>
        <v>0</v>
      </c>
      <c r="L82" s="127">
        <f t="shared" si="11"/>
        <v>0</v>
      </c>
      <c r="M82" s="127" t="e">
        <f>IF(PBE!$H$27="low",5,IF(PBE!$H$27="Moderate",3,IF(PBE!$H$27="high",1,)))</f>
        <v>#N/A</v>
      </c>
      <c r="N82" s="136" t="e">
        <f t="shared" si="12"/>
        <v>#N/A</v>
      </c>
      <c r="O82" s="22" t="e">
        <f t="shared" si="13"/>
        <v>#N/A</v>
      </c>
      <c r="P82" s="22" t="e">
        <f t="shared" si="14"/>
        <v>#N/A</v>
      </c>
      <c r="Q82" s="55" t="e">
        <f t="shared" si="9"/>
        <v>#N/A</v>
      </c>
    </row>
    <row r="83" spans="1:17" x14ac:dyDescent="0.25">
      <c r="A83" s="258"/>
      <c r="B83" s="134" t="s">
        <v>343</v>
      </c>
      <c r="C83" s="135"/>
      <c r="D83" s="135"/>
      <c r="E83" s="135"/>
      <c r="F83" s="143"/>
      <c r="G83" s="22">
        <v>7</v>
      </c>
      <c r="H83" s="22" t="b">
        <f t="shared" si="8"/>
        <v>0</v>
      </c>
      <c r="I83" s="22" t="b">
        <f t="shared" si="8"/>
        <v>0</v>
      </c>
      <c r="J83" s="22" t="b">
        <f t="shared" si="8"/>
        <v>0</v>
      </c>
      <c r="K83" s="127">
        <f t="shared" si="10"/>
        <v>0</v>
      </c>
      <c r="L83" s="127">
        <f t="shared" si="11"/>
        <v>0</v>
      </c>
      <c r="M83" s="127" t="e">
        <f>IF(PBE!$H$27="low",5,IF(PBE!$H$27="Moderate",3,IF(PBE!$H$27="high",1,)))</f>
        <v>#N/A</v>
      </c>
      <c r="N83" s="136" t="e">
        <f t="shared" si="12"/>
        <v>#N/A</v>
      </c>
      <c r="O83" s="22" t="e">
        <f t="shared" si="13"/>
        <v>#N/A</v>
      </c>
      <c r="P83" s="22" t="e">
        <f t="shared" si="14"/>
        <v>#N/A</v>
      </c>
      <c r="Q83" s="55" t="e">
        <f t="shared" si="9"/>
        <v>#N/A</v>
      </c>
    </row>
    <row r="84" spans="1:17" x14ac:dyDescent="0.25">
      <c r="A84" s="258"/>
      <c r="B84" s="134" t="s">
        <v>344</v>
      </c>
      <c r="C84" s="135"/>
      <c r="D84" s="135"/>
      <c r="E84" s="135"/>
      <c r="F84" s="143"/>
      <c r="G84" s="22">
        <v>7</v>
      </c>
      <c r="H84" s="22" t="b">
        <f t="shared" si="8"/>
        <v>0</v>
      </c>
      <c r="I84" s="22" t="b">
        <f t="shared" si="8"/>
        <v>0</v>
      </c>
      <c r="J84" s="22" t="b">
        <f t="shared" si="8"/>
        <v>0</v>
      </c>
      <c r="K84" s="127">
        <f t="shared" si="10"/>
        <v>0</v>
      </c>
      <c r="L84" s="127">
        <f t="shared" si="11"/>
        <v>0</v>
      </c>
      <c r="M84" s="127" t="e">
        <f>IF(PBE!$H$27="low",5,IF(PBE!$H$27="Moderate",3,IF(PBE!$H$27="high",1,)))</f>
        <v>#N/A</v>
      </c>
      <c r="N84" s="136" t="e">
        <f t="shared" si="12"/>
        <v>#N/A</v>
      </c>
      <c r="O84" s="22" t="e">
        <f t="shared" si="13"/>
        <v>#N/A</v>
      </c>
      <c r="P84" s="22" t="e">
        <f t="shared" si="14"/>
        <v>#N/A</v>
      </c>
      <c r="Q84" s="55" t="e">
        <f t="shared" si="9"/>
        <v>#N/A</v>
      </c>
    </row>
    <row r="85" spans="1:17" x14ac:dyDescent="0.25">
      <c r="A85" s="258"/>
      <c r="B85" s="134" t="s">
        <v>345</v>
      </c>
      <c r="C85" s="135"/>
      <c r="D85" s="135"/>
      <c r="E85" s="135"/>
      <c r="F85" s="143"/>
      <c r="G85" s="22">
        <v>7</v>
      </c>
      <c r="H85" s="22" t="b">
        <f t="shared" si="8"/>
        <v>0</v>
      </c>
      <c r="I85" s="22" t="b">
        <f t="shared" si="8"/>
        <v>0</v>
      </c>
      <c r="J85" s="22" t="b">
        <f t="shared" si="8"/>
        <v>0</v>
      </c>
      <c r="K85" s="127">
        <f t="shared" si="10"/>
        <v>0</v>
      </c>
      <c r="L85" s="127">
        <f t="shared" si="11"/>
        <v>0</v>
      </c>
      <c r="M85" s="127" t="e">
        <f>IF(PBE!$H$27="low",5,IF(PBE!$H$27="Moderate",3,IF(PBE!$H$27="high",1,)))</f>
        <v>#N/A</v>
      </c>
      <c r="N85" s="136" t="e">
        <f t="shared" si="12"/>
        <v>#N/A</v>
      </c>
      <c r="O85" s="22" t="e">
        <f t="shared" si="13"/>
        <v>#N/A</v>
      </c>
      <c r="P85" s="22" t="e">
        <f t="shared" si="14"/>
        <v>#N/A</v>
      </c>
      <c r="Q85" s="55" t="e">
        <f t="shared" si="9"/>
        <v>#N/A</v>
      </c>
    </row>
    <row r="86" spans="1:17" x14ac:dyDescent="0.25">
      <c r="A86" s="258"/>
      <c r="B86" s="134" t="s">
        <v>346</v>
      </c>
      <c r="C86" s="135"/>
      <c r="D86" s="135"/>
      <c r="E86" s="135"/>
      <c r="F86" s="143"/>
      <c r="G86" s="22">
        <v>7</v>
      </c>
      <c r="H86" s="22" t="b">
        <f t="shared" si="8"/>
        <v>0</v>
      </c>
      <c r="I86" s="22" t="b">
        <f t="shared" si="8"/>
        <v>0</v>
      </c>
      <c r="J86" s="22" t="b">
        <f t="shared" si="8"/>
        <v>0</v>
      </c>
      <c r="K86" s="127">
        <f t="shared" si="10"/>
        <v>0</v>
      </c>
      <c r="L86" s="127">
        <f t="shared" si="11"/>
        <v>0</v>
      </c>
      <c r="M86" s="127" t="e">
        <f>IF(PBE!$H$27="low",5,IF(PBE!$H$27="Moderate",3,IF(PBE!$H$27="high",1,)))</f>
        <v>#N/A</v>
      </c>
      <c r="N86" s="136" t="e">
        <f t="shared" si="12"/>
        <v>#N/A</v>
      </c>
      <c r="O86" s="22" t="e">
        <f t="shared" si="13"/>
        <v>#N/A</v>
      </c>
      <c r="P86" s="22" t="e">
        <f t="shared" si="14"/>
        <v>#N/A</v>
      </c>
      <c r="Q86" s="55" t="e">
        <f t="shared" si="9"/>
        <v>#N/A</v>
      </c>
    </row>
    <row r="87" spans="1:17" x14ac:dyDescent="0.25">
      <c r="A87" s="258"/>
      <c r="B87" s="134" t="s">
        <v>347</v>
      </c>
      <c r="C87" s="135"/>
      <c r="D87" s="135"/>
      <c r="E87" s="135"/>
      <c r="F87" s="143"/>
      <c r="G87" s="22">
        <v>7</v>
      </c>
      <c r="H87" s="22" t="b">
        <f t="shared" si="8"/>
        <v>0</v>
      </c>
      <c r="I87" s="22" t="b">
        <f t="shared" si="8"/>
        <v>0</v>
      </c>
      <c r="J87" s="22" t="b">
        <f t="shared" si="8"/>
        <v>0</v>
      </c>
      <c r="K87" s="127">
        <f t="shared" si="10"/>
        <v>0</v>
      </c>
      <c r="L87" s="127">
        <f t="shared" si="11"/>
        <v>0</v>
      </c>
      <c r="M87" s="127" t="e">
        <f>IF(PBE!$H$27="low",5,IF(PBE!$H$27="Moderate",3,IF(PBE!$H$27="high",1,)))</f>
        <v>#N/A</v>
      </c>
      <c r="N87" s="136" t="e">
        <f t="shared" si="12"/>
        <v>#N/A</v>
      </c>
      <c r="O87" s="22" t="e">
        <f t="shared" si="13"/>
        <v>#N/A</v>
      </c>
      <c r="P87" s="22" t="e">
        <f t="shared" si="14"/>
        <v>#N/A</v>
      </c>
      <c r="Q87" s="55" t="e">
        <f t="shared" si="9"/>
        <v>#N/A</v>
      </c>
    </row>
    <row r="88" spans="1:17" x14ac:dyDescent="0.25">
      <c r="A88" s="258"/>
      <c r="B88" s="134" t="s">
        <v>348</v>
      </c>
      <c r="C88" s="135"/>
      <c r="D88" s="135"/>
      <c r="E88" s="135"/>
      <c r="F88" s="143"/>
      <c r="G88" s="22">
        <v>5</v>
      </c>
      <c r="H88" s="22" t="b">
        <f t="shared" si="8"/>
        <v>0</v>
      </c>
      <c r="I88" s="22" t="b">
        <f t="shared" si="8"/>
        <v>0</v>
      </c>
      <c r="J88" s="22" t="b">
        <f t="shared" si="8"/>
        <v>0</v>
      </c>
      <c r="K88" s="127">
        <f t="shared" si="10"/>
        <v>0</v>
      </c>
      <c r="L88" s="127">
        <f t="shared" si="11"/>
        <v>0</v>
      </c>
      <c r="M88" s="127" t="e">
        <f>IF(PBE!$H$27="low",5,IF(PBE!$H$27="Moderate",3,IF(PBE!$H$27="high",1,)))</f>
        <v>#N/A</v>
      </c>
      <c r="N88" s="136" t="e">
        <f t="shared" si="12"/>
        <v>#N/A</v>
      </c>
      <c r="O88" s="22" t="e">
        <f t="shared" si="13"/>
        <v>#N/A</v>
      </c>
      <c r="P88" s="22" t="e">
        <f t="shared" si="14"/>
        <v>#N/A</v>
      </c>
      <c r="Q88" s="55" t="e">
        <f t="shared" si="9"/>
        <v>#N/A</v>
      </c>
    </row>
    <row r="89" spans="1:17" x14ac:dyDescent="0.25">
      <c r="A89" s="258"/>
      <c r="B89" s="134" t="s">
        <v>349</v>
      </c>
      <c r="C89" s="135"/>
      <c r="D89" s="135"/>
      <c r="E89" s="135"/>
      <c r="F89" s="143"/>
      <c r="G89" s="22">
        <v>5</v>
      </c>
      <c r="H89" s="22" t="b">
        <f t="shared" si="8"/>
        <v>0</v>
      </c>
      <c r="I89" s="22" t="b">
        <f t="shared" si="8"/>
        <v>0</v>
      </c>
      <c r="J89" s="22" t="b">
        <f t="shared" si="8"/>
        <v>0</v>
      </c>
      <c r="K89" s="127">
        <f t="shared" si="10"/>
        <v>0</v>
      </c>
      <c r="L89" s="127">
        <f t="shared" si="11"/>
        <v>0</v>
      </c>
      <c r="M89" s="127" t="e">
        <f>IF(PBE!$H$27="low",5,IF(PBE!$H$27="Moderate",3,IF(PBE!$H$27="high",1,)))</f>
        <v>#N/A</v>
      </c>
      <c r="N89" s="136" t="e">
        <f t="shared" si="12"/>
        <v>#N/A</v>
      </c>
      <c r="O89" s="22" t="e">
        <f t="shared" si="13"/>
        <v>#N/A</v>
      </c>
      <c r="P89" s="22" t="e">
        <f t="shared" si="14"/>
        <v>#N/A</v>
      </c>
      <c r="Q89" s="55" t="e">
        <f t="shared" si="9"/>
        <v>#N/A</v>
      </c>
    </row>
    <row r="90" spans="1:17" x14ac:dyDescent="0.25">
      <c r="A90" s="258"/>
      <c r="B90" s="134" t="s">
        <v>350</v>
      </c>
      <c r="C90" s="135"/>
      <c r="D90" s="135"/>
      <c r="E90" s="135"/>
      <c r="F90" s="143"/>
      <c r="G90" s="22">
        <v>5</v>
      </c>
      <c r="H90" s="22" t="b">
        <f t="shared" si="8"/>
        <v>0</v>
      </c>
      <c r="I90" s="22" t="b">
        <f t="shared" si="8"/>
        <v>0</v>
      </c>
      <c r="J90" s="22" t="b">
        <f t="shared" si="8"/>
        <v>0</v>
      </c>
      <c r="K90" s="127">
        <f t="shared" si="10"/>
        <v>0</v>
      </c>
      <c r="L90" s="127">
        <f t="shared" si="11"/>
        <v>0</v>
      </c>
      <c r="M90" s="127" t="e">
        <f>IF(PBE!$H$27="low",5,IF(PBE!$H$27="Moderate",3,IF(PBE!$H$27="high",1,)))</f>
        <v>#N/A</v>
      </c>
      <c r="N90" s="136" t="e">
        <f t="shared" si="12"/>
        <v>#N/A</v>
      </c>
      <c r="O90" s="22" t="e">
        <f t="shared" si="13"/>
        <v>#N/A</v>
      </c>
      <c r="P90" s="22" t="e">
        <f t="shared" si="14"/>
        <v>#N/A</v>
      </c>
      <c r="Q90" s="55" t="e">
        <f t="shared" si="9"/>
        <v>#N/A</v>
      </c>
    </row>
    <row r="91" spans="1:17" x14ac:dyDescent="0.25">
      <c r="A91" s="258"/>
      <c r="B91" s="134" t="s">
        <v>351</v>
      </c>
      <c r="C91" s="135"/>
      <c r="D91" s="135"/>
      <c r="E91" s="135"/>
      <c r="F91" s="143"/>
      <c r="G91" s="22">
        <v>5</v>
      </c>
      <c r="H91" s="22" t="b">
        <f t="shared" si="8"/>
        <v>0</v>
      </c>
      <c r="I91" s="22" t="b">
        <f t="shared" si="8"/>
        <v>0</v>
      </c>
      <c r="J91" s="22" t="b">
        <f t="shared" si="8"/>
        <v>0</v>
      </c>
      <c r="K91" s="127">
        <f t="shared" si="10"/>
        <v>0</v>
      </c>
      <c r="L91" s="127">
        <f t="shared" si="11"/>
        <v>0</v>
      </c>
      <c r="M91" s="127" t="e">
        <f>IF(PBE!$H$27="low",5,IF(PBE!$H$27="Moderate",3,IF(PBE!$H$27="high",1,)))</f>
        <v>#N/A</v>
      </c>
      <c r="N91" s="136" t="e">
        <f t="shared" si="12"/>
        <v>#N/A</v>
      </c>
      <c r="O91" s="22" t="e">
        <f t="shared" si="13"/>
        <v>#N/A</v>
      </c>
      <c r="P91" s="22" t="e">
        <f t="shared" si="14"/>
        <v>#N/A</v>
      </c>
      <c r="Q91" s="55" t="e">
        <f t="shared" si="9"/>
        <v>#N/A</v>
      </c>
    </row>
    <row r="92" spans="1:17" x14ac:dyDescent="0.25">
      <c r="A92" s="258"/>
      <c r="B92" s="134" t="s">
        <v>352</v>
      </c>
      <c r="C92" s="135"/>
      <c r="D92" s="135"/>
      <c r="E92" s="135"/>
      <c r="F92" s="143"/>
      <c r="G92" s="22">
        <v>7</v>
      </c>
      <c r="H92" s="22" t="b">
        <f t="shared" si="8"/>
        <v>0</v>
      </c>
      <c r="I92" s="22" t="b">
        <f t="shared" si="8"/>
        <v>0</v>
      </c>
      <c r="J92" s="22" t="b">
        <f t="shared" si="8"/>
        <v>0</v>
      </c>
      <c r="K92" s="127">
        <f t="shared" si="10"/>
        <v>0</v>
      </c>
      <c r="L92" s="127">
        <f t="shared" si="11"/>
        <v>0</v>
      </c>
      <c r="M92" s="127" t="e">
        <f>IF(PBE!$H$27="low",5,IF(PBE!$H$27="Moderate",3,IF(PBE!$H$27="high",1,)))</f>
        <v>#N/A</v>
      </c>
      <c r="N92" s="136" t="e">
        <f t="shared" si="12"/>
        <v>#N/A</v>
      </c>
      <c r="O92" s="22" t="e">
        <f t="shared" si="13"/>
        <v>#N/A</v>
      </c>
      <c r="P92" s="22" t="e">
        <f t="shared" si="14"/>
        <v>#N/A</v>
      </c>
      <c r="Q92" s="55" t="e">
        <f t="shared" si="9"/>
        <v>#N/A</v>
      </c>
    </row>
    <row r="93" spans="1:17" x14ac:dyDescent="0.25">
      <c r="A93" s="258"/>
      <c r="B93" s="134" t="s">
        <v>353</v>
      </c>
      <c r="C93" s="135"/>
      <c r="D93" s="135"/>
      <c r="E93" s="135"/>
      <c r="F93" s="143"/>
      <c r="G93" s="22">
        <v>1</v>
      </c>
      <c r="H93" s="22" t="b">
        <f t="shared" si="8"/>
        <v>0</v>
      </c>
      <c r="I93" s="22" t="b">
        <f t="shared" si="8"/>
        <v>0</v>
      </c>
      <c r="J93" s="22" t="b">
        <f t="shared" si="8"/>
        <v>0</v>
      </c>
      <c r="K93" s="127">
        <f t="shared" si="10"/>
        <v>0</v>
      </c>
      <c r="L93" s="127">
        <f t="shared" si="11"/>
        <v>0</v>
      </c>
      <c r="M93" s="127" t="e">
        <f>IF(PBE!$H$27="low",5,IF(PBE!$H$27="Moderate",3,IF(PBE!$H$27="high",1,)))</f>
        <v>#N/A</v>
      </c>
      <c r="N93" s="136" t="e">
        <f t="shared" si="12"/>
        <v>#N/A</v>
      </c>
      <c r="O93" s="22" t="e">
        <f t="shared" si="13"/>
        <v>#N/A</v>
      </c>
      <c r="P93" s="22" t="e">
        <f t="shared" si="14"/>
        <v>#N/A</v>
      </c>
      <c r="Q93" s="55" t="e">
        <f t="shared" si="9"/>
        <v>#N/A</v>
      </c>
    </row>
    <row r="94" spans="1:17" ht="30" x14ac:dyDescent="0.25">
      <c r="A94" s="258"/>
      <c r="B94" s="134" t="s">
        <v>354</v>
      </c>
      <c r="C94" s="135"/>
      <c r="D94" s="135"/>
      <c r="E94" s="135"/>
      <c r="F94" s="143"/>
      <c r="G94" s="22">
        <v>5</v>
      </c>
      <c r="H94" s="22" t="b">
        <f t="shared" si="8"/>
        <v>0</v>
      </c>
      <c r="I94" s="22" t="b">
        <f t="shared" si="8"/>
        <v>0</v>
      </c>
      <c r="J94" s="22" t="b">
        <f t="shared" si="8"/>
        <v>0</v>
      </c>
      <c r="K94" s="127">
        <f t="shared" si="10"/>
        <v>0</v>
      </c>
      <c r="L94" s="127">
        <f t="shared" si="11"/>
        <v>0</v>
      </c>
      <c r="M94" s="127" t="e">
        <f>IF(PBE!$H$27="low",5,IF(PBE!$H$27="Moderate",3,IF(PBE!$H$27="high",1,)))</f>
        <v>#N/A</v>
      </c>
      <c r="N94" s="136" t="e">
        <f t="shared" si="12"/>
        <v>#N/A</v>
      </c>
      <c r="O94" s="22" t="e">
        <f t="shared" si="13"/>
        <v>#N/A</v>
      </c>
      <c r="P94" s="22" t="e">
        <f t="shared" si="14"/>
        <v>#N/A</v>
      </c>
      <c r="Q94" s="55" t="e">
        <f t="shared" si="9"/>
        <v>#N/A</v>
      </c>
    </row>
    <row r="95" spans="1:17" x14ac:dyDescent="0.25">
      <c r="A95" s="258"/>
      <c r="B95" s="134" t="s">
        <v>355</v>
      </c>
      <c r="C95" s="135"/>
      <c r="D95" s="135"/>
      <c r="E95" s="135"/>
      <c r="F95" s="143"/>
      <c r="G95" s="22">
        <v>5</v>
      </c>
      <c r="H95" s="22" t="b">
        <f t="shared" si="8"/>
        <v>0</v>
      </c>
      <c r="I95" s="22" t="b">
        <f t="shared" si="8"/>
        <v>0</v>
      </c>
      <c r="J95" s="22" t="b">
        <f t="shared" si="8"/>
        <v>0</v>
      </c>
      <c r="K95" s="127">
        <f t="shared" si="10"/>
        <v>0</v>
      </c>
      <c r="L95" s="127">
        <f t="shared" si="11"/>
        <v>0</v>
      </c>
      <c r="M95" s="127" t="e">
        <f>IF(PBE!$H$27="low",5,IF(PBE!$H$27="Moderate",3,IF(PBE!$H$27="high",1,)))</f>
        <v>#N/A</v>
      </c>
      <c r="N95" s="136" t="e">
        <f t="shared" si="12"/>
        <v>#N/A</v>
      </c>
      <c r="O95" s="22" t="e">
        <f t="shared" si="13"/>
        <v>#N/A</v>
      </c>
      <c r="P95" s="22" t="e">
        <f t="shared" si="14"/>
        <v>#N/A</v>
      </c>
      <c r="Q95" s="55" t="e">
        <f t="shared" si="9"/>
        <v>#N/A</v>
      </c>
    </row>
    <row r="96" spans="1:17" x14ac:dyDescent="0.25">
      <c r="A96" s="258"/>
      <c r="B96" s="134" t="s">
        <v>356</v>
      </c>
      <c r="C96" s="135"/>
      <c r="D96" s="135"/>
      <c r="E96" s="135"/>
      <c r="F96" s="143"/>
      <c r="G96" s="22">
        <v>1</v>
      </c>
      <c r="H96" s="22" t="b">
        <f t="shared" si="8"/>
        <v>0</v>
      </c>
      <c r="I96" s="22" t="b">
        <f t="shared" si="8"/>
        <v>0</v>
      </c>
      <c r="J96" s="22" t="b">
        <f t="shared" si="8"/>
        <v>0</v>
      </c>
      <c r="K96" s="127">
        <f t="shared" si="10"/>
        <v>0</v>
      </c>
      <c r="L96" s="127">
        <f t="shared" si="11"/>
        <v>0</v>
      </c>
      <c r="M96" s="127" t="e">
        <f>IF(PBE!$H$27="low",5,IF(PBE!$H$27="Moderate",3,IF(PBE!$H$27="high",1,)))</f>
        <v>#N/A</v>
      </c>
      <c r="N96" s="136" t="e">
        <f t="shared" si="12"/>
        <v>#N/A</v>
      </c>
      <c r="O96" s="22" t="e">
        <f t="shared" si="13"/>
        <v>#N/A</v>
      </c>
      <c r="P96" s="22" t="e">
        <f t="shared" si="14"/>
        <v>#N/A</v>
      </c>
      <c r="Q96" s="55" t="e">
        <f t="shared" si="9"/>
        <v>#N/A</v>
      </c>
    </row>
    <row r="97" spans="1:17" x14ac:dyDescent="0.25">
      <c r="A97" s="258"/>
      <c r="B97" s="134" t="s">
        <v>357</v>
      </c>
      <c r="C97" s="135"/>
      <c r="D97" s="135"/>
      <c r="E97" s="135"/>
      <c r="F97" s="143"/>
      <c r="G97" s="22">
        <v>3</v>
      </c>
      <c r="H97" s="22" t="b">
        <f t="shared" si="8"/>
        <v>0</v>
      </c>
      <c r="I97" s="22" t="b">
        <f t="shared" si="8"/>
        <v>0</v>
      </c>
      <c r="J97" s="22" t="b">
        <f t="shared" si="8"/>
        <v>0</v>
      </c>
      <c r="K97" s="127">
        <f t="shared" si="10"/>
        <v>0</v>
      </c>
      <c r="L97" s="127">
        <f t="shared" si="11"/>
        <v>0</v>
      </c>
      <c r="M97" s="127" t="e">
        <f>IF(PBE!$H$27="low",5,IF(PBE!$H$27="Moderate",3,IF(PBE!$H$27="high",1,)))</f>
        <v>#N/A</v>
      </c>
      <c r="N97" s="136" t="e">
        <f t="shared" si="12"/>
        <v>#N/A</v>
      </c>
      <c r="O97" s="22" t="e">
        <f t="shared" si="13"/>
        <v>#N/A</v>
      </c>
      <c r="P97" s="22" t="e">
        <f t="shared" si="14"/>
        <v>#N/A</v>
      </c>
      <c r="Q97" s="55" t="e">
        <f t="shared" si="9"/>
        <v>#N/A</v>
      </c>
    </row>
    <row r="98" spans="1:17" x14ac:dyDescent="0.25">
      <c r="A98" s="258"/>
      <c r="B98" s="134" t="s">
        <v>358</v>
      </c>
      <c r="C98" s="135"/>
      <c r="D98" s="135"/>
      <c r="E98" s="135"/>
      <c r="F98" s="143"/>
      <c r="G98" s="22">
        <v>3</v>
      </c>
      <c r="H98" s="22" t="b">
        <f t="shared" si="8"/>
        <v>0</v>
      </c>
      <c r="I98" s="22" t="b">
        <f t="shared" si="8"/>
        <v>0</v>
      </c>
      <c r="J98" s="22" t="b">
        <f t="shared" si="8"/>
        <v>0</v>
      </c>
      <c r="K98" s="127">
        <f t="shared" si="10"/>
        <v>0</v>
      </c>
      <c r="L98" s="127">
        <f t="shared" si="11"/>
        <v>0</v>
      </c>
      <c r="M98" s="127" t="e">
        <f>IF(PBE!$H$27="low",5,IF(PBE!$H$27="Moderate",3,IF(PBE!$H$27="high",1,)))</f>
        <v>#N/A</v>
      </c>
      <c r="N98" s="136" t="e">
        <f t="shared" si="12"/>
        <v>#N/A</v>
      </c>
      <c r="O98" s="22" t="e">
        <f t="shared" si="13"/>
        <v>#N/A</v>
      </c>
      <c r="P98" s="22" t="e">
        <f t="shared" si="14"/>
        <v>#N/A</v>
      </c>
      <c r="Q98" s="55" t="e">
        <f t="shared" si="9"/>
        <v>#N/A</v>
      </c>
    </row>
    <row r="99" spans="1:17" x14ac:dyDescent="0.25">
      <c r="A99" s="258"/>
      <c r="B99" s="134" t="s">
        <v>359</v>
      </c>
      <c r="C99" s="135"/>
      <c r="D99" s="135"/>
      <c r="E99" s="135"/>
      <c r="F99" s="143"/>
      <c r="G99" s="22">
        <v>3</v>
      </c>
      <c r="H99" s="22" t="b">
        <f t="shared" si="8"/>
        <v>0</v>
      </c>
      <c r="I99" s="22" t="b">
        <f t="shared" si="8"/>
        <v>0</v>
      </c>
      <c r="J99" s="22" t="b">
        <f t="shared" si="8"/>
        <v>0</v>
      </c>
      <c r="K99" s="127">
        <f t="shared" si="10"/>
        <v>0</v>
      </c>
      <c r="L99" s="127">
        <f t="shared" si="11"/>
        <v>0</v>
      </c>
      <c r="M99" s="127" t="e">
        <f>IF(PBE!$H$27="low",5,IF(PBE!$H$27="Moderate",3,IF(PBE!$H$27="high",1,)))</f>
        <v>#N/A</v>
      </c>
      <c r="N99" s="136" t="e">
        <f t="shared" si="12"/>
        <v>#N/A</v>
      </c>
      <c r="O99" s="22" t="e">
        <f t="shared" si="13"/>
        <v>#N/A</v>
      </c>
      <c r="P99" s="22" t="e">
        <f t="shared" si="14"/>
        <v>#N/A</v>
      </c>
      <c r="Q99" s="55" t="e">
        <f t="shared" si="9"/>
        <v>#N/A</v>
      </c>
    </row>
    <row r="100" spans="1:17" x14ac:dyDescent="0.25">
      <c r="A100" s="258"/>
      <c r="B100" s="134" t="s">
        <v>360</v>
      </c>
      <c r="C100" s="135"/>
      <c r="D100" s="135"/>
      <c r="E100" s="135"/>
      <c r="F100" s="143"/>
      <c r="G100" s="22">
        <v>3</v>
      </c>
      <c r="H100" s="22" t="b">
        <f t="shared" si="8"/>
        <v>0</v>
      </c>
      <c r="I100" s="22" t="b">
        <f t="shared" si="8"/>
        <v>0</v>
      </c>
      <c r="J100" s="22" t="b">
        <f t="shared" si="8"/>
        <v>0</v>
      </c>
      <c r="K100" s="127">
        <f t="shared" si="10"/>
        <v>0</v>
      </c>
      <c r="L100" s="127">
        <f t="shared" si="11"/>
        <v>0</v>
      </c>
      <c r="M100" s="127" t="e">
        <f>IF(PBE!$H$27="low",5,IF(PBE!$H$27="Moderate",3,IF(PBE!$H$27="high",1,)))</f>
        <v>#N/A</v>
      </c>
      <c r="N100" s="136" t="e">
        <f t="shared" si="12"/>
        <v>#N/A</v>
      </c>
      <c r="O100" s="22" t="e">
        <f t="shared" si="13"/>
        <v>#N/A</v>
      </c>
      <c r="P100" s="22" t="e">
        <f t="shared" si="14"/>
        <v>#N/A</v>
      </c>
      <c r="Q100" s="55" t="e">
        <f t="shared" si="9"/>
        <v>#N/A</v>
      </c>
    </row>
    <row r="101" spans="1:17" x14ac:dyDescent="0.25">
      <c r="A101" s="258"/>
      <c r="B101" s="134" t="s">
        <v>361</v>
      </c>
      <c r="C101" s="135"/>
      <c r="D101" s="135"/>
      <c r="E101" s="135"/>
      <c r="F101" s="143"/>
      <c r="G101" s="22">
        <v>3</v>
      </c>
      <c r="H101" s="22" t="b">
        <f t="shared" si="8"/>
        <v>0</v>
      </c>
      <c r="I101" s="22" t="b">
        <f t="shared" si="8"/>
        <v>0</v>
      </c>
      <c r="J101" s="22" t="b">
        <f t="shared" si="8"/>
        <v>0</v>
      </c>
      <c r="K101" s="127">
        <f t="shared" si="10"/>
        <v>0</v>
      </c>
      <c r="L101" s="127">
        <f t="shared" si="11"/>
        <v>0</v>
      </c>
      <c r="M101" s="127" t="e">
        <f>IF(PBE!$H$27="low",5,IF(PBE!$H$27="Moderate",3,IF(PBE!$H$27="high",1,)))</f>
        <v>#N/A</v>
      </c>
      <c r="N101" s="136" t="e">
        <f t="shared" si="12"/>
        <v>#N/A</v>
      </c>
      <c r="O101" s="22" t="e">
        <f t="shared" si="13"/>
        <v>#N/A</v>
      </c>
      <c r="P101" s="22" t="e">
        <f t="shared" si="14"/>
        <v>#N/A</v>
      </c>
      <c r="Q101" s="55" t="e">
        <f t="shared" si="9"/>
        <v>#N/A</v>
      </c>
    </row>
    <row r="102" spans="1:17" x14ac:dyDescent="0.25">
      <c r="A102" s="258"/>
      <c r="B102" s="134" t="s">
        <v>362</v>
      </c>
      <c r="C102" s="135"/>
      <c r="D102" s="135"/>
      <c r="E102" s="135"/>
      <c r="F102" s="143"/>
      <c r="G102" s="22">
        <v>3</v>
      </c>
      <c r="H102" s="22" t="b">
        <f t="shared" si="8"/>
        <v>0</v>
      </c>
      <c r="I102" s="22" t="b">
        <f t="shared" si="8"/>
        <v>0</v>
      </c>
      <c r="J102" s="22" t="b">
        <f t="shared" si="8"/>
        <v>0</v>
      </c>
      <c r="K102" s="127">
        <f t="shared" si="10"/>
        <v>0</v>
      </c>
      <c r="L102" s="127">
        <f t="shared" si="11"/>
        <v>0</v>
      </c>
      <c r="M102" s="127" t="e">
        <f>IF(PBE!$H$27="low",5,IF(PBE!$H$27="Moderate",3,IF(PBE!$H$27="high",1,)))</f>
        <v>#N/A</v>
      </c>
      <c r="N102" s="136" t="e">
        <f t="shared" si="12"/>
        <v>#N/A</v>
      </c>
      <c r="O102" s="22" t="e">
        <f t="shared" si="13"/>
        <v>#N/A</v>
      </c>
      <c r="P102" s="22" t="e">
        <f t="shared" si="14"/>
        <v>#N/A</v>
      </c>
      <c r="Q102" s="55" t="e">
        <f t="shared" si="9"/>
        <v>#N/A</v>
      </c>
    </row>
    <row r="103" spans="1:17" x14ac:dyDescent="0.25">
      <c r="A103" s="258"/>
      <c r="B103" s="134" t="s">
        <v>363</v>
      </c>
      <c r="C103" s="135"/>
      <c r="D103" s="135"/>
      <c r="E103" s="135"/>
      <c r="F103" s="143"/>
      <c r="G103" s="22">
        <v>3</v>
      </c>
      <c r="H103" s="22" t="b">
        <f t="shared" si="8"/>
        <v>0</v>
      </c>
      <c r="I103" s="22" t="b">
        <f t="shared" si="8"/>
        <v>0</v>
      </c>
      <c r="J103" s="22" t="b">
        <f t="shared" si="8"/>
        <v>0</v>
      </c>
      <c r="K103" s="127">
        <f t="shared" si="10"/>
        <v>0</v>
      </c>
      <c r="L103" s="127">
        <f t="shared" si="11"/>
        <v>0</v>
      </c>
      <c r="M103" s="127" t="e">
        <f>IF(PBE!$H$27="low",5,IF(PBE!$H$27="Moderate",3,IF(PBE!$H$27="high",1,)))</f>
        <v>#N/A</v>
      </c>
      <c r="N103" s="136" t="e">
        <f t="shared" si="12"/>
        <v>#N/A</v>
      </c>
      <c r="O103" s="22" t="e">
        <f t="shared" si="13"/>
        <v>#N/A</v>
      </c>
      <c r="P103" s="22" t="e">
        <f t="shared" si="14"/>
        <v>#N/A</v>
      </c>
      <c r="Q103" s="55" t="e">
        <f t="shared" si="9"/>
        <v>#N/A</v>
      </c>
    </row>
    <row r="104" spans="1:17" x14ac:dyDescent="0.25">
      <c r="A104" s="258"/>
      <c r="B104" s="134" t="s">
        <v>364</v>
      </c>
      <c r="C104" s="135"/>
      <c r="D104" s="135"/>
      <c r="E104" s="135"/>
      <c r="F104" s="143"/>
      <c r="G104" s="22">
        <v>3</v>
      </c>
      <c r="H104" s="22" t="b">
        <f t="shared" si="8"/>
        <v>0</v>
      </c>
      <c r="I104" s="22" t="b">
        <f t="shared" si="8"/>
        <v>0</v>
      </c>
      <c r="J104" s="22" t="b">
        <f t="shared" si="8"/>
        <v>0</v>
      </c>
      <c r="K104" s="127">
        <f t="shared" si="10"/>
        <v>0</v>
      </c>
      <c r="L104" s="127">
        <f t="shared" si="11"/>
        <v>0</v>
      </c>
      <c r="M104" s="127" t="e">
        <f>IF(PBE!$H$27="low",5,IF(PBE!$H$27="Moderate",3,IF(PBE!$H$27="high",1,)))</f>
        <v>#N/A</v>
      </c>
      <c r="N104" s="136" t="e">
        <f t="shared" si="12"/>
        <v>#N/A</v>
      </c>
      <c r="O104" s="22" t="e">
        <f t="shared" si="13"/>
        <v>#N/A</v>
      </c>
      <c r="P104" s="22" t="e">
        <f t="shared" si="14"/>
        <v>#N/A</v>
      </c>
      <c r="Q104" s="55" t="e">
        <f t="shared" si="9"/>
        <v>#N/A</v>
      </c>
    </row>
    <row r="105" spans="1:17" x14ac:dyDescent="0.25">
      <c r="A105" s="258"/>
      <c r="B105" s="134" t="s">
        <v>365</v>
      </c>
      <c r="C105" s="135"/>
      <c r="D105" s="135"/>
      <c r="E105" s="135"/>
      <c r="F105" s="143"/>
      <c r="G105" s="22">
        <v>3</v>
      </c>
      <c r="H105" s="22" t="b">
        <f t="shared" si="8"/>
        <v>0</v>
      </c>
      <c r="I105" s="22" t="b">
        <f t="shared" si="8"/>
        <v>0</v>
      </c>
      <c r="J105" s="22" t="b">
        <f t="shared" si="8"/>
        <v>0</v>
      </c>
      <c r="K105" s="127">
        <f t="shared" si="10"/>
        <v>0</v>
      </c>
      <c r="L105" s="127">
        <f t="shared" si="11"/>
        <v>0</v>
      </c>
      <c r="M105" s="127" t="e">
        <f>IF(PBE!$H$27="low",5,IF(PBE!$H$27="Moderate",3,IF(PBE!$H$27="high",1,)))</f>
        <v>#N/A</v>
      </c>
      <c r="N105" s="136" t="e">
        <f t="shared" si="12"/>
        <v>#N/A</v>
      </c>
      <c r="O105" s="22" t="e">
        <f t="shared" si="13"/>
        <v>#N/A</v>
      </c>
      <c r="P105" s="22" t="e">
        <f t="shared" si="14"/>
        <v>#N/A</v>
      </c>
      <c r="Q105" s="55" t="e">
        <f t="shared" si="9"/>
        <v>#N/A</v>
      </c>
    </row>
    <row r="106" spans="1:17" x14ac:dyDescent="0.25">
      <c r="A106" s="258"/>
      <c r="B106" s="134" t="s">
        <v>366</v>
      </c>
      <c r="C106" s="135"/>
      <c r="D106" s="135"/>
      <c r="E106" s="135"/>
      <c r="F106" s="143"/>
      <c r="G106" s="22">
        <v>1</v>
      </c>
      <c r="H106" s="22" t="b">
        <f t="shared" ref="H106:J117" si="15">OR(C106="y",C106="u")</f>
        <v>0</v>
      </c>
      <c r="I106" s="22" t="b">
        <f t="shared" si="15"/>
        <v>0</v>
      </c>
      <c r="J106" s="22" t="b">
        <f t="shared" si="15"/>
        <v>0</v>
      </c>
      <c r="K106" s="127">
        <f t="shared" si="10"/>
        <v>0</v>
      </c>
      <c r="L106" s="127">
        <f t="shared" si="11"/>
        <v>0</v>
      </c>
      <c r="M106" s="127" t="e">
        <f>IF(PBE!$H$27="low",5,IF(PBE!$H$27="Moderate",3,IF(PBE!$H$27="high",1,)))</f>
        <v>#N/A</v>
      </c>
      <c r="N106" s="136" t="e">
        <f t="shared" si="12"/>
        <v>#N/A</v>
      </c>
      <c r="O106" s="22" t="e">
        <f t="shared" si="13"/>
        <v>#N/A</v>
      </c>
      <c r="P106" s="22" t="e">
        <f t="shared" si="14"/>
        <v>#N/A</v>
      </c>
      <c r="Q106" s="55" t="e">
        <f t="shared" si="9"/>
        <v>#N/A</v>
      </c>
    </row>
    <row r="107" spans="1:17" x14ac:dyDescent="0.25">
      <c r="A107" s="258"/>
      <c r="B107" s="134" t="s">
        <v>367</v>
      </c>
      <c r="C107" s="135"/>
      <c r="D107" s="135"/>
      <c r="E107" s="135"/>
      <c r="F107" s="143"/>
      <c r="G107" s="22">
        <v>3</v>
      </c>
      <c r="H107" s="22" t="b">
        <f t="shared" si="15"/>
        <v>0</v>
      </c>
      <c r="I107" s="22" t="b">
        <f t="shared" si="15"/>
        <v>0</v>
      </c>
      <c r="J107" s="22" t="b">
        <f t="shared" si="15"/>
        <v>0</v>
      </c>
      <c r="K107" s="127">
        <f t="shared" si="10"/>
        <v>0</v>
      </c>
      <c r="L107" s="127">
        <f t="shared" si="11"/>
        <v>0</v>
      </c>
      <c r="M107" s="127" t="e">
        <f>IF(PBE!$H$27="low",5,IF(PBE!$H$27="Moderate",3,IF(PBE!$H$27="high",1,)))</f>
        <v>#N/A</v>
      </c>
      <c r="N107" s="136" t="e">
        <f t="shared" si="12"/>
        <v>#N/A</v>
      </c>
      <c r="O107" s="22" t="e">
        <f t="shared" si="13"/>
        <v>#N/A</v>
      </c>
      <c r="P107" s="22" t="e">
        <f t="shared" si="14"/>
        <v>#N/A</v>
      </c>
      <c r="Q107" s="55" t="e">
        <f t="shared" si="9"/>
        <v>#N/A</v>
      </c>
    </row>
    <row r="108" spans="1:17" x14ac:dyDescent="0.25">
      <c r="A108" s="258"/>
      <c r="B108" s="134" t="s">
        <v>368</v>
      </c>
      <c r="C108" s="135"/>
      <c r="D108" s="135"/>
      <c r="E108" s="135"/>
      <c r="F108" s="143"/>
      <c r="G108" s="22">
        <v>3</v>
      </c>
      <c r="H108" s="22" t="b">
        <f t="shared" si="15"/>
        <v>0</v>
      </c>
      <c r="I108" s="22" t="b">
        <f t="shared" si="15"/>
        <v>0</v>
      </c>
      <c r="J108" s="22" t="b">
        <f t="shared" si="15"/>
        <v>0</v>
      </c>
      <c r="K108" s="127">
        <f t="shared" si="10"/>
        <v>0</v>
      </c>
      <c r="L108" s="127">
        <f t="shared" si="11"/>
        <v>0</v>
      </c>
      <c r="M108" s="127" t="e">
        <f>IF(PBE!$H$27="low",5,IF(PBE!$H$27="Moderate",3,IF(PBE!$H$27="high",1,)))</f>
        <v>#N/A</v>
      </c>
      <c r="N108" s="136" t="e">
        <f t="shared" si="12"/>
        <v>#N/A</v>
      </c>
      <c r="O108" s="22" t="e">
        <f t="shared" si="13"/>
        <v>#N/A</v>
      </c>
      <c r="P108" s="22" t="e">
        <f t="shared" si="14"/>
        <v>#N/A</v>
      </c>
      <c r="Q108" s="55" t="e">
        <f t="shared" si="9"/>
        <v>#N/A</v>
      </c>
    </row>
    <row r="109" spans="1:17" x14ac:dyDescent="0.25">
      <c r="A109" s="258"/>
      <c r="B109" s="134" t="s">
        <v>369</v>
      </c>
      <c r="C109" s="135"/>
      <c r="D109" s="135"/>
      <c r="E109" s="135"/>
      <c r="F109" s="143"/>
      <c r="G109" s="22">
        <v>3</v>
      </c>
      <c r="H109" s="22" t="b">
        <f t="shared" si="15"/>
        <v>0</v>
      </c>
      <c r="I109" s="22" t="b">
        <f t="shared" si="15"/>
        <v>0</v>
      </c>
      <c r="J109" s="22" t="b">
        <f t="shared" si="15"/>
        <v>0</v>
      </c>
      <c r="K109" s="127">
        <f t="shared" si="10"/>
        <v>0</v>
      </c>
      <c r="L109" s="127">
        <f t="shared" si="11"/>
        <v>0</v>
      </c>
      <c r="M109" s="127" t="e">
        <f>IF(PBE!$H$27="low",5,IF(PBE!$H$27="Moderate",3,IF(PBE!$H$27="high",1,)))</f>
        <v>#N/A</v>
      </c>
      <c r="N109" s="136" t="e">
        <f t="shared" si="12"/>
        <v>#N/A</v>
      </c>
      <c r="O109" s="22" t="e">
        <f t="shared" si="13"/>
        <v>#N/A</v>
      </c>
      <c r="P109" s="22" t="e">
        <f t="shared" si="14"/>
        <v>#N/A</v>
      </c>
      <c r="Q109" s="55" t="e">
        <f t="shared" si="9"/>
        <v>#N/A</v>
      </c>
    </row>
    <row r="110" spans="1:17" x14ac:dyDescent="0.25">
      <c r="A110" s="258"/>
      <c r="B110" s="134" t="s">
        <v>370</v>
      </c>
      <c r="C110" s="135"/>
      <c r="D110" s="135"/>
      <c r="E110" s="135"/>
      <c r="F110" s="143"/>
      <c r="G110" s="22">
        <v>1</v>
      </c>
      <c r="H110" s="22" t="b">
        <f t="shared" si="15"/>
        <v>0</v>
      </c>
      <c r="I110" s="22" t="b">
        <f t="shared" si="15"/>
        <v>0</v>
      </c>
      <c r="J110" s="22" t="b">
        <f t="shared" si="15"/>
        <v>0</v>
      </c>
      <c r="K110" s="127">
        <f t="shared" si="10"/>
        <v>0</v>
      </c>
      <c r="L110" s="127">
        <f t="shared" si="11"/>
        <v>0</v>
      </c>
      <c r="M110" s="127" t="e">
        <f>IF(PBE!$H$27="low",5,IF(PBE!$H$27="Moderate",3,IF(PBE!$H$27="high",1,)))</f>
        <v>#N/A</v>
      </c>
      <c r="N110" s="136" t="e">
        <f t="shared" si="12"/>
        <v>#N/A</v>
      </c>
      <c r="O110" s="22" t="e">
        <f t="shared" si="13"/>
        <v>#N/A</v>
      </c>
      <c r="P110" s="22" t="e">
        <f t="shared" si="14"/>
        <v>#N/A</v>
      </c>
      <c r="Q110" s="55" t="e">
        <f t="shared" si="9"/>
        <v>#N/A</v>
      </c>
    </row>
    <row r="111" spans="1:17" x14ac:dyDescent="0.25">
      <c r="A111" s="258"/>
      <c r="B111" s="134" t="s">
        <v>371</v>
      </c>
      <c r="C111" s="135"/>
      <c r="D111" s="135"/>
      <c r="E111" s="135"/>
      <c r="F111" s="143"/>
      <c r="G111" s="22">
        <v>3</v>
      </c>
      <c r="H111" s="22" t="b">
        <f t="shared" si="15"/>
        <v>0</v>
      </c>
      <c r="I111" s="22" t="b">
        <f t="shared" si="15"/>
        <v>0</v>
      </c>
      <c r="J111" s="22" t="b">
        <f t="shared" si="15"/>
        <v>0</v>
      </c>
      <c r="K111" s="127">
        <f t="shared" si="10"/>
        <v>0</v>
      </c>
      <c r="L111" s="127">
        <f t="shared" si="11"/>
        <v>0</v>
      </c>
      <c r="M111" s="127" t="e">
        <f>IF(PBE!$H$27="low",5,IF(PBE!$H$27="Moderate",3,IF(PBE!$H$27="high",1,)))</f>
        <v>#N/A</v>
      </c>
      <c r="N111" s="136" t="e">
        <f t="shared" si="12"/>
        <v>#N/A</v>
      </c>
      <c r="O111" s="22" t="e">
        <f t="shared" si="13"/>
        <v>#N/A</v>
      </c>
      <c r="P111" s="22" t="e">
        <f t="shared" si="14"/>
        <v>#N/A</v>
      </c>
      <c r="Q111" s="55" t="e">
        <f t="shared" si="9"/>
        <v>#N/A</v>
      </c>
    </row>
    <row r="112" spans="1:17" x14ac:dyDescent="0.25">
      <c r="A112" s="258"/>
      <c r="B112" s="134" t="s">
        <v>372</v>
      </c>
      <c r="C112" s="135"/>
      <c r="D112" s="135"/>
      <c r="E112" s="135"/>
      <c r="F112" s="143"/>
      <c r="G112" s="22">
        <v>1</v>
      </c>
      <c r="H112" s="22" t="b">
        <f t="shared" si="15"/>
        <v>0</v>
      </c>
      <c r="I112" s="22" t="b">
        <f t="shared" si="15"/>
        <v>0</v>
      </c>
      <c r="J112" s="22" t="b">
        <f t="shared" si="15"/>
        <v>0</v>
      </c>
      <c r="K112" s="127">
        <f t="shared" si="10"/>
        <v>0</v>
      </c>
      <c r="L112" s="127">
        <f t="shared" si="11"/>
        <v>0</v>
      </c>
      <c r="M112" s="127" t="e">
        <f>IF(PBE!$H$27="low",5,IF(PBE!$H$27="Moderate",3,IF(PBE!$H$27="high",1,)))</f>
        <v>#N/A</v>
      </c>
      <c r="N112" s="136" t="e">
        <f t="shared" si="12"/>
        <v>#N/A</v>
      </c>
      <c r="O112" s="22" t="e">
        <f t="shared" si="13"/>
        <v>#N/A</v>
      </c>
      <c r="P112" s="22" t="e">
        <f t="shared" si="14"/>
        <v>#N/A</v>
      </c>
      <c r="Q112" s="55" t="e">
        <f t="shared" si="9"/>
        <v>#N/A</v>
      </c>
    </row>
    <row r="113" spans="1:17" x14ac:dyDescent="0.25">
      <c r="A113" s="258"/>
      <c r="B113" s="134" t="s">
        <v>373</v>
      </c>
      <c r="C113" s="135"/>
      <c r="D113" s="135"/>
      <c r="E113" s="135"/>
      <c r="F113" s="143"/>
      <c r="G113" s="22">
        <v>3</v>
      </c>
      <c r="H113" s="22" t="b">
        <f t="shared" si="15"/>
        <v>0</v>
      </c>
      <c r="I113" s="22" t="b">
        <f t="shared" si="15"/>
        <v>0</v>
      </c>
      <c r="J113" s="22" t="b">
        <f t="shared" si="15"/>
        <v>0</v>
      </c>
      <c r="K113" s="127">
        <f t="shared" si="10"/>
        <v>0</v>
      </c>
      <c r="L113" s="127">
        <f t="shared" si="11"/>
        <v>0</v>
      </c>
      <c r="M113" s="127" t="e">
        <f>IF(PBE!$H$27="low",5,IF(PBE!$H$27="Moderate",3,IF(PBE!$H$27="high",1,)))</f>
        <v>#N/A</v>
      </c>
      <c r="N113" s="136" t="e">
        <f t="shared" si="12"/>
        <v>#N/A</v>
      </c>
      <c r="O113" s="22" t="e">
        <f t="shared" si="13"/>
        <v>#N/A</v>
      </c>
      <c r="P113" s="22" t="e">
        <f t="shared" si="14"/>
        <v>#N/A</v>
      </c>
      <c r="Q113" s="55" t="e">
        <f t="shared" si="9"/>
        <v>#N/A</v>
      </c>
    </row>
    <row r="114" spans="1:17" x14ac:dyDescent="0.25">
      <c r="A114" s="258"/>
      <c r="B114" s="134" t="s">
        <v>374</v>
      </c>
      <c r="C114" s="135"/>
      <c r="D114" s="135"/>
      <c r="E114" s="135"/>
      <c r="F114" s="143"/>
      <c r="G114" s="22">
        <v>1</v>
      </c>
      <c r="H114" s="22" t="b">
        <f t="shared" si="15"/>
        <v>0</v>
      </c>
      <c r="I114" s="22" t="b">
        <f t="shared" si="15"/>
        <v>0</v>
      </c>
      <c r="J114" s="22" t="b">
        <f t="shared" si="15"/>
        <v>0</v>
      </c>
      <c r="K114" s="127">
        <f t="shared" si="10"/>
        <v>0</v>
      </c>
      <c r="L114" s="127">
        <f t="shared" si="11"/>
        <v>0</v>
      </c>
      <c r="M114" s="127" t="e">
        <f>IF(PBE!$H$27="low",5,IF(PBE!$H$27="Moderate",3,IF(PBE!$H$27="high",1,)))</f>
        <v>#N/A</v>
      </c>
      <c r="N114" s="136" t="e">
        <f t="shared" si="12"/>
        <v>#N/A</v>
      </c>
      <c r="O114" s="22" t="e">
        <f t="shared" si="13"/>
        <v>#N/A</v>
      </c>
      <c r="P114" s="22" t="e">
        <f t="shared" si="14"/>
        <v>#N/A</v>
      </c>
      <c r="Q114" s="55" t="e">
        <f t="shared" si="9"/>
        <v>#N/A</v>
      </c>
    </row>
    <row r="115" spans="1:17" x14ac:dyDescent="0.25">
      <c r="A115" s="258"/>
      <c r="B115" s="134" t="s">
        <v>375</v>
      </c>
      <c r="C115" s="135"/>
      <c r="D115" s="135"/>
      <c r="E115" s="135"/>
      <c r="F115" s="143"/>
      <c r="G115" s="22">
        <v>1</v>
      </c>
      <c r="H115" s="22" t="b">
        <f t="shared" si="15"/>
        <v>0</v>
      </c>
      <c r="I115" s="22" t="b">
        <f t="shared" si="15"/>
        <v>0</v>
      </c>
      <c r="J115" s="22" t="b">
        <f t="shared" si="15"/>
        <v>0</v>
      </c>
      <c r="K115" s="127">
        <f t="shared" si="10"/>
        <v>0</v>
      </c>
      <c r="L115" s="127">
        <f t="shared" si="11"/>
        <v>0</v>
      </c>
      <c r="M115" s="127" t="e">
        <f>IF(PBE!$H$27="low",5,IF(PBE!$H$27="Moderate",3,IF(PBE!$H$27="high",1,)))</f>
        <v>#N/A</v>
      </c>
      <c r="N115" s="136" t="e">
        <f t="shared" si="12"/>
        <v>#N/A</v>
      </c>
      <c r="O115" s="22" t="e">
        <f t="shared" si="13"/>
        <v>#N/A</v>
      </c>
      <c r="P115" s="22" t="e">
        <f t="shared" si="14"/>
        <v>#N/A</v>
      </c>
      <c r="Q115" s="55" t="e">
        <f t="shared" si="9"/>
        <v>#N/A</v>
      </c>
    </row>
    <row r="116" spans="1:17" x14ac:dyDescent="0.25">
      <c r="A116" s="258"/>
      <c r="B116" s="134" t="s">
        <v>376</v>
      </c>
      <c r="C116" s="135"/>
      <c r="D116" s="135"/>
      <c r="E116" s="135"/>
      <c r="F116" s="143"/>
      <c r="G116" s="22">
        <v>1</v>
      </c>
      <c r="H116" s="22" t="b">
        <f t="shared" si="15"/>
        <v>0</v>
      </c>
      <c r="I116" s="22" t="b">
        <f t="shared" si="15"/>
        <v>0</v>
      </c>
      <c r="J116" s="22" t="b">
        <f t="shared" si="15"/>
        <v>0</v>
      </c>
      <c r="K116" s="127">
        <f t="shared" si="10"/>
        <v>0</v>
      </c>
      <c r="L116" s="127">
        <f t="shared" si="11"/>
        <v>0</v>
      </c>
      <c r="M116" s="127" t="e">
        <f>IF(PBE!$H$27="low",5,IF(PBE!$H$27="Moderate",3,IF(PBE!$H$27="high",1,)))</f>
        <v>#N/A</v>
      </c>
      <c r="N116" s="136" t="e">
        <f t="shared" si="12"/>
        <v>#N/A</v>
      </c>
      <c r="O116" s="22" t="e">
        <f t="shared" si="13"/>
        <v>#N/A</v>
      </c>
      <c r="P116" s="22" t="e">
        <f t="shared" si="14"/>
        <v>#N/A</v>
      </c>
      <c r="Q116" s="55" t="e">
        <f t="shared" si="9"/>
        <v>#N/A</v>
      </c>
    </row>
    <row r="117" spans="1:17" ht="15.75" thickBot="1" x14ac:dyDescent="0.3">
      <c r="A117" s="259"/>
      <c r="B117" s="139" t="s">
        <v>377</v>
      </c>
      <c r="C117" s="140"/>
      <c r="D117" s="140"/>
      <c r="E117" s="140"/>
      <c r="F117" s="144"/>
      <c r="G117" s="122">
        <v>1</v>
      </c>
      <c r="H117" s="122" t="b">
        <f t="shared" si="15"/>
        <v>0</v>
      </c>
      <c r="I117" s="122" t="b">
        <f t="shared" si="15"/>
        <v>0</v>
      </c>
      <c r="J117" s="122" t="b">
        <f t="shared" si="15"/>
        <v>0</v>
      </c>
      <c r="K117" s="128">
        <f t="shared" si="10"/>
        <v>0</v>
      </c>
      <c r="L117" s="128">
        <f t="shared" si="11"/>
        <v>0</v>
      </c>
      <c r="M117" s="127" t="e">
        <f>IF(PBE!$H$27="low",5,IF(PBE!$H$27="Moderate",3,IF(PBE!$H$27="high",1,)))</f>
        <v>#N/A</v>
      </c>
      <c r="N117" s="141" t="e">
        <f t="shared" si="12"/>
        <v>#N/A</v>
      </c>
      <c r="O117" s="22" t="e">
        <f t="shared" si="13"/>
        <v>#N/A</v>
      </c>
      <c r="P117" s="22" t="e">
        <f t="shared" si="14"/>
        <v>#N/A</v>
      </c>
      <c r="Q117" s="55" t="e">
        <f t="shared" si="9"/>
        <v>#N/A</v>
      </c>
    </row>
  </sheetData>
  <sheetProtection algorithmName="SHA-512" hashValue="+LbEbfExXRKTmGATKLrjJf4FMhHmZiupFQK+5WwmB4N7p6gHpjZX0tN4mLhBoILMPCkZJedQn5aI6mPNjm/6ng==" saltValue="qNz137eaNvxcedAetWbgLA==" spinCount="100000" sheet="1" objects="1" scenarios="1"/>
  <mergeCells count="13">
    <mergeCell ref="A11:A41"/>
    <mergeCell ref="A42:A60"/>
    <mergeCell ref="A61:A77"/>
    <mergeCell ref="A78:A117"/>
    <mergeCell ref="A6:B10"/>
    <mergeCell ref="A1:N1"/>
    <mergeCell ref="A3:N3"/>
    <mergeCell ref="A4:N4"/>
    <mergeCell ref="C6:C10"/>
    <mergeCell ref="D6:D10"/>
    <mergeCell ref="E6:E10"/>
    <mergeCell ref="F6:F10"/>
    <mergeCell ref="N7:N10"/>
  </mergeCells>
  <conditionalFormatting sqref="N11:O117">
    <cfRule type="cellIs" dxfId="0" priority="1" operator="greaterThan">
      <formula>7.99</formula>
    </cfRule>
  </conditionalFormatting>
  <pageMargins left="0.25" right="0.25" top="0.75" bottom="0.75" header="0.3" footer="0.3"/>
  <pageSetup scale="77" fitToHeight="0" orientation="landscape" verticalDpi="0" r:id="rId1"/>
  <headerFooter>
    <oddHeader>&amp;L&amp;"Arial,Bold Italic"&amp;10Drinking Water Source Assessment and Protection (DWSAP) Program</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5"/>
  <sheetViews>
    <sheetView topLeftCell="B1" zoomScaleNormal="100" workbookViewId="0">
      <selection activeCell="G21" sqref="G21"/>
    </sheetView>
  </sheetViews>
  <sheetFormatPr defaultRowHeight="15" x14ac:dyDescent="0.25"/>
  <cols>
    <col min="1" max="1" width="6.85546875" hidden="1" customWidth="1"/>
    <col min="2" max="2" width="12.7109375" customWidth="1"/>
    <col min="6" max="6" width="10.140625" customWidth="1"/>
    <col min="7" max="7" width="8" customWidth="1"/>
    <col min="8" max="8" width="10.42578125" customWidth="1"/>
  </cols>
  <sheetData>
    <row r="1" spans="1:10" ht="18.75" thickBot="1" x14ac:dyDescent="0.3">
      <c r="B1" s="23" t="s">
        <v>46</v>
      </c>
      <c r="C1" s="24"/>
      <c r="D1" s="24"/>
      <c r="E1" s="24"/>
      <c r="F1" s="24"/>
      <c r="G1" s="24"/>
      <c r="H1" s="24"/>
      <c r="I1" s="24"/>
      <c r="J1" s="25"/>
    </row>
    <row r="3" spans="1:10" x14ac:dyDescent="0.25">
      <c r="B3" s="27" t="s">
        <v>31</v>
      </c>
      <c r="C3" s="191">
        <f>'General Info.'!C13</f>
        <v>0</v>
      </c>
      <c r="D3" s="191"/>
      <c r="E3" s="191"/>
      <c r="F3" s="27" t="s">
        <v>19</v>
      </c>
      <c r="G3" s="34">
        <f>'General Info.'!C14</f>
        <v>0</v>
      </c>
      <c r="H3" s="29" t="s">
        <v>33</v>
      </c>
      <c r="I3" s="191">
        <f>'General Info.'!C12</f>
        <v>0</v>
      </c>
      <c r="J3" s="191"/>
    </row>
    <row r="4" spans="1:10" x14ac:dyDescent="0.25">
      <c r="B4" s="27" t="s">
        <v>37</v>
      </c>
      <c r="C4" s="191">
        <f>'General Info.'!C15</f>
        <v>0</v>
      </c>
      <c r="D4" s="191"/>
      <c r="E4" s="191"/>
      <c r="F4" s="191"/>
      <c r="G4" s="191"/>
      <c r="H4" s="29" t="s">
        <v>20</v>
      </c>
      <c r="I4" s="192">
        <f>'General Info.'!C16</f>
        <v>0</v>
      </c>
      <c r="J4" s="192"/>
    </row>
    <row r="5" spans="1:10" x14ac:dyDescent="0.25">
      <c r="B5" s="27" t="s">
        <v>32</v>
      </c>
      <c r="C5" s="191">
        <f>'General Info.'!C17</f>
        <v>0</v>
      </c>
      <c r="D5" s="191"/>
      <c r="E5" s="191"/>
      <c r="F5" s="27" t="s">
        <v>21</v>
      </c>
      <c r="G5" s="34">
        <f>'General Info.'!C18</f>
        <v>0</v>
      </c>
      <c r="H5" s="29" t="s">
        <v>34</v>
      </c>
      <c r="I5" s="192">
        <f>'General Info.'!C19</f>
        <v>0</v>
      </c>
      <c r="J5" s="192"/>
    </row>
    <row r="6" spans="1:10" ht="9" customHeight="1" thickBot="1" x14ac:dyDescent="0.3">
      <c r="B6" s="30"/>
      <c r="C6" s="30"/>
      <c r="D6" s="30"/>
      <c r="E6" s="30"/>
      <c r="F6" s="30"/>
      <c r="G6" s="30"/>
      <c r="H6" s="30"/>
      <c r="I6" s="30"/>
      <c r="J6" s="30"/>
    </row>
    <row r="7" spans="1:10" ht="8.25" customHeight="1" x14ac:dyDescent="0.25">
      <c r="B7" s="27"/>
      <c r="C7" s="27"/>
      <c r="D7" s="27"/>
      <c r="E7" s="27"/>
      <c r="F7" s="27"/>
      <c r="G7" s="27"/>
      <c r="H7" s="27"/>
      <c r="I7" s="27"/>
      <c r="J7" s="27"/>
    </row>
    <row r="8" spans="1:10" ht="15.75" thickBot="1" x14ac:dyDescent="0.3">
      <c r="B8" s="27" t="s">
        <v>35</v>
      </c>
      <c r="C8" s="191">
        <f>'General Info.'!C10</f>
        <v>0</v>
      </c>
      <c r="D8" s="191"/>
      <c r="E8" s="191"/>
      <c r="F8" s="28"/>
      <c r="G8" s="29" t="s">
        <v>36</v>
      </c>
      <c r="H8" s="197">
        <f>'General Info.'!C11</f>
        <v>0</v>
      </c>
      <c r="I8" s="197"/>
      <c r="J8" s="197"/>
    </row>
    <row r="9" spans="1:10" ht="9" customHeight="1" thickBot="1" x14ac:dyDescent="0.3">
      <c r="A9" s="150"/>
      <c r="B9" s="30"/>
      <c r="C9" s="30"/>
      <c r="D9" s="30"/>
      <c r="E9" s="30"/>
      <c r="F9" s="30"/>
      <c r="G9" s="30"/>
      <c r="H9" s="30"/>
      <c r="I9" s="30"/>
      <c r="J9" s="30"/>
    </row>
    <row r="17" spans="1:3" x14ac:dyDescent="0.25">
      <c r="B17" s="26" t="s">
        <v>379</v>
      </c>
    </row>
    <row r="19" spans="1:3" x14ac:dyDescent="0.25">
      <c r="A19" s="36">
        <v>1</v>
      </c>
      <c r="B19" s="36" t="str">
        <f>IF(C19="","",A19)</f>
        <v/>
      </c>
      <c r="C19" t="str">
        <f>IFERROR(VLOOKUP(A19,PCA!$P$11:$Q$117,2,FALSE),"")</f>
        <v/>
      </c>
    </row>
    <row r="20" spans="1:3" x14ac:dyDescent="0.25">
      <c r="A20" s="36">
        <v>2</v>
      </c>
      <c r="B20" s="36" t="str">
        <f t="shared" ref="B20:B83" si="0">IF(C20="","",A20)</f>
        <v/>
      </c>
      <c r="C20" t="str">
        <f>IFERROR(VLOOKUP(A20,PCA!$P$11:$Q$117,2,FALSE),"")</f>
        <v/>
      </c>
    </row>
    <row r="21" spans="1:3" x14ac:dyDescent="0.25">
      <c r="A21" s="36">
        <v>3</v>
      </c>
      <c r="B21" s="36" t="str">
        <f t="shared" si="0"/>
        <v/>
      </c>
      <c r="C21" t="str">
        <f>IFERROR(VLOOKUP(A21,PCA!$P$11:$Q$117,2,FALSE),"")</f>
        <v/>
      </c>
    </row>
    <row r="22" spans="1:3" x14ac:dyDescent="0.25">
      <c r="A22" s="36">
        <v>4</v>
      </c>
      <c r="B22" s="36" t="str">
        <f t="shared" si="0"/>
        <v/>
      </c>
      <c r="C22" t="str">
        <f>IFERROR(VLOOKUP(A22,PCA!$P$11:$Q$117,2,FALSE),"")</f>
        <v/>
      </c>
    </row>
    <row r="23" spans="1:3" x14ac:dyDescent="0.25">
      <c r="A23" s="36">
        <v>5</v>
      </c>
      <c r="B23" s="36" t="str">
        <f t="shared" si="0"/>
        <v/>
      </c>
      <c r="C23" t="str">
        <f>IFERROR(VLOOKUP(A23,PCA!$P$11:$Q$117,2,FALSE),"")</f>
        <v/>
      </c>
    </row>
    <row r="24" spans="1:3" x14ac:dyDescent="0.25">
      <c r="A24" s="36">
        <v>6</v>
      </c>
      <c r="B24" s="36" t="str">
        <f t="shared" si="0"/>
        <v/>
      </c>
      <c r="C24" t="str">
        <f>IFERROR(VLOOKUP(A24,PCA!$P$11:$Q$117,2,FALSE),"")</f>
        <v/>
      </c>
    </row>
    <row r="25" spans="1:3" x14ac:dyDescent="0.25">
      <c r="A25" s="36">
        <v>7</v>
      </c>
      <c r="B25" s="36" t="str">
        <f t="shared" si="0"/>
        <v/>
      </c>
      <c r="C25" t="str">
        <f>IFERROR(VLOOKUP(A25,PCA!$P$11:$Q$117,2,FALSE),"")</f>
        <v/>
      </c>
    </row>
    <row r="26" spans="1:3" x14ac:dyDescent="0.25">
      <c r="A26" s="36">
        <v>8</v>
      </c>
      <c r="B26" s="36" t="str">
        <f t="shared" si="0"/>
        <v/>
      </c>
      <c r="C26" t="str">
        <f>IFERROR(VLOOKUP(A26,PCA!$P$11:$Q$117,2,FALSE),"")</f>
        <v/>
      </c>
    </row>
    <row r="27" spans="1:3" x14ac:dyDescent="0.25">
      <c r="A27" s="36">
        <v>9</v>
      </c>
      <c r="B27" s="36" t="str">
        <f t="shared" si="0"/>
        <v/>
      </c>
      <c r="C27" t="str">
        <f>IFERROR(VLOOKUP(A27,PCA!$P$11:$Q$117,2,FALSE),"")</f>
        <v/>
      </c>
    </row>
    <row r="28" spans="1:3" x14ac:dyDescent="0.25">
      <c r="A28" s="36">
        <v>10</v>
      </c>
      <c r="B28" s="36" t="str">
        <f t="shared" si="0"/>
        <v/>
      </c>
      <c r="C28" t="str">
        <f>IFERROR(VLOOKUP(A28,PCA!$P$11:$Q$117,2,FALSE),"")</f>
        <v/>
      </c>
    </row>
    <row r="29" spans="1:3" x14ac:dyDescent="0.25">
      <c r="A29" s="36">
        <v>11</v>
      </c>
      <c r="B29" s="36" t="str">
        <f t="shared" si="0"/>
        <v/>
      </c>
      <c r="C29" t="str">
        <f>IFERROR(VLOOKUP(A29,PCA!$P$11:$Q$117,2,FALSE),"")</f>
        <v/>
      </c>
    </row>
    <row r="30" spans="1:3" x14ac:dyDescent="0.25">
      <c r="A30" s="36">
        <v>12</v>
      </c>
      <c r="B30" s="36" t="str">
        <f t="shared" si="0"/>
        <v/>
      </c>
      <c r="C30" t="str">
        <f>IFERROR(VLOOKUP(A30,PCA!$P$11:$Q$117,2,FALSE),"")</f>
        <v/>
      </c>
    </row>
    <row r="31" spans="1:3" x14ac:dyDescent="0.25">
      <c r="A31" s="36">
        <v>13</v>
      </c>
      <c r="B31" s="36" t="str">
        <f t="shared" si="0"/>
        <v/>
      </c>
      <c r="C31" t="str">
        <f>IFERROR(VLOOKUP(A31,PCA!$P$11:$Q$117,2,FALSE),"")</f>
        <v/>
      </c>
    </row>
    <row r="32" spans="1:3" x14ac:dyDescent="0.25">
      <c r="A32" s="36">
        <v>14</v>
      </c>
      <c r="B32" s="36" t="str">
        <f t="shared" si="0"/>
        <v/>
      </c>
      <c r="C32" t="str">
        <f>IFERROR(VLOOKUP(A32,PCA!$P$11:$Q$117,2,FALSE),"")</f>
        <v/>
      </c>
    </row>
    <row r="33" spans="1:3" x14ac:dyDescent="0.25">
      <c r="A33" s="36">
        <v>15</v>
      </c>
      <c r="B33" s="36" t="str">
        <f t="shared" si="0"/>
        <v/>
      </c>
      <c r="C33" t="str">
        <f>IFERROR(VLOOKUP(A33,PCA!$P$11:$Q$117,2,FALSE),"")</f>
        <v/>
      </c>
    </row>
    <row r="34" spans="1:3" x14ac:dyDescent="0.25">
      <c r="A34" s="36">
        <v>16</v>
      </c>
      <c r="B34" s="36" t="str">
        <f t="shared" si="0"/>
        <v/>
      </c>
      <c r="C34" t="str">
        <f>IFERROR(VLOOKUP(A34,PCA!$P$11:$Q$117,2,FALSE),"")</f>
        <v/>
      </c>
    </row>
    <row r="35" spans="1:3" x14ac:dyDescent="0.25">
      <c r="A35" s="36">
        <v>17</v>
      </c>
      <c r="B35" s="36" t="str">
        <f t="shared" si="0"/>
        <v/>
      </c>
      <c r="C35" t="str">
        <f>IFERROR(VLOOKUP(A35,PCA!$P$11:$Q$117,2,FALSE),"")</f>
        <v/>
      </c>
    </row>
    <row r="36" spans="1:3" x14ac:dyDescent="0.25">
      <c r="A36" s="36">
        <v>18</v>
      </c>
      <c r="B36" s="36" t="str">
        <f t="shared" si="0"/>
        <v/>
      </c>
      <c r="C36" t="str">
        <f>IFERROR(VLOOKUP(A36,PCA!$P$11:$Q$117,2,FALSE),"")</f>
        <v/>
      </c>
    </row>
    <row r="37" spans="1:3" x14ac:dyDescent="0.25">
      <c r="A37" s="36">
        <v>19</v>
      </c>
      <c r="B37" s="36" t="str">
        <f t="shared" si="0"/>
        <v/>
      </c>
      <c r="C37" t="str">
        <f>IFERROR(VLOOKUP(A37,PCA!$P$11:$Q$117,2,FALSE),"")</f>
        <v/>
      </c>
    </row>
    <row r="38" spans="1:3" x14ac:dyDescent="0.25">
      <c r="A38" s="36">
        <v>20</v>
      </c>
      <c r="B38" s="36" t="str">
        <f t="shared" si="0"/>
        <v/>
      </c>
      <c r="C38" t="str">
        <f>IFERROR(VLOOKUP(A38,PCA!$P$11:$Q$117,2,FALSE),"")</f>
        <v/>
      </c>
    </row>
    <row r="39" spans="1:3" x14ac:dyDescent="0.25">
      <c r="A39" s="36">
        <v>21</v>
      </c>
      <c r="B39" s="36" t="str">
        <f t="shared" si="0"/>
        <v/>
      </c>
      <c r="C39" t="str">
        <f>IFERROR(VLOOKUP(A39,PCA!$P$11:$Q$117,2,FALSE),"")</f>
        <v/>
      </c>
    </row>
    <row r="40" spans="1:3" x14ac:dyDescent="0.25">
      <c r="A40" s="36">
        <v>22</v>
      </c>
      <c r="B40" s="36" t="str">
        <f t="shared" si="0"/>
        <v/>
      </c>
      <c r="C40" t="str">
        <f>IFERROR(VLOOKUP(A40,PCA!$P$11:$Q$117,2,FALSE),"")</f>
        <v/>
      </c>
    </row>
    <row r="41" spans="1:3" x14ac:dyDescent="0.25">
      <c r="A41" s="36">
        <v>23</v>
      </c>
      <c r="B41" s="36" t="str">
        <f t="shared" si="0"/>
        <v/>
      </c>
      <c r="C41" t="str">
        <f>IFERROR(VLOOKUP(A41,PCA!$P$11:$Q$117,2,FALSE),"")</f>
        <v/>
      </c>
    </row>
    <row r="42" spans="1:3" x14ac:dyDescent="0.25">
      <c r="A42" s="36">
        <v>24</v>
      </c>
      <c r="B42" s="36" t="str">
        <f t="shared" si="0"/>
        <v/>
      </c>
      <c r="C42" t="str">
        <f>IFERROR(VLOOKUP(A42,PCA!$P$11:$Q$117,2,FALSE),"")</f>
        <v/>
      </c>
    </row>
    <row r="43" spans="1:3" x14ac:dyDescent="0.25">
      <c r="A43" s="36">
        <v>25</v>
      </c>
      <c r="B43" s="36" t="str">
        <f t="shared" si="0"/>
        <v/>
      </c>
      <c r="C43" t="str">
        <f>IFERROR(VLOOKUP(A43,PCA!$P$11:$Q$117,2,FALSE),"")</f>
        <v/>
      </c>
    </row>
    <row r="44" spans="1:3" x14ac:dyDescent="0.25">
      <c r="A44" s="36">
        <v>26</v>
      </c>
      <c r="B44" s="36" t="str">
        <f t="shared" si="0"/>
        <v/>
      </c>
      <c r="C44" t="str">
        <f>IFERROR(VLOOKUP(A44,PCA!$P$11:$Q$117,2,FALSE),"")</f>
        <v/>
      </c>
    </row>
    <row r="45" spans="1:3" x14ac:dyDescent="0.25">
      <c r="A45" s="36">
        <v>27</v>
      </c>
      <c r="B45" s="36" t="str">
        <f t="shared" si="0"/>
        <v/>
      </c>
      <c r="C45" t="str">
        <f>IFERROR(VLOOKUP(A45,PCA!$P$11:$Q$117,2,FALSE),"")</f>
        <v/>
      </c>
    </row>
    <row r="46" spans="1:3" x14ac:dyDescent="0.25">
      <c r="A46" s="36">
        <v>28</v>
      </c>
      <c r="B46" s="36" t="str">
        <f t="shared" si="0"/>
        <v/>
      </c>
      <c r="C46" t="str">
        <f>IFERROR(VLOOKUP(A46,PCA!$P$11:$Q$117,2,FALSE),"")</f>
        <v/>
      </c>
    </row>
    <row r="47" spans="1:3" x14ac:dyDescent="0.25">
      <c r="A47" s="36">
        <v>29</v>
      </c>
      <c r="B47" s="36" t="str">
        <f t="shared" si="0"/>
        <v/>
      </c>
      <c r="C47" t="str">
        <f>IFERROR(VLOOKUP(A47,PCA!$P$11:$Q$117,2,FALSE),"")</f>
        <v/>
      </c>
    </row>
    <row r="48" spans="1:3" x14ac:dyDescent="0.25">
      <c r="A48" s="36">
        <v>30</v>
      </c>
      <c r="B48" s="36" t="str">
        <f t="shared" si="0"/>
        <v/>
      </c>
      <c r="C48" t="str">
        <f>IFERROR(VLOOKUP(A48,PCA!$P$11:$Q$117,2,FALSE),"")</f>
        <v/>
      </c>
    </row>
    <row r="49" spans="1:3" x14ac:dyDescent="0.25">
      <c r="A49" s="36">
        <v>31</v>
      </c>
      <c r="B49" s="36" t="str">
        <f t="shared" si="0"/>
        <v/>
      </c>
      <c r="C49" t="str">
        <f>IFERROR(VLOOKUP(A49,PCA!$P$11:$Q$117,2,FALSE),"")</f>
        <v/>
      </c>
    </row>
    <row r="50" spans="1:3" x14ac:dyDescent="0.25">
      <c r="A50" s="36">
        <v>32</v>
      </c>
      <c r="B50" s="36" t="str">
        <f t="shared" si="0"/>
        <v/>
      </c>
      <c r="C50" t="str">
        <f>IFERROR(VLOOKUP(A50,PCA!$P$11:$Q$117,2,FALSE),"")</f>
        <v/>
      </c>
    </row>
    <row r="51" spans="1:3" x14ac:dyDescent="0.25">
      <c r="A51" s="36">
        <v>33</v>
      </c>
      <c r="B51" s="36" t="str">
        <f t="shared" si="0"/>
        <v/>
      </c>
      <c r="C51" t="str">
        <f>IFERROR(VLOOKUP(A51,PCA!$P$11:$Q$117,2,FALSE),"")</f>
        <v/>
      </c>
    </row>
    <row r="52" spans="1:3" x14ac:dyDescent="0.25">
      <c r="A52" s="36">
        <v>34</v>
      </c>
      <c r="B52" s="36" t="str">
        <f t="shared" si="0"/>
        <v/>
      </c>
      <c r="C52" t="str">
        <f>IFERROR(VLOOKUP(A52,PCA!$P$11:$Q$117,2,FALSE),"")</f>
        <v/>
      </c>
    </row>
    <row r="53" spans="1:3" x14ac:dyDescent="0.25">
      <c r="A53" s="36">
        <v>35</v>
      </c>
      <c r="B53" s="36" t="str">
        <f t="shared" si="0"/>
        <v/>
      </c>
      <c r="C53" t="str">
        <f>IFERROR(VLOOKUP(A53,PCA!$P$11:$Q$117,2,FALSE),"")</f>
        <v/>
      </c>
    </row>
    <row r="54" spans="1:3" x14ac:dyDescent="0.25">
      <c r="A54" s="36">
        <v>36</v>
      </c>
      <c r="B54" s="36" t="str">
        <f t="shared" si="0"/>
        <v/>
      </c>
      <c r="C54" t="str">
        <f>IFERROR(VLOOKUP(A54,PCA!$P$11:$Q$117,2,FALSE),"")</f>
        <v/>
      </c>
    </row>
    <row r="55" spans="1:3" x14ac:dyDescent="0.25">
      <c r="A55" s="36">
        <v>37</v>
      </c>
      <c r="B55" s="36" t="str">
        <f t="shared" si="0"/>
        <v/>
      </c>
      <c r="C55" t="str">
        <f>IFERROR(VLOOKUP(A55,PCA!$P$11:$Q$117,2,FALSE),"")</f>
        <v/>
      </c>
    </row>
    <row r="56" spans="1:3" x14ac:dyDescent="0.25">
      <c r="A56" s="36">
        <v>38</v>
      </c>
      <c r="B56" s="36" t="str">
        <f t="shared" si="0"/>
        <v/>
      </c>
      <c r="C56" t="str">
        <f>IFERROR(VLOOKUP(A56,PCA!$P$11:$Q$117,2,FALSE),"")</f>
        <v/>
      </c>
    </row>
    <row r="57" spans="1:3" x14ac:dyDescent="0.25">
      <c r="A57" s="36">
        <v>39</v>
      </c>
      <c r="B57" s="36" t="str">
        <f t="shared" si="0"/>
        <v/>
      </c>
      <c r="C57" t="str">
        <f>IFERROR(VLOOKUP(A57,PCA!$P$11:$Q$117,2,FALSE),"")</f>
        <v/>
      </c>
    </row>
    <row r="58" spans="1:3" x14ac:dyDescent="0.25">
      <c r="A58" s="36">
        <v>40</v>
      </c>
      <c r="B58" s="36" t="str">
        <f t="shared" si="0"/>
        <v/>
      </c>
      <c r="C58" t="str">
        <f>IFERROR(VLOOKUP(A58,PCA!$P$11:$Q$117,2,FALSE),"")</f>
        <v/>
      </c>
    </row>
    <row r="59" spans="1:3" x14ac:dyDescent="0.25">
      <c r="A59" s="36">
        <v>41</v>
      </c>
      <c r="B59" s="36" t="str">
        <f t="shared" si="0"/>
        <v/>
      </c>
      <c r="C59" t="str">
        <f>IFERROR(VLOOKUP(A59,PCA!$P$11:$Q$117,2,FALSE),"")</f>
        <v/>
      </c>
    </row>
    <row r="60" spans="1:3" x14ac:dyDescent="0.25">
      <c r="A60" s="36">
        <v>42</v>
      </c>
      <c r="B60" s="36" t="str">
        <f t="shared" si="0"/>
        <v/>
      </c>
      <c r="C60" t="str">
        <f>IFERROR(VLOOKUP(A60,PCA!$P$11:$Q$117,2,FALSE),"")</f>
        <v/>
      </c>
    </row>
    <row r="61" spans="1:3" x14ac:dyDescent="0.25">
      <c r="A61" s="36">
        <v>43</v>
      </c>
      <c r="B61" s="36" t="str">
        <f t="shared" si="0"/>
        <v/>
      </c>
      <c r="C61" t="str">
        <f>IFERROR(VLOOKUP(A61,PCA!$P$11:$Q$117,2,FALSE),"")</f>
        <v/>
      </c>
    </row>
    <row r="62" spans="1:3" x14ac:dyDescent="0.25">
      <c r="A62" s="36">
        <v>44</v>
      </c>
      <c r="B62" s="36" t="str">
        <f t="shared" si="0"/>
        <v/>
      </c>
      <c r="C62" t="str">
        <f>IFERROR(VLOOKUP(A62,PCA!$P$11:$Q$117,2,FALSE),"")</f>
        <v/>
      </c>
    </row>
    <row r="63" spans="1:3" x14ac:dyDescent="0.25">
      <c r="A63" s="36">
        <v>45</v>
      </c>
      <c r="B63" s="36" t="str">
        <f t="shared" si="0"/>
        <v/>
      </c>
      <c r="C63" t="str">
        <f>IFERROR(VLOOKUP(A63,PCA!$P$11:$Q$117,2,FALSE),"")</f>
        <v/>
      </c>
    </row>
    <row r="64" spans="1:3" x14ac:dyDescent="0.25">
      <c r="A64" s="36">
        <v>46</v>
      </c>
      <c r="B64" s="36" t="str">
        <f t="shared" si="0"/>
        <v/>
      </c>
      <c r="C64" t="str">
        <f>IFERROR(VLOOKUP(A64,PCA!$P$11:$Q$117,2,FALSE),"")</f>
        <v/>
      </c>
    </row>
    <row r="65" spans="1:3" x14ac:dyDescent="0.25">
      <c r="A65" s="36">
        <v>47</v>
      </c>
      <c r="B65" s="36" t="str">
        <f t="shared" si="0"/>
        <v/>
      </c>
      <c r="C65" t="str">
        <f>IFERROR(VLOOKUP(A65,PCA!$P$11:$Q$117,2,FALSE),"")</f>
        <v/>
      </c>
    </row>
    <row r="66" spans="1:3" x14ac:dyDescent="0.25">
      <c r="A66" s="36">
        <v>48</v>
      </c>
      <c r="B66" s="36" t="str">
        <f t="shared" si="0"/>
        <v/>
      </c>
      <c r="C66" t="str">
        <f>IFERROR(VLOOKUP(A66,PCA!$P$11:$Q$117,2,FALSE),"")</f>
        <v/>
      </c>
    </row>
    <row r="67" spans="1:3" x14ac:dyDescent="0.25">
      <c r="A67" s="36">
        <v>49</v>
      </c>
      <c r="B67" s="36" t="str">
        <f t="shared" si="0"/>
        <v/>
      </c>
      <c r="C67" t="str">
        <f>IFERROR(VLOOKUP(A67,PCA!$P$11:$Q$117,2,FALSE),"")</f>
        <v/>
      </c>
    </row>
    <row r="68" spans="1:3" x14ac:dyDescent="0.25">
      <c r="A68" s="36">
        <v>50</v>
      </c>
      <c r="B68" s="36" t="str">
        <f t="shared" si="0"/>
        <v/>
      </c>
      <c r="C68" t="str">
        <f>IFERROR(VLOOKUP(A68,PCA!$P$11:$Q$117,2,FALSE),"")</f>
        <v/>
      </c>
    </row>
    <row r="69" spans="1:3" x14ac:dyDescent="0.25">
      <c r="A69" s="36">
        <v>51</v>
      </c>
      <c r="B69" s="36" t="str">
        <f t="shared" si="0"/>
        <v/>
      </c>
      <c r="C69" t="str">
        <f>IFERROR(VLOOKUP(A69,PCA!$P$11:$Q$117,2,FALSE),"")</f>
        <v/>
      </c>
    </row>
    <row r="70" spans="1:3" x14ac:dyDescent="0.25">
      <c r="A70" s="36">
        <v>52</v>
      </c>
      <c r="B70" s="36" t="str">
        <f t="shared" si="0"/>
        <v/>
      </c>
      <c r="C70" t="str">
        <f>IFERROR(VLOOKUP(A70,PCA!$P$11:$Q$117,2,FALSE),"")</f>
        <v/>
      </c>
    </row>
    <row r="71" spans="1:3" x14ac:dyDescent="0.25">
      <c r="A71" s="36">
        <v>53</v>
      </c>
      <c r="B71" s="36" t="str">
        <f t="shared" si="0"/>
        <v/>
      </c>
      <c r="C71" t="str">
        <f>IFERROR(VLOOKUP(A71,PCA!$P$11:$Q$117,2,FALSE),"")</f>
        <v/>
      </c>
    </row>
    <row r="72" spans="1:3" x14ac:dyDescent="0.25">
      <c r="A72" s="36">
        <v>54</v>
      </c>
      <c r="B72" s="36" t="str">
        <f t="shared" si="0"/>
        <v/>
      </c>
      <c r="C72" t="str">
        <f>IFERROR(VLOOKUP(A72,PCA!$P$11:$Q$117,2,FALSE),"")</f>
        <v/>
      </c>
    </row>
    <row r="73" spans="1:3" x14ac:dyDescent="0.25">
      <c r="A73" s="36">
        <v>55</v>
      </c>
      <c r="B73" s="36" t="str">
        <f t="shared" si="0"/>
        <v/>
      </c>
      <c r="C73" t="str">
        <f>IFERROR(VLOOKUP(A73,PCA!$P$11:$Q$117,2,FALSE),"")</f>
        <v/>
      </c>
    </row>
    <row r="74" spans="1:3" x14ac:dyDescent="0.25">
      <c r="A74" s="36">
        <v>56</v>
      </c>
      <c r="B74" s="36" t="str">
        <f t="shared" si="0"/>
        <v/>
      </c>
      <c r="C74" t="str">
        <f>IFERROR(VLOOKUP(A74,PCA!$P$11:$Q$117,2,FALSE),"")</f>
        <v/>
      </c>
    </row>
    <row r="75" spans="1:3" x14ac:dyDescent="0.25">
      <c r="A75" s="36">
        <v>57</v>
      </c>
      <c r="B75" s="36" t="str">
        <f t="shared" si="0"/>
        <v/>
      </c>
      <c r="C75" t="str">
        <f>IFERROR(VLOOKUP(A75,PCA!$P$11:$Q$117,2,FALSE),"")</f>
        <v/>
      </c>
    </row>
    <row r="76" spans="1:3" x14ac:dyDescent="0.25">
      <c r="A76" s="36">
        <v>58</v>
      </c>
      <c r="B76" s="36" t="str">
        <f t="shared" si="0"/>
        <v/>
      </c>
      <c r="C76" t="str">
        <f>IFERROR(VLOOKUP(A76,PCA!$P$11:$Q$117,2,FALSE),"")</f>
        <v/>
      </c>
    </row>
    <row r="77" spans="1:3" x14ac:dyDescent="0.25">
      <c r="A77" s="36">
        <v>59</v>
      </c>
      <c r="B77" s="36" t="str">
        <f t="shared" si="0"/>
        <v/>
      </c>
      <c r="C77" t="str">
        <f>IFERROR(VLOOKUP(A77,PCA!$P$11:$Q$117,2,FALSE),"")</f>
        <v/>
      </c>
    </row>
    <row r="78" spans="1:3" x14ac:dyDescent="0.25">
      <c r="A78" s="36">
        <v>60</v>
      </c>
      <c r="B78" s="36" t="str">
        <f t="shared" si="0"/>
        <v/>
      </c>
      <c r="C78" t="str">
        <f>IFERROR(VLOOKUP(A78,PCA!$P$11:$Q$117,2,FALSE),"")</f>
        <v/>
      </c>
    </row>
    <row r="79" spans="1:3" x14ac:dyDescent="0.25">
      <c r="A79" s="36">
        <v>61</v>
      </c>
      <c r="B79" s="36" t="str">
        <f t="shared" si="0"/>
        <v/>
      </c>
      <c r="C79" t="str">
        <f>IFERROR(VLOOKUP(A79,PCA!$P$11:$Q$117,2,FALSE),"")</f>
        <v/>
      </c>
    </row>
    <row r="80" spans="1:3" x14ac:dyDescent="0.25">
      <c r="A80" s="36">
        <v>62</v>
      </c>
      <c r="B80" s="36" t="str">
        <f t="shared" si="0"/>
        <v/>
      </c>
      <c r="C80" t="str">
        <f>IFERROR(VLOOKUP(A80,PCA!$P$11:$Q$117,2,FALSE),"")</f>
        <v/>
      </c>
    </row>
    <row r="81" spans="1:3" x14ac:dyDescent="0.25">
      <c r="A81" s="36">
        <v>63</v>
      </c>
      <c r="B81" s="36" t="str">
        <f t="shared" si="0"/>
        <v/>
      </c>
      <c r="C81" t="str">
        <f>IFERROR(VLOOKUP(A81,PCA!$P$11:$Q$117,2,FALSE),"")</f>
        <v/>
      </c>
    </row>
    <row r="82" spans="1:3" x14ac:dyDescent="0.25">
      <c r="A82" s="36">
        <v>64</v>
      </c>
      <c r="B82" s="36" t="str">
        <f t="shared" si="0"/>
        <v/>
      </c>
      <c r="C82" t="str">
        <f>IFERROR(VLOOKUP(A82,PCA!$P$11:$Q$117,2,FALSE),"")</f>
        <v/>
      </c>
    </row>
    <row r="83" spans="1:3" x14ac:dyDescent="0.25">
      <c r="A83" s="36">
        <v>65</v>
      </c>
      <c r="B83" s="36" t="str">
        <f t="shared" si="0"/>
        <v/>
      </c>
      <c r="C83" t="str">
        <f>IFERROR(VLOOKUP(A83,PCA!$P$11:$Q$117,2,FALSE),"")</f>
        <v/>
      </c>
    </row>
    <row r="84" spans="1:3" x14ac:dyDescent="0.25">
      <c r="A84" s="36">
        <v>66</v>
      </c>
      <c r="B84" s="36" t="str">
        <f t="shared" ref="B84:B125" si="1">IF(C84="","",A84)</f>
        <v/>
      </c>
      <c r="C84" t="str">
        <f>IFERROR(VLOOKUP(A84,PCA!$P$11:$Q$117,2,FALSE),"")</f>
        <v/>
      </c>
    </row>
    <row r="85" spans="1:3" x14ac:dyDescent="0.25">
      <c r="A85" s="36">
        <v>67</v>
      </c>
      <c r="B85" s="36" t="str">
        <f t="shared" si="1"/>
        <v/>
      </c>
      <c r="C85" t="str">
        <f>IFERROR(VLOOKUP(A85,PCA!$P$11:$Q$117,2,FALSE),"")</f>
        <v/>
      </c>
    </row>
    <row r="86" spans="1:3" x14ac:dyDescent="0.25">
      <c r="A86" s="36">
        <v>68</v>
      </c>
      <c r="B86" s="36" t="str">
        <f t="shared" si="1"/>
        <v/>
      </c>
      <c r="C86" t="str">
        <f>IFERROR(VLOOKUP(A86,PCA!$P$11:$Q$117,2,FALSE),"")</f>
        <v/>
      </c>
    </row>
    <row r="87" spans="1:3" x14ac:dyDescent="0.25">
      <c r="A87" s="36">
        <v>69</v>
      </c>
      <c r="B87" s="36" t="str">
        <f t="shared" si="1"/>
        <v/>
      </c>
      <c r="C87" t="str">
        <f>IFERROR(VLOOKUP(A87,PCA!$P$11:$Q$117,2,FALSE),"")</f>
        <v/>
      </c>
    </row>
    <row r="88" spans="1:3" x14ac:dyDescent="0.25">
      <c r="A88" s="36">
        <v>70</v>
      </c>
      <c r="B88" s="36" t="str">
        <f t="shared" si="1"/>
        <v/>
      </c>
      <c r="C88" t="str">
        <f>IFERROR(VLOOKUP(A88,PCA!$P$11:$Q$117,2,FALSE),"")</f>
        <v/>
      </c>
    </row>
    <row r="89" spans="1:3" x14ac:dyDescent="0.25">
      <c r="A89" s="36">
        <v>71</v>
      </c>
      <c r="B89" s="36" t="str">
        <f t="shared" si="1"/>
        <v/>
      </c>
      <c r="C89" t="str">
        <f>IFERROR(VLOOKUP(A89,PCA!$P$11:$Q$117,2,FALSE),"")</f>
        <v/>
      </c>
    </row>
    <row r="90" spans="1:3" x14ac:dyDescent="0.25">
      <c r="A90" s="36">
        <v>72</v>
      </c>
      <c r="B90" s="36" t="str">
        <f t="shared" si="1"/>
        <v/>
      </c>
      <c r="C90" t="str">
        <f>IFERROR(VLOOKUP(A90,PCA!$P$11:$Q$117,2,FALSE),"")</f>
        <v/>
      </c>
    </row>
    <row r="91" spans="1:3" x14ac:dyDescent="0.25">
      <c r="A91" s="36">
        <v>73</v>
      </c>
      <c r="B91" s="36" t="str">
        <f t="shared" si="1"/>
        <v/>
      </c>
      <c r="C91" t="str">
        <f>IFERROR(VLOOKUP(A91,PCA!$P$11:$Q$117,2,FALSE),"")</f>
        <v/>
      </c>
    </row>
    <row r="92" spans="1:3" x14ac:dyDescent="0.25">
      <c r="A92" s="36">
        <v>74</v>
      </c>
      <c r="B92" s="36" t="str">
        <f t="shared" si="1"/>
        <v/>
      </c>
      <c r="C92" t="str">
        <f>IFERROR(VLOOKUP(A92,PCA!$P$11:$Q$117,2,FALSE),"")</f>
        <v/>
      </c>
    </row>
    <row r="93" spans="1:3" x14ac:dyDescent="0.25">
      <c r="A93" s="36">
        <v>75</v>
      </c>
      <c r="B93" s="36" t="str">
        <f t="shared" si="1"/>
        <v/>
      </c>
      <c r="C93" t="str">
        <f>IFERROR(VLOOKUP(A93,PCA!$P$11:$Q$117,2,FALSE),"")</f>
        <v/>
      </c>
    </row>
    <row r="94" spans="1:3" x14ac:dyDescent="0.25">
      <c r="A94" s="36">
        <v>76</v>
      </c>
      <c r="B94" s="36" t="str">
        <f t="shared" si="1"/>
        <v/>
      </c>
      <c r="C94" t="str">
        <f>IFERROR(VLOOKUP(A94,PCA!$P$11:$Q$117,2,FALSE),"")</f>
        <v/>
      </c>
    </row>
    <row r="95" spans="1:3" x14ac:dyDescent="0.25">
      <c r="A95" s="36">
        <v>77</v>
      </c>
      <c r="B95" s="36" t="str">
        <f t="shared" si="1"/>
        <v/>
      </c>
      <c r="C95" t="str">
        <f>IFERROR(VLOOKUP(A95,PCA!$P$11:$Q$117,2,FALSE),"")</f>
        <v/>
      </c>
    </row>
    <row r="96" spans="1:3" x14ac:dyDescent="0.25">
      <c r="A96" s="36">
        <v>78</v>
      </c>
      <c r="B96" s="36" t="str">
        <f t="shared" si="1"/>
        <v/>
      </c>
      <c r="C96" t="str">
        <f>IFERROR(VLOOKUP(A96,PCA!$P$11:$Q$117,2,FALSE),"")</f>
        <v/>
      </c>
    </row>
    <row r="97" spans="1:3" x14ac:dyDescent="0.25">
      <c r="A97" s="36">
        <v>79</v>
      </c>
      <c r="B97" s="36" t="str">
        <f t="shared" si="1"/>
        <v/>
      </c>
      <c r="C97" t="str">
        <f>IFERROR(VLOOKUP(A97,PCA!$P$11:$Q$117,2,FALSE),"")</f>
        <v/>
      </c>
    </row>
    <row r="98" spans="1:3" x14ac:dyDescent="0.25">
      <c r="A98" s="36">
        <v>80</v>
      </c>
      <c r="B98" s="36" t="str">
        <f t="shared" si="1"/>
        <v/>
      </c>
      <c r="C98" t="str">
        <f>IFERROR(VLOOKUP(A98,PCA!$P$11:$Q$117,2,FALSE),"")</f>
        <v/>
      </c>
    </row>
    <row r="99" spans="1:3" x14ac:dyDescent="0.25">
      <c r="A99" s="36">
        <v>81</v>
      </c>
      <c r="B99" s="36" t="str">
        <f t="shared" si="1"/>
        <v/>
      </c>
      <c r="C99" t="str">
        <f>IFERROR(VLOOKUP(A99,PCA!$P$11:$Q$117,2,FALSE),"")</f>
        <v/>
      </c>
    </row>
    <row r="100" spans="1:3" x14ac:dyDescent="0.25">
      <c r="A100" s="36">
        <v>82</v>
      </c>
      <c r="B100" s="36" t="str">
        <f t="shared" si="1"/>
        <v/>
      </c>
      <c r="C100" t="str">
        <f>IFERROR(VLOOKUP(A100,PCA!$P$11:$Q$117,2,FALSE),"")</f>
        <v/>
      </c>
    </row>
    <row r="101" spans="1:3" x14ac:dyDescent="0.25">
      <c r="A101" s="36">
        <v>83</v>
      </c>
      <c r="B101" s="36" t="str">
        <f t="shared" si="1"/>
        <v/>
      </c>
      <c r="C101" t="str">
        <f>IFERROR(VLOOKUP(A101,PCA!$P$11:$Q$117,2,FALSE),"")</f>
        <v/>
      </c>
    </row>
    <row r="102" spans="1:3" x14ac:dyDescent="0.25">
      <c r="A102" s="36">
        <v>84</v>
      </c>
      <c r="B102" s="36" t="str">
        <f t="shared" si="1"/>
        <v/>
      </c>
      <c r="C102" t="str">
        <f>IFERROR(VLOOKUP(A102,PCA!$P$11:$Q$117,2,FALSE),"")</f>
        <v/>
      </c>
    </row>
    <row r="103" spans="1:3" x14ac:dyDescent="0.25">
      <c r="A103" s="36">
        <v>85</v>
      </c>
      <c r="B103" s="36" t="str">
        <f t="shared" si="1"/>
        <v/>
      </c>
      <c r="C103" t="str">
        <f>IFERROR(VLOOKUP(A103,PCA!$P$11:$Q$117,2,FALSE),"")</f>
        <v/>
      </c>
    </row>
    <row r="104" spans="1:3" x14ac:dyDescent="0.25">
      <c r="A104" s="36">
        <v>86</v>
      </c>
      <c r="B104" s="36" t="str">
        <f t="shared" si="1"/>
        <v/>
      </c>
      <c r="C104" t="str">
        <f>IFERROR(VLOOKUP(A104,PCA!$P$11:$Q$117,2,FALSE),"")</f>
        <v/>
      </c>
    </row>
    <row r="105" spans="1:3" x14ac:dyDescent="0.25">
      <c r="A105" s="36">
        <v>87</v>
      </c>
      <c r="B105" s="36" t="str">
        <f t="shared" si="1"/>
        <v/>
      </c>
      <c r="C105" t="str">
        <f>IFERROR(VLOOKUP(A105,PCA!$P$11:$Q$117,2,FALSE),"")</f>
        <v/>
      </c>
    </row>
    <row r="106" spans="1:3" x14ac:dyDescent="0.25">
      <c r="A106" s="36">
        <v>88</v>
      </c>
      <c r="B106" s="36" t="str">
        <f t="shared" si="1"/>
        <v/>
      </c>
      <c r="C106" t="str">
        <f>IFERROR(VLOOKUP(A106,PCA!$P$11:$Q$117,2,FALSE),"")</f>
        <v/>
      </c>
    </row>
    <row r="107" spans="1:3" x14ac:dyDescent="0.25">
      <c r="A107" s="36">
        <v>89</v>
      </c>
      <c r="B107" s="36" t="str">
        <f t="shared" si="1"/>
        <v/>
      </c>
      <c r="C107" t="str">
        <f>IFERROR(VLOOKUP(A107,PCA!$P$11:$Q$117,2,FALSE),"")</f>
        <v/>
      </c>
    </row>
    <row r="108" spans="1:3" x14ac:dyDescent="0.25">
      <c r="A108" s="36">
        <v>90</v>
      </c>
      <c r="B108" s="36" t="str">
        <f t="shared" si="1"/>
        <v/>
      </c>
      <c r="C108" t="str">
        <f>IFERROR(VLOOKUP(A108,PCA!$P$11:$Q$117,2,FALSE),"")</f>
        <v/>
      </c>
    </row>
    <row r="109" spans="1:3" x14ac:dyDescent="0.25">
      <c r="A109" s="36">
        <v>91</v>
      </c>
      <c r="B109" s="36" t="str">
        <f t="shared" si="1"/>
        <v/>
      </c>
      <c r="C109" t="str">
        <f>IFERROR(VLOOKUP(A109,PCA!$P$11:$Q$117,2,FALSE),"")</f>
        <v/>
      </c>
    </row>
    <row r="110" spans="1:3" x14ac:dyDescent="0.25">
      <c r="A110" s="36">
        <v>92</v>
      </c>
      <c r="B110" s="36" t="str">
        <f t="shared" si="1"/>
        <v/>
      </c>
      <c r="C110" t="str">
        <f>IFERROR(VLOOKUP(A110,PCA!$P$11:$Q$117,2,FALSE),"")</f>
        <v/>
      </c>
    </row>
    <row r="111" spans="1:3" x14ac:dyDescent="0.25">
      <c r="A111" s="36">
        <v>93</v>
      </c>
      <c r="B111" s="36" t="str">
        <f t="shared" si="1"/>
        <v/>
      </c>
      <c r="C111" t="str">
        <f>IFERROR(VLOOKUP(A111,PCA!$P$11:$Q$117,2,FALSE),"")</f>
        <v/>
      </c>
    </row>
    <row r="112" spans="1:3" x14ac:dyDescent="0.25">
      <c r="A112" s="36">
        <v>94</v>
      </c>
      <c r="B112" s="36" t="str">
        <f t="shared" si="1"/>
        <v/>
      </c>
      <c r="C112" t="str">
        <f>IFERROR(VLOOKUP(A112,PCA!$P$11:$Q$117,2,FALSE),"")</f>
        <v/>
      </c>
    </row>
    <row r="113" spans="1:3" x14ac:dyDescent="0.25">
      <c r="A113" s="36">
        <v>95</v>
      </c>
      <c r="B113" s="36" t="str">
        <f t="shared" si="1"/>
        <v/>
      </c>
      <c r="C113" t="str">
        <f>IFERROR(VLOOKUP(A113,PCA!$P$11:$Q$117,2,FALSE),"")</f>
        <v/>
      </c>
    </row>
    <row r="114" spans="1:3" x14ac:dyDescent="0.25">
      <c r="A114" s="36">
        <v>96</v>
      </c>
      <c r="B114" s="36" t="str">
        <f t="shared" si="1"/>
        <v/>
      </c>
      <c r="C114" t="str">
        <f>IFERROR(VLOOKUP(A114,PCA!$P$11:$Q$117,2,FALSE),"")</f>
        <v/>
      </c>
    </row>
    <row r="115" spans="1:3" x14ac:dyDescent="0.25">
      <c r="A115" s="36">
        <v>97</v>
      </c>
      <c r="B115" s="36" t="str">
        <f t="shared" si="1"/>
        <v/>
      </c>
      <c r="C115" t="str">
        <f>IFERROR(VLOOKUP(A115,PCA!$P$11:$Q$117,2,FALSE),"")</f>
        <v/>
      </c>
    </row>
    <row r="116" spans="1:3" x14ac:dyDescent="0.25">
      <c r="A116" s="36">
        <v>98</v>
      </c>
      <c r="B116" s="36" t="str">
        <f t="shared" si="1"/>
        <v/>
      </c>
      <c r="C116" t="str">
        <f>IFERROR(VLOOKUP(A116,PCA!$P$11:$Q$117,2,FALSE),"")</f>
        <v/>
      </c>
    </row>
    <row r="117" spans="1:3" x14ac:dyDescent="0.25">
      <c r="A117" s="36">
        <v>99</v>
      </c>
      <c r="B117" s="36" t="str">
        <f t="shared" si="1"/>
        <v/>
      </c>
      <c r="C117" t="str">
        <f>IFERROR(VLOOKUP(A117,PCA!$P$11:$Q$117,2,FALSE),"")</f>
        <v/>
      </c>
    </row>
    <row r="118" spans="1:3" x14ac:dyDescent="0.25">
      <c r="A118" s="36">
        <v>100</v>
      </c>
      <c r="B118" s="36" t="str">
        <f t="shared" si="1"/>
        <v/>
      </c>
      <c r="C118" t="str">
        <f>IFERROR(VLOOKUP(A118,PCA!$P$11:$Q$117,2,FALSE),"")</f>
        <v/>
      </c>
    </row>
    <row r="119" spans="1:3" x14ac:dyDescent="0.25">
      <c r="A119" s="36">
        <v>101</v>
      </c>
      <c r="B119" s="36" t="str">
        <f t="shared" si="1"/>
        <v/>
      </c>
      <c r="C119" t="str">
        <f>IFERROR(VLOOKUP(A119,PCA!$P$11:$Q$117,2,FALSE),"")</f>
        <v/>
      </c>
    </row>
    <row r="120" spans="1:3" x14ac:dyDescent="0.25">
      <c r="A120" s="36">
        <v>102</v>
      </c>
      <c r="B120" s="36" t="str">
        <f t="shared" si="1"/>
        <v/>
      </c>
      <c r="C120" t="str">
        <f>IFERROR(VLOOKUP(A120,PCA!$P$11:$Q$117,2,FALSE),"")</f>
        <v/>
      </c>
    </row>
    <row r="121" spans="1:3" x14ac:dyDescent="0.25">
      <c r="A121" s="36">
        <v>103</v>
      </c>
      <c r="B121" s="36" t="str">
        <f t="shared" si="1"/>
        <v/>
      </c>
      <c r="C121" t="str">
        <f>IFERROR(VLOOKUP(A121,PCA!$P$11:$Q$117,2,FALSE),"")</f>
        <v/>
      </c>
    </row>
    <row r="122" spans="1:3" x14ac:dyDescent="0.25">
      <c r="A122" s="36">
        <v>104</v>
      </c>
      <c r="B122" s="36" t="str">
        <f t="shared" si="1"/>
        <v/>
      </c>
      <c r="C122" t="str">
        <f>IFERROR(VLOOKUP(A122,PCA!$P$11:$Q$117,2,FALSE),"")</f>
        <v/>
      </c>
    </row>
    <row r="123" spans="1:3" x14ac:dyDescent="0.25">
      <c r="A123" s="36">
        <v>105</v>
      </c>
      <c r="B123" s="36" t="str">
        <f t="shared" si="1"/>
        <v/>
      </c>
      <c r="C123" t="str">
        <f>IFERROR(VLOOKUP(A123,PCA!$P$11:$Q$117,2,FALSE),"")</f>
        <v/>
      </c>
    </row>
    <row r="124" spans="1:3" x14ac:dyDescent="0.25">
      <c r="A124" s="36">
        <v>106</v>
      </c>
      <c r="B124" s="36" t="str">
        <f t="shared" si="1"/>
        <v/>
      </c>
      <c r="C124" t="str">
        <f>IFERROR(VLOOKUP(A124,PCA!$P$11:$Q$117,2,FALSE),"")</f>
        <v/>
      </c>
    </row>
    <row r="125" spans="1:3" x14ac:dyDescent="0.25">
      <c r="A125" s="36">
        <v>107</v>
      </c>
      <c r="B125" s="36" t="str">
        <f t="shared" si="1"/>
        <v/>
      </c>
      <c r="C125" t="str">
        <f>IFERROR(VLOOKUP(A125,PCA!$P$11:$Q$117,2,FALSE),"")</f>
        <v/>
      </c>
    </row>
  </sheetData>
  <mergeCells count="8">
    <mergeCell ref="C8:E8"/>
    <mergeCell ref="H8:J8"/>
    <mergeCell ref="C3:E3"/>
    <mergeCell ref="I3:J3"/>
    <mergeCell ref="C4:G4"/>
    <mergeCell ref="I4:J4"/>
    <mergeCell ref="C5:E5"/>
    <mergeCell ref="I5:J5"/>
  </mergeCells>
  <pageMargins left="0.7" right="0.7" top="0.75" bottom="0.75" header="0.3" footer="0.3"/>
  <pageSetup fitToHeight="0" orientation="portrait" verticalDpi="0" r:id="rId1"/>
  <headerFooter>
    <oddHeader>&amp;L&amp;"Arial,Bold Italic"&amp;10Drinking Water Source Assessment and Protection (DWSAP) Program</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zoomScaleNormal="100" zoomScaleSheetLayoutView="85" workbookViewId="0">
      <selection activeCell="P29" sqref="P29"/>
    </sheetView>
  </sheetViews>
  <sheetFormatPr defaultRowHeight="15" x14ac:dyDescent="0.25"/>
  <cols>
    <col min="1" max="1" width="12.7109375" customWidth="1"/>
    <col min="5" max="5" width="10.140625" customWidth="1"/>
    <col min="6" max="6" width="8" customWidth="1"/>
    <col min="7" max="7" width="10.42578125" customWidth="1"/>
  </cols>
  <sheetData>
    <row r="1" spans="1:9" ht="18" x14ac:dyDescent="0.25">
      <c r="A1" s="37" t="s">
        <v>43</v>
      </c>
      <c r="B1" s="38"/>
      <c r="C1" s="38"/>
      <c r="D1" s="38"/>
      <c r="E1" s="38"/>
      <c r="F1" s="38"/>
      <c r="G1" s="38"/>
      <c r="H1" s="38"/>
      <c r="I1" s="39"/>
    </row>
    <row r="3" spans="1:9" x14ac:dyDescent="0.25">
      <c r="A3" s="27" t="s">
        <v>31</v>
      </c>
      <c r="B3" s="191">
        <f>'General Info.'!C13</f>
        <v>0</v>
      </c>
      <c r="C3" s="191"/>
      <c r="D3" s="191"/>
      <c r="E3" s="27" t="s">
        <v>19</v>
      </c>
      <c r="F3" s="34">
        <f>'General Info.'!C14</f>
        <v>0</v>
      </c>
      <c r="G3" s="29" t="s">
        <v>33</v>
      </c>
      <c r="H3" s="191">
        <f>'General Info.'!C12</f>
        <v>0</v>
      </c>
      <c r="I3" s="191"/>
    </row>
    <row r="4" spans="1:9" x14ac:dyDescent="0.25">
      <c r="A4" s="27" t="s">
        <v>37</v>
      </c>
      <c r="B4" s="191">
        <f>'General Info.'!C15</f>
        <v>0</v>
      </c>
      <c r="C4" s="191"/>
      <c r="D4" s="191"/>
      <c r="E4" s="191"/>
      <c r="F4" s="191"/>
      <c r="G4" s="29" t="s">
        <v>20</v>
      </c>
      <c r="H4" s="192">
        <f>'General Info.'!C16</f>
        <v>0</v>
      </c>
      <c r="I4" s="192"/>
    </row>
    <row r="5" spans="1:9" x14ac:dyDescent="0.25">
      <c r="A5" s="27" t="s">
        <v>32</v>
      </c>
      <c r="B5" s="191">
        <f>'General Info.'!C17</f>
        <v>0</v>
      </c>
      <c r="C5" s="191"/>
      <c r="D5" s="191"/>
      <c r="E5" s="27" t="s">
        <v>21</v>
      </c>
      <c r="F5" s="34">
        <f>'General Info.'!C18</f>
        <v>0</v>
      </c>
      <c r="G5" s="29" t="s">
        <v>34</v>
      </c>
      <c r="H5" s="192">
        <f>'General Info.'!C19</f>
        <v>0</v>
      </c>
      <c r="I5" s="192"/>
    </row>
    <row r="6" spans="1:9" ht="9" customHeight="1" thickBot="1" x14ac:dyDescent="0.3">
      <c r="A6" s="30"/>
      <c r="B6" s="30"/>
      <c r="C6" s="30"/>
      <c r="D6" s="30"/>
      <c r="E6" s="30"/>
      <c r="F6" s="30"/>
      <c r="G6" s="30"/>
      <c r="H6" s="30"/>
      <c r="I6" s="30"/>
    </row>
    <row r="7" spans="1:9" ht="8.25" customHeight="1" x14ac:dyDescent="0.25">
      <c r="A7" s="27"/>
      <c r="B7" s="27"/>
      <c r="C7" s="27"/>
      <c r="D7" s="27"/>
      <c r="E7" s="27"/>
      <c r="F7" s="27"/>
      <c r="G7" s="27"/>
      <c r="H7" s="27"/>
      <c r="I7" s="27"/>
    </row>
    <row r="8" spans="1:9" x14ac:dyDescent="0.25">
      <c r="A8" s="27" t="s">
        <v>35</v>
      </c>
      <c r="B8" s="191">
        <f>'General Info.'!C10</f>
        <v>0</v>
      </c>
      <c r="C8" s="191"/>
      <c r="D8" s="191"/>
      <c r="E8" s="28"/>
      <c r="F8" s="29" t="s">
        <v>36</v>
      </c>
      <c r="G8" s="197">
        <f>'General Info.'!C11</f>
        <v>0</v>
      </c>
      <c r="H8" s="197"/>
      <c r="I8" s="197"/>
    </row>
    <row r="9" spans="1:9" ht="9" customHeight="1" thickBot="1" x14ac:dyDescent="0.3">
      <c r="A9" s="30"/>
      <c r="B9" s="30"/>
      <c r="C9" s="30"/>
      <c r="D9" s="30"/>
      <c r="E9" s="30"/>
      <c r="F9" s="30"/>
      <c r="G9" s="30"/>
      <c r="H9" s="30"/>
      <c r="I9" s="30"/>
    </row>
    <row r="10" spans="1:9" s="155" customFormat="1" ht="18.75" customHeight="1" thickBot="1" x14ac:dyDescent="0.3">
      <c r="A10" s="153" t="s">
        <v>383</v>
      </c>
      <c r="B10" s="154"/>
      <c r="C10" s="154"/>
      <c r="D10" s="154"/>
      <c r="E10" s="154"/>
      <c r="F10" s="154"/>
      <c r="G10" s="154"/>
      <c r="H10" s="154"/>
      <c r="I10" s="154"/>
    </row>
    <row r="11" spans="1:9" ht="11.25" customHeight="1" x14ac:dyDescent="0.25"/>
    <row r="12" spans="1:9" x14ac:dyDescent="0.25">
      <c r="A12" s="264" t="s">
        <v>389</v>
      </c>
      <c r="B12" s="264"/>
      <c r="C12" s="264"/>
      <c r="D12" s="264"/>
      <c r="E12" s="264"/>
      <c r="F12" s="265">
        <f>'General Info.'!C17</f>
        <v>0</v>
      </c>
      <c r="G12" s="265"/>
      <c r="H12" s="265"/>
      <c r="I12" s="26" t="s">
        <v>384</v>
      </c>
    </row>
    <row r="13" spans="1:9" x14ac:dyDescent="0.25">
      <c r="A13" s="265">
        <f>'General Info.'!C15</f>
        <v>0</v>
      </c>
      <c r="B13" s="265"/>
      <c r="C13" s="265"/>
      <c r="D13" s="265"/>
      <c r="E13" s="156" t="s">
        <v>385</v>
      </c>
      <c r="F13" s="266">
        <f>'General Info.'!C11</f>
        <v>0</v>
      </c>
      <c r="G13" s="266"/>
      <c r="H13" s="266"/>
      <c r="I13" s="157" t="s">
        <v>386</v>
      </c>
    </row>
    <row r="14" spans="1:9" ht="15.75" thickBot="1" x14ac:dyDescent="0.3">
      <c r="A14" s="158"/>
      <c r="B14" s="158"/>
      <c r="C14" s="158"/>
      <c r="D14" s="158"/>
      <c r="E14" s="158"/>
      <c r="F14" s="158"/>
      <c r="G14" s="158"/>
      <c r="H14" s="158"/>
      <c r="I14" s="158"/>
    </row>
    <row r="15" spans="1:9" x14ac:dyDescent="0.25">
      <c r="A15" s="26"/>
      <c r="B15" s="26"/>
      <c r="C15" s="26"/>
      <c r="D15" s="26"/>
      <c r="E15" s="26"/>
      <c r="F15" s="26"/>
      <c r="G15" s="26"/>
      <c r="H15" s="26"/>
      <c r="I15" s="26"/>
    </row>
    <row r="16" spans="1:9" x14ac:dyDescent="0.25">
      <c r="A16" s="26"/>
      <c r="B16" s="26"/>
      <c r="C16" s="26"/>
      <c r="D16" s="26"/>
      <c r="E16" s="26"/>
      <c r="F16" s="26"/>
      <c r="G16" s="26"/>
      <c r="H16" s="26"/>
      <c r="I16" s="26"/>
    </row>
    <row r="17" spans="1:9" x14ac:dyDescent="0.25">
      <c r="A17" s="26"/>
      <c r="B17" s="26"/>
      <c r="C17" s="26"/>
      <c r="D17" s="26"/>
      <c r="E17" s="26"/>
      <c r="F17" s="26"/>
      <c r="G17" s="26"/>
      <c r="H17" s="26"/>
      <c r="I17" s="26"/>
    </row>
    <row r="18" spans="1:9" x14ac:dyDescent="0.25">
      <c r="A18" s="26"/>
      <c r="B18" s="26"/>
      <c r="C18" s="26"/>
      <c r="D18" s="26"/>
      <c r="E18" s="26"/>
      <c r="F18" s="26"/>
      <c r="G18" s="26"/>
      <c r="H18" s="26"/>
      <c r="I18" s="26"/>
    </row>
    <row r="19" spans="1:9" x14ac:dyDescent="0.25">
      <c r="A19" s="26"/>
      <c r="B19" s="26"/>
      <c r="C19" s="26"/>
      <c r="D19" s="26"/>
      <c r="E19" s="26"/>
      <c r="F19" s="26"/>
      <c r="G19" s="26"/>
      <c r="H19" s="26"/>
      <c r="I19" s="26"/>
    </row>
    <row r="20" spans="1:9" x14ac:dyDescent="0.25">
      <c r="A20" s="26"/>
      <c r="B20" s="26"/>
      <c r="C20" s="26"/>
      <c r="D20" s="26"/>
      <c r="E20" s="26"/>
      <c r="F20" s="26"/>
      <c r="G20" s="26"/>
      <c r="H20" s="26"/>
      <c r="I20" s="26"/>
    </row>
    <row r="21" spans="1:9" x14ac:dyDescent="0.25">
      <c r="A21" s="26"/>
      <c r="B21" s="26"/>
      <c r="C21" s="26"/>
      <c r="D21" s="26"/>
      <c r="E21" s="26"/>
      <c r="F21" s="26"/>
      <c r="G21" s="26"/>
      <c r="H21" s="26"/>
      <c r="I21" s="26"/>
    </row>
  </sheetData>
  <mergeCells count="12">
    <mergeCell ref="B3:D3"/>
    <mergeCell ref="H3:I3"/>
    <mergeCell ref="B4:F4"/>
    <mergeCell ref="H4:I4"/>
    <mergeCell ref="B5:D5"/>
    <mergeCell ref="H5:I5"/>
    <mergeCell ref="A12:E12"/>
    <mergeCell ref="F12:H12"/>
    <mergeCell ref="A13:D13"/>
    <mergeCell ref="F13:H13"/>
    <mergeCell ref="B8:D8"/>
    <mergeCell ref="G8:I8"/>
  </mergeCells>
  <pageMargins left="0.7" right="0.7" top="0.75" bottom="0" header="0.3" footer="0.3"/>
  <pageSetup orientation="portrait" verticalDpi="0" r:id="rId1"/>
  <headerFooter>
    <oddHeader>&amp;L&amp;"Arial,Bold Italic"&amp;10Drinking Water Source Assessment and Protection (DWSAP) Program</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General Info.</vt:lpstr>
      <vt:lpstr>Cover Page</vt:lpstr>
      <vt:lpstr>Asmt Sum</vt:lpstr>
      <vt:lpstr>Data Sheet</vt:lpstr>
      <vt:lpstr>Delineation</vt:lpstr>
      <vt:lpstr>PBE</vt:lpstr>
      <vt:lpstr>PCA</vt:lpstr>
      <vt:lpstr>Vul Rank</vt:lpstr>
      <vt:lpstr>Vul Sum.</vt:lpstr>
      <vt:lpstr>Drop Downs (Dont Touch)</vt:lpstr>
      <vt:lpstr>PBE!Print_Area</vt:lpstr>
    </vt:vector>
  </TitlesOfParts>
  <Company>SWRCB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Jaime, Osiel@Waterboards</dc:creator>
  <cp:lastModifiedBy>Jaime, Osiel@Waterboards</cp:lastModifiedBy>
  <cp:lastPrinted>2018-01-11T17:18:16Z</cp:lastPrinted>
  <dcterms:created xsi:type="dcterms:W3CDTF">2018-01-09T21:49:22Z</dcterms:created>
  <dcterms:modified xsi:type="dcterms:W3CDTF">2018-04-24T14:46:38Z</dcterms:modified>
</cp:coreProperties>
</file>