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W:\Environ\Water\AB-411\AB411 2016\"/>
    </mc:Choice>
  </mc:AlternateContent>
  <bookViews>
    <workbookView xWindow="0" yWindow="0" windowWidth="19200" windowHeight="12885" firstSheet="2" activeTab="4"/>
  </bookViews>
  <sheets>
    <sheet name="12-27-16" sheetId="60" r:id="rId1"/>
    <sheet name="12-21-16" sheetId="59" r:id="rId2"/>
    <sheet name="12-13-16" sheetId="58" r:id="rId3"/>
    <sheet name="12-6-16" sheetId="57" r:id="rId4"/>
    <sheet name="11-29-16" sheetId="56" r:id="rId5"/>
    <sheet name="11-21-16 " sheetId="55" r:id="rId6"/>
    <sheet name="11-15-16" sheetId="54" r:id="rId7"/>
    <sheet name="11-8-16" sheetId="53" r:id="rId8"/>
    <sheet name="11-1-16" sheetId="52" r:id="rId9"/>
    <sheet name="10-25-16" sheetId="51" r:id="rId10"/>
    <sheet name="10-18-16 RA" sheetId="50" r:id="rId11"/>
    <sheet name="10-11-16" sheetId="49" r:id="rId12"/>
    <sheet name="10-4-16" sheetId="48" r:id="rId13"/>
    <sheet name="9-27-16" sheetId="47" r:id="rId14"/>
    <sheet name="9-20-16" sheetId="46" r:id="rId15"/>
    <sheet name="9-13-16" sheetId="45" r:id="rId16"/>
    <sheet name="9-6-16" sheetId="44" r:id="rId17"/>
    <sheet name="8-30-16" sheetId="43" r:id="rId18"/>
    <sheet name="TEMPLATE" sheetId="29" r:id="rId19"/>
    <sheet name="8-24-16" sheetId="42" r:id="rId20"/>
    <sheet name="8-16-15" sheetId="41" r:id="rId21"/>
    <sheet name="8-9-16" sheetId="40" r:id="rId22"/>
    <sheet name="8-2-16" sheetId="39" r:id="rId23"/>
    <sheet name="7-26-16" sheetId="38" r:id="rId24"/>
    <sheet name="7-22-16" sheetId="37" r:id="rId25"/>
    <sheet name="7-21-16 RESAMPLE - PM" sheetId="36" r:id="rId26"/>
    <sheet name="7-21-16 AM" sheetId="35" r:id="rId27"/>
    <sheet name="7-20-16" sheetId="34" r:id="rId28"/>
    <sheet name="7-19-16" sheetId="33" r:id="rId29"/>
    <sheet name="7-12-16" sheetId="32" r:id="rId30"/>
    <sheet name="7-6-16" sheetId="31" r:id="rId31"/>
    <sheet name="6-28-16" sheetId="30" r:id="rId32"/>
    <sheet name="6-22-16" sheetId="28" r:id="rId33"/>
    <sheet name="6-15-16" sheetId="27" r:id="rId34"/>
    <sheet name="6-7-16" sheetId="26" r:id="rId35"/>
    <sheet name="6-2-16" sheetId="25" r:id="rId36"/>
    <sheet name="5-23-16" sheetId="24" r:id="rId37"/>
    <sheet name="5-17-16 " sheetId="23" r:id="rId38"/>
    <sheet name="5-9-16 " sheetId="22" r:id="rId39"/>
    <sheet name="5-3-16" sheetId="21" r:id="rId40"/>
    <sheet name="4-26-16" sheetId="2" r:id="rId41"/>
    <sheet name="4-19-16" sheetId="4" r:id="rId42"/>
    <sheet name="4-12-16" sheetId="5" r:id="rId43"/>
    <sheet name="4-05-16" sheetId="6" r:id="rId44"/>
    <sheet name="3-30-16" sheetId="7" r:id="rId45"/>
    <sheet name="3-22-16" sheetId="8" r:id="rId46"/>
    <sheet name="3-15-16" sheetId="10" r:id="rId47"/>
    <sheet name="3-8-16 RA" sheetId="11" r:id="rId48"/>
    <sheet name="3-1-16" sheetId="12" r:id="rId49"/>
    <sheet name="2-23-16" sheetId="13" r:id="rId50"/>
    <sheet name="2-18-16 RA" sheetId="14" r:id="rId51"/>
    <sheet name="2-16-16" sheetId="15" r:id="rId52"/>
    <sheet name="2-09-16" sheetId="16" r:id="rId53"/>
    <sheet name="2-02-16 RA" sheetId="17" r:id="rId54"/>
    <sheet name="1-26-16" sheetId="18" r:id="rId55"/>
    <sheet name="01-19-16" sheetId="19" r:id="rId56"/>
    <sheet name="01-12-16" sheetId="20" r:id="rId57"/>
    <sheet name="1-5-16 RA" sheetId="1" r:id="rId58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1" i="58" l="1"/>
  <c r="G25" i="60" l="1"/>
  <c r="G23" i="60" l="1"/>
  <c r="G22" i="60"/>
  <c r="G19" i="60" l="1"/>
  <c r="G18" i="60"/>
  <c r="G17" i="60"/>
  <c r="G16" i="60"/>
  <c r="G15" i="60"/>
  <c r="G12" i="60"/>
  <c r="G11" i="60"/>
  <c r="G10" i="60"/>
  <c r="G9" i="60"/>
  <c r="G8" i="60"/>
  <c r="G7" i="60"/>
  <c r="G6" i="60"/>
  <c r="G5" i="60"/>
  <c r="G21" i="59" l="1"/>
  <c r="G22" i="59"/>
  <c r="G18" i="59"/>
  <c r="G16" i="59"/>
  <c r="G12" i="59"/>
  <c r="G11" i="59"/>
  <c r="G19" i="59"/>
  <c r="G17" i="59"/>
  <c r="G15" i="59"/>
  <c r="G10" i="59"/>
  <c r="G9" i="59"/>
  <c r="G8" i="59"/>
  <c r="G7" i="59"/>
  <c r="G6" i="59"/>
  <c r="G5" i="59"/>
  <c r="G33" i="58" l="1"/>
  <c r="G32" i="58"/>
  <c r="G28" i="58" l="1"/>
  <c r="G26" i="58"/>
  <c r="G25" i="58"/>
  <c r="G24" i="58"/>
  <c r="G23" i="58"/>
  <c r="G12" i="58"/>
  <c r="G19" i="58"/>
  <c r="G15" i="58"/>
  <c r="G9" i="58"/>
  <c r="G7" i="51"/>
  <c r="G7" i="52"/>
  <c r="G7" i="53"/>
  <c r="G7" i="54"/>
  <c r="G7" i="55"/>
  <c r="G9" i="56"/>
  <c r="G7" i="56"/>
  <c r="G9" i="57"/>
  <c r="G7" i="57"/>
  <c r="G7" i="58"/>
  <c r="G21" i="58"/>
  <c r="G18" i="58"/>
  <c r="G17" i="58"/>
  <c r="G16" i="58"/>
  <c r="G11" i="58"/>
  <c r="G10" i="58"/>
  <c r="G8" i="58"/>
  <c r="G6" i="58"/>
  <c r="G5" i="58"/>
  <c r="G12" i="55"/>
  <c r="G15" i="56"/>
  <c r="G11" i="56"/>
  <c r="G15" i="57"/>
  <c r="G11" i="57"/>
  <c r="G17" i="57" l="1"/>
  <c r="G19" i="57"/>
  <c r="G16" i="57"/>
  <c r="G12" i="57"/>
  <c r="G21" i="57"/>
  <c r="G18" i="57"/>
  <c r="G10" i="57"/>
  <c r="G8" i="57"/>
  <c r="G6" i="57"/>
  <c r="G5" i="57"/>
  <c r="G16" i="56" l="1"/>
  <c r="G12" i="56"/>
  <c r="G21" i="56"/>
  <c r="G19" i="56"/>
  <c r="G18" i="56"/>
  <c r="G17" i="56"/>
  <c r="G10" i="56"/>
  <c r="G8" i="56"/>
  <c r="G6" i="56"/>
  <c r="G5" i="56"/>
  <c r="G19" i="55" l="1"/>
  <c r="G17" i="55"/>
  <c r="G15" i="55"/>
  <c r="G11" i="55"/>
  <c r="G21" i="55"/>
  <c r="G18" i="55"/>
  <c r="G16" i="55"/>
  <c r="G10" i="55"/>
  <c r="G9" i="55"/>
  <c r="G8" i="55"/>
  <c r="G6" i="55"/>
  <c r="G5" i="55"/>
  <c r="G19" i="54" l="1"/>
  <c r="G18" i="54"/>
  <c r="G16" i="54"/>
  <c r="G11" i="54"/>
  <c r="G8" i="54"/>
  <c r="G6" i="54"/>
  <c r="G10" i="54"/>
  <c r="G21" i="54"/>
  <c r="G17" i="54"/>
  <c r="G15" i="54"/>
  <c r="G12" i="54"/>
  <c r="G9" i="54"/>
  <c r="G5" i="54"/>
  <c r="G18" i="53" l="1"/>
  <c r="G15" i="53"/>
  <c r="G11" i="53"/>
  <c r="G10" i="53"/>
  <c r="G9" i="53"/>
  <c r="G8" i="53"/>
  <c r="G6" i="53"/>
  <c r="G5" i="53"/>
  <c r="G21" i="53"/>
  <c r="G19" i="53"/>
  <c r="G17" i="53"/>
  <c r="G16" i="53"/>
  <c r="G12" i="53"/>
  <c r="G19" i="52" l="1"/>
  <c r="G15" i="52"/>
  <c r="G11" i="52"/>
  <c r="G8" i="52"/>
  <c r="G5" i="52"/>
  <c r="G22" i="52"/>
  <c r="G21" i="52"/>
  <c r="G18" i="52"/>
  <c r="G17" i="52"/>
  <c r="G16" i="52"/>
  <c r="G12" i="52"/>
  <c r="G10" i="52"/>
  <c r="G9" i="52"/>
  <c r="G6" i="52"/>
  <c r="G18" i="51" l="1"/>
  <c r="G17" i="51"/>
  <c r="G16" i="51"/>
  <c r="G15" i="51"/>
  <c r="G10" i="51"/>
  <c r="G9" i="51"/>
  <c r="G8" i="51"/>
  <c r="G6" i="51"/>
  <c r="G11" i="51"/>
  <c r="G12" i="51"/>
  <c r="G19" i="51"/>
  <c r="G21" i="51"/>
  <c r="G22" i="51"/>
  <c r="G23" i="51"/>
  <c r="G5" i="51"/>
  <c r="G18" i="50" l="1"/>
  <c r="G15" i="50"/>
  <c r="G12" i="50"/>
  <c r="G19" i="50"/>
  <c r="G17" i="50"/>
  <c r="G16" i="50"/>
  <c r="G11" i="50"/>
  <c r="G10" i="50"/>
  <c r="G9" i="50"/>
  <c r="G7" i="50"/>
  <c r="G6" i="50"/>
  <c r="G5" i="50"/>
  <c r="G21" i="50"/>
  <c r="G8" i="50"/>
  <c r="G7" i="49" l="1"/>
  <c r="G21" i="49"/>
  <c r="G19" i="49"/>
  <c r="G18" i="49"/>
  <c r="G17" i="49"/>
  <c r="G16" i="49"/>
  <c r="G15" i="49"/>
  <c r="G12" i="49"/>
  <c r="G11" i="49"/>
  <c r="G10" i="49"/>
  <c r="G9" i="49"/>
  <c r="G8" i="49"/>
  <c r="G6" i="49"/>
  <c r="G5" i="49"/>
  <c r="G19" i="48" l="1"/>
  <c r="G11" i="48"/>
  <c r="G21" i="48" l="1"/>
  <c r="G18" i="48"/>
  <c r="G17" i="48"/>
  <c r="G16" i="48"/>
  <c r="G15" i="48"/>
  <c r="G12" i="48"/>
  <c r="G10" i="48"/>
  <c r="G9" i="48"/>
  <c r="G8" i="48"/>
  <c r="G7" i="48"/>
  <c r="G6" i="48"/>
  <c r="G5" i="48"/>
  <c r="G5" i="47" l="1"/>
  <c r="G6" i="47"/>
  <c r="G9" i="47"/>
  <c r="G10" i="47"/>
  <c r="G15" i="47"/>
  <c r="G17" i="47"/>
  <c r="G18" i="47"/>
  <c r="G22" i="46"/>
  <c r="G21" i="47"/>
  <c r="G19" i="47"/>
  <c r="G16" i="47"/>
  <c r="G12" i="47"/>
  <c r="G11" i="47"/>
  <c r="G8" i="47"/>
  <c r="G7" i="47"/>
  <c r="G19" i="46" l="1"/>
  <c r="G17" i="46"/>
  <c r="G16" i="46"/>
  <c r="G7" i="46"/>
  <c r="G8" i="46"/>
  <c r="G9" i="46"/>
  <c r="G10" i="46"/>
  <c r="G11" i="46"/>
  <c r="G12" i="46"/>
  <c r="G13" i="46"/>
  <c r="G14" i="46"/>
  <c r="G15" i="46"/>
  <c r="G18" i="46"/>
  <c r="G5" i="46"/>
  <c r="G21" i="46"/>
  <c r="G6" i="46"/>
  <c r="G21" i="45" l="1"/>
  <c r="G14" i="45" l="1"/>
  <c r="G8" i="45"/>
  <c r="G5" i="45"/>
  <c r="G9" i="45"/>
  <c r="G10" i="45"/>
  <c r="G11" i="45"/>
  <c r="G12" i="45"/>
  <c r="G13" i="45"/>
  <c r="G15" i="45"/>
  <c r="G16" i="45"/>
  <c r="G17" i="45"/>
  <c r="G18" i="45"/>
  <c r="G19" i="45"/>
  <c r="G7" i="45"/>
  <c r="G6" i="45"/>
  <c r="G21" i="44"/>
  <c r="G7" i="44"/>
  <c r="G8" i="44"/>
  <c r="G9" i="44"/>
  <c r="G10" i="44"/>
  <c r="G11" i="44"/>
  <c r="G12" i="44"/>
  <c r="G13" i="44"/>
  <c r="G14" i="44"/>
  <c r="G15" i="44"/>
  <c r="G16" i="44"/>
  <c r="G17" i="44"/>
  <c r="G18" i="44"/>
  <c r="G19" i="44"/>
  <c r="G5" i="44"/>
  <c r="G6" i="44" l="1"/>
  <c r="G21" i="43" l="1"/>
  <c r="G15" i="43" l="1"/>
  <c r="G14" i="43"/>
  <c r="G11" i="43"/>
  <c r="G7" i="43"/>
  <c r="G8" i="43"/>
  <c r="G9" i="43"/>
  <c r="G10" i="43"/>
  <c r="G12" i="43"/>
  <c r="G13" i="43"/>
  <c r="G16" i="43"/>
  <c r="G17" i="43"/>
  <c r="G18" i="43"/>
  <c r="G19" i="43"/>
  <c r="G5" i="43"/>
  <c r="G6" i="43"/>
  <c r="G17" i="42" l="1"/>
  <c r="G16" i="42"/>
  <c r="G15" i="42"/>
  <c r="G13" i="42"/>
  <c r="G14" i="42"/>
  <c r="G11" i="42"/>
  <c r="G5" i="42"/>
  <c r="G9" i="42"/>
  <c r="G10" i="42"/>
  <c r="G12" i="42"/>
  <c r="G19" i="42"/>
  <c r="G8" i="42"/>
  <c r="G7" i="42"/>
  <c r="G6" i="42"/>
  <c r="G21" i="41" l="1"/>
  <c r="G14" i="41"/>
  <c r="G10" i="41"/>
  <c r="G7" i="41"/>
  <c r="G8" i="41"/>
  <c r="G9" i="41"/>
  <c r="G11" i="41"/>
  <c r="G12" i="41"/>
  <c r="G13" i="41"/>
  <c r="G15" i="41"/>
  <c r="G16" i="41"/>
  <c r="G17" i="41"/>
  <c r="G18" i="41"/>
  <c r="G19" i="41"/>
  <c r="G6" i="41"/>
  <c r="G5" i="41"/>
  <c r="G21" i="40" l="1"/>
  <c r="G10" i="40"/>
  <c r="G16" i="40"/>
  <c r="G15" i="40"/>
  <c r="G14" i="40"/>
  <c r="G7" i="40"/>
  <c r="G8" i="40"/>
  <c r="G9" i="40"/>
  <c r="G11" i="40"/>
  <c r="G12" i="40"/>
  <c r="G13" i="40"/>
  <c r="G17" i="40"/>
  <c r="G18" i="40"/>
  <c r="G19" i="40"/>
  <c r="G6" i="40"/>
  <c r="G5" i="40"/>
  <c r="G23" i="39" l="1"/>
  <c r="G21" i="39"/>
  <c r="G19" i="39"/>
  <c r="G7" i="39"/>
  <c r="G8" i="39"/>
  <c r="G9" i="39"/>
  <c r="G10" i="39"/>
  <c r="G11" i="39"/>
  <c r="G12" i="39"/>
  <c r="G13" i="39"/>
  <c r="G14" i="39"/>
  <c r="G15" i="39"/>
  <c r="G16" i="39"/>
  <c r="G17" i="39"/>
  <c r="G18" i="39"/>
  <c r="G6" i="39"/>
  <c r="G5" i="39"/>
  <c r="G17" i="38" l="1"/>
  <c r="G15" i="38"/>
  <c r="G14" i="38"/>
  <c r="G11" i="38"/>
  <c r="G10" i="38"/>
  <c r="G9" i="38"/>
  <c r="G7" i="38"/>
  <c r="G5" i="38"/>
  <c r="G8" i="38"/>
  <c r="G12" i="38"/>
  <c r="G13" i="38"/>
  <c r="G16" i="38"/>
  <c r="G18" i="38"/>
  <c r="G19" i="38"/>
  <c r="G6" i="38"/>
  <c r="G14" i="37"/>
  <c r="G10" i="37"/>
  <c r="G9" i="37"/>
  <c r="G8" i="37"/>
  <c r="G11" i="37"/>
  <c r="G12" i="37"/>
  <c r="G13" i="37"/>
  <c r="G15" i="37"/>
  <c r="G16" i="37"/>
  <c r="G17" i="37"/>
  <c r="G18" i="37"/>
  <c r="G19" i="37"/>
  <c r="G21" i="37"/>
  <c r="G7" i="37"/>
  <c r="G6" i="37"/>
  <c r="G5" i="37"/>
  <c r="G18" i="36"/>
  <c r="G17" i="36"/>
  <c r="G16" i="36"/>
  <c r="G15" i="36"/>
  <c r="G14" i="36"/>
  <c r="G13" i="36"/>
  <c r="G10" i="36"/>
  <c r="G9" i="36"/>
  <c r="G7" i="36"/>
  <c r="G6" i="36"/>
  <c r="G5" i="36"/>
  <c r="G8" i="36"/>
  <c r="G11" i="36"/>
  <c r="G12" i="36"/>
  <c r="G19" i="36"/>
  <c r="G14" i="35" l="1"/>
  <c r="G13" i="35"/>
  <c r="G7" i="35"/>
  <c r="G8" i="35"/>
  <c r="G9" i="35"/>
  <c r="G10" i="35"/>
  <c r="G11" i="35"/>
  <c r="G12" i="35"/>
  <c r="G15" i="35"/>
  <c r="G16" i="35"/>
  <c r="G17" i="35"/>
  <c r="G18" i="35"/>
  <c r="G19" i="35"/>
  <c r="G6" i="35"/>
  <c r="G5" i="35"/>
  <c r="G14" i="34" l="1"/>
  <c r="G10" i="34"/>
  <c r="G9" i="34"/>
  <c r="G7" i="34"/>
  <c r="G8" i="34"/>
  <c r="G11" i="34"/>
  <c r="G12" i="34"/>
  <c r="G13" i="34"/>
  <c r="G15" i="34"/>
  <c r="G16" i="34"/>
  <c r="G17" i="34"/>
  <c r="G18" i="34"/>
  <c r="G19" i="34"/>
  <c r="G6" i="34"/>
  <c r="G5" i="34"/>
  <c r="G11" i="33" l="1"/>
  <c r="G19" i="33"/>
  <c r="G16" i="33"/>
  <c r="G15" i="33"/>
  <c r="G14" i="33"/>
  <c r="G18" i="33"/>
  <c r="G17" i="33"/>
  <c r="G13" i="33"/>
  <c r="G12" i="33"/>
  <c r="G10" i="33"/>
  <c r="G9" i="33"/>
  <c r="G8" i="33"/>
  <c r="G7" i="33"/>
  <c r="G6" i="33"/>
  <c r="G5" i="33"/>
  <c r="G17" i="31" l="1"/>
  <c r="G15" i="31"/>
  <c r="G12" i="31"/>
  <c r="G8" i="31"/>
  <c r="G9" i="31"/>
  <c r="G10" i="31"/>
  <c r="G11" i="31"/>
  <c r="G13" i="31"/>
  <c r="G14" i="31"/>
  <c r="G16" i="31"/>
  <c r="G18" i="31"/>
  <c r="G19" i="31"/>
  <c r="G20" i="31"/>
  <c r="G20" i="32" l="1"/>
  <c r="G19" i="32"/>
  <c r="G13" i="32"/>
  <c r="G12" i="32"/>
  <c r="G11" i="32"/>
  <c r="G18" i="32"/>
  <c r="G17" i="32"/>
  <c r="G16" i="32"/>
  <c r="G15" i="32"/>
  <c r="G14" i="32"/>
  <c r="G10" i="32"/>
  <c r="G9" i="32"/>
  <c r="G8" i="32"/>
  <c r="G7" i="32"/>
  <c r="G6" i="32"/>
  <c r="G23" i="31" l="1"/>
  <c r="G7" i="31"/>
  <c r="G6" i="31"/>
  <c r="G25" i="26" l="1"/>
  <c r="G13" i="11" l="1"/>
  <c r="G18" i="30"/>
  <c r="G15" i="30"/>
  <c r="G20" i="30"/>
  <c r="G19" i="30"/>
  <c r="G17" i="30"/>
  <c r="G16" i="30"/>
  <c r="G14" i="30"/>
  <c r="G13" i="30"/>
  <c r="G12" i="30"/>
  <c r="G11" i="30"/>
  <c r="G10" i="30"/>
  <c r="G9" i="30"/>
  <c r="G8" i="30"/>
  <c r="G7" i="30"/>
  <c r="G6" i="30"/>
  <c r="G16" i="23"/>
  <c r="G15" i="23"/>
  <c r="G23" i="5" l="1"/>
  <c r="G15" i="6"/>
  <c r="G20" i="7"/>
  <c r="G20" i="11"/>
  <c r="G19" i="11"/>
  <c r="G18" i="11"/>
  <c r="G17" i="11"/>
  <c r="G16" i="11"/>
  <c r="G15" i="11"/>
  <c r="G14" i="11"/>
  <c r="G12" i="11"/>
  <c r="G11" i="11"/>
  <c r="G10" i="11"/>
  <c r="G9" i="11"/>
  <c r="G8" i="11"/>
  <c r="G7" i="11"/>
  <c r="G6" i="11"/>
  <c r="G12" i="12"/>
  <c r="G6" i="15"/>
  <c r="G20" i="17"/>
  <c r="G19" i="17"/>
  <c r="G18" i="17"/>
  <c r="G17" i="17"/>
  <c r="G16" i="17"/>
  <c r="G15" i="17"/>
  <c r="G14" i="17"/>
  <c r="G13" i="17"/>
  <c r="G12" i="17"/>
  <c r="G11" i="17"/>
  <c r="G10" i="17"/>
  <c r="G9" i="17"/>
  <c r="G8" i="17"/>
  <c r="G7" i="17"/>
  <c r="G6" i="17"/>
  <c r="G25" i="20"/>
  <c r="G19" i="20"/>
  <c r="G20" i="20"/>
  <c r="G17" i="20"/>
  <c r="G16" i="20"/>
  <c r="G6" i="20"/>
  <c r="G24" i="20"/>
  <c r="G23" i="20"/>
  <c r="G19" i="29" l="1"/>
  <c r="G18" i="29"/>
  <c r="G17" i="29"/>
  <c r="G16" i="29"/>
  <c r="G15" i="29"/>
  <c r="G14" i="29"/>
  <c r="G13" i="29"/>
  <c r="G12" i="29"/>
  <c r="G11" i="29"/>
  <c r="G10" i="29"/>
  <c r="G9" i="29"/>
  <c r="G8" i="29"/>
  <c r="G7" i="29"/>
  <c r="G6" i="29"/>
  <c r="G5" i="29"/>
  <c r="G22" i="28" l="1"/>
  <c r="G16" i="28"/>
  <c r="G12" i="28"/>
  <c r="G11" i="28"/>
  <c r="G10" i="28"/>
  <c r="G7" i="28"/>
  <c r="G8" i="28"/>
  <c r="G9" i="28"/>
  <c r="G13" i="28"/>
  <c r="G14" i="28"/>
  <c r="G15" i="28"/>
  <c r="G17" i="28"/>
  <c r="G18" i="28"/>
  <c r="G19" i="28"/>
  <c r="G20" i="28"/>
  <c r="G6" i="28"/>
  <c r="G19" i="27" l="1"/>
  <c r="G18" i="27"/>
  <c r="G16" i="27"/>
  <c r="G15" i="27"/>
  <c r="G14" i="27"/>
  <c r="G13" i="27"/>
  <c r="G12" i="27"/>
  <c r="G11" i="27"/>
  <c r="G9" i="27"/>
  <c r="G22" i="27"/>
  <c r="G20" i="27"/>
  <c r="G17" i="27"/>
  <c r="G10" i="27"/>
  <c r="G8" i="27"/>
  <c r="G7" i="27"/>
  <c r="G6" i="27"/>
  <c r="G20" i="26" l="1"/>
  <c r="G16" i="26"/>
  <c r="G12" i="26"/>
  <c r="G11" i="26"/>
  <c r="G19" i="26"/>
  <c r="G18" i="26"/>
  <c r="G17" i="26"/>
  <c r="G15" i="26"/>
  <c r="G14" i="26"/>
  <c r="G13" i="26"/>
  <c r="G10" i="26"/>
  <c r="G9" i="26"/>
  <c r="G8" i="26"/>
  <c r="G7" i="26"/>
  <c r="G6" i="26"/>
  <c r="G15" i="25" l="1"/>
  <c r="G14" i="25"/>
  <c r="G13" i="25"/>
  <c r="G12" i="25"/>
  <c r="G11" i="25"/>
  <c r="G20" i="25"/>
  <c r="G19" i="25"/>
  <c r="G18" i="25"/>
  <c r="G17" i="25"/>
  <c r="G16" i="25"/>
  <c r="G10" i="25"/>
  <c r="G9" i="25"/>
  <c r="G8" i="25"/>
  <c r="G7" i="25"/>
  <c r="G6" i="25"/>
  <c r="G19" i="24" l="1"/>
  <c r="G17" i="24"/>
  <c r="G16" i="24"/>
  <c r="G15" i="24"/>
  <c r="G14" i="24"/>
  <c r="G13" i="24"/>
  <c r="G12" i="24"/>
  <c r="G11" i="24"/>
  <c r="G10" i="24"/>
  <c r="G20" i="24" l="1"/>
  <c r="G18" i="24"/>
  <c r="G9" i="24"/>
  <c r="G8" i="24"/>
  <c r="G7" i="24"/>
  <c r="G6" i="24"/>
  <c r="G12" i="23" l="1"/>
  <c r="G14" i="23"/>
  <c r="G10" i="23"/>
  <c r="G20" i="23"/>
  <c r="G19" i="23"/>
  <c r="G18" i="23"/>
  <c r="G17" i="23"/>
  <c r="G13" i="23"/>
  <c r="G11" i="23"/>
  <c r="G9" i="23"/>
  <c r="G7" i="23"/>
  <c r="G6" i="23"/>
  <c r="G8" i="23"/>
  <c r="G23" i="22" l="1"/>
  <c r="G22" i="22"/>
  <c r="G20" i="22" l="1"/>
  <c r="G19" i="22"/>
  <c r="G18" i="22"/>
  <c r="G17" i="22"/>
  <c r="G16" i="22"/>
  <c r="G15" i="22"/>
  <c r="G14" i="22"/>
  <c r="G12" i="22"/>
  <c r="G8" i="22"/>
  <c r="G6" i="22"/>
  <c r="G13" i="22"/>
  <c r="G11" i="22"/>
  <c r="G10" i="22"/>
  <c r="G9" i="22"/>
  <c r="G7" i="22"/>
  <c r="G20" i="21" l="1"/>
  <c r="G19" i="21"/>
  <c r="G18" i="21"/>
  <c r="G17" i="21"/>
  <c r="G16" i="21"/>
  <c r="G15" i="21"/>
  <c r="G14" i="21"/>
  <c r="G12" i="21"/>
  <c r="G11" i="21"/>
  <c r="G10" i="21"/>
  <c r="G8" i="21"/>
  <c r="G6" i="21"/>
  <c r="G13" i="21"/>
  <c r="G9" i="21"/>
  <c r="G7" i="21"/>
  <c r="G7" i="20" l="1"/>
  <c r="G8" i="20"/>
  <c r="G9" i="20"/>
  <c r="G10" i="20"/>
  <c r="G11" i="20"/>
  <c r="G12" i="20"/>
  <c r="G13" i="20"/>
  <c r="G14" i="20"/>
  <c r="G15" i="20"/>
  <c r="G18" i="20"/>
  <c r="G6" i="19"/>
  <c r="G7" i="19"/>
  <c r="G8" i="19"/>
  <c r="G9" i="19"/>
  <c r="G10" i="19"/>
  <c r="G11" i="19"/>
  <c r="G12" i="19"/>
  <c r="G13" i="19"/>
  <c r="G14" i="19"/>
  <c r="G15" i="19"/>
  <c r="G16" i="19"/>
  <c r="G17" i="19"/>
  <c r="G18" i="19"/>
  <c r="G19" i="19"/>
  <c r="G20" i="19"/>
  <c r="G24" i="19"/>
  <c r="G6" i="18"/>
  <c r="G7" i="18"/>
  <c r="G8" i="18"/>
  <c r="G9" i="18"/>
  <c r="G10" i="18"/>
  <c r="G11" i="18"/>
  <c r="G12" i="18"/>
  <c r="G13" i="18"/>
  <c r="G14" i="18"/>
  <c r="G15" i="18"/>
  <c r="G16" i="18"/>
  <c r="G17" i="18"/>
  <c r="G18" i="18"/>
  <c r="G19" i="18"/>
  <c r="G20" i="18"/>
  <c r="G27" i="18"/>
  <c r="G28" i="18"/>
  <c r="G6" i="16"/>
  <c r="G7" i="16"/>
  <c r="G8" i="16"/>
  <c r="G9" i="16"/>
  <c r="G10" i="16"/>
  <c r="G11" i="16"/>
  <c r="G12" i="16"/>
  <c r="G13" i="16"/>
  <c r="G14" i="16"/>
  <c r="G15" i="16"/>
  <c r="G16" i="16"/>
  <c r="G17" i="16"/>
  <c r="G18" i="16"/>
  <c r="G19" i="16"/>
  <c r="G20" i="16"/>
  <c r="G24" i="16"/>
  <c r="G25" i="16"/>
  <c r="G26" i="16"/>
  <c r="G7" i="15"/>
  <c r="G8" i="15"/>
  <c r="G9" i="15"/>
  <c r="G10" i="15"/>
  <c r="G13" i="15"/>
  <c r="G14" i="15"/>
  <c r="G15" i="15"/>
  <c r="G17" i="15"/>
  <c r="G18" i="15"/>
  <c r="G19" i="15"/>
  <c r="G6" i="13"/>
  <c r="G7" i="13"/>
  <c r="G8" i="13"/>
  <c r="G9" i="13"/>
  <c r="G10" i="13"/>
  <c r="G11" i="13"/>
  <c r="G12" i="13"/>
  <c r="G13" i="13"/>
  <c r="G14" i="13"/>
  <c r="G15" i="13"/>
  <c r="G16" i="13"/>
  <c r="G17" i="13"/>
  <c r="G18" i="13"/>
  <c r="G19" i="13"/>
  <c r="G20" i="13"/>
  <c r="G24" i="13"/>
  <c r="G6" i="12"/>
  <c r="G7" i="12"/>
  <c r="G8" i="12"/>
  <c r="G9" i="12"/>
  <c r="G10" i="12"/>
  <c r="G11" i="12"/>
  <c r="G13" i="12"/>
  <c r="G14" i="12"/>
  <c r="G15" i="12"/>
  <c r="G16" i="12"/>
  <c r="G17" i="12"/>
  <c r="G18" i="12"/>
  <c r="G19" i="12"/>
  <c r="G20" i="12"/>
  <c r="G24" i="12"/>
  <c r="G6" i="10"/>
  <c r="G7" i="10"/>
  <c r="G8" i="10"/>
  <c r="G9" i="10"/>
  <c r="G10" i="10"/>
  <c r="G11" i="10"/>
  <c r="G12" i="10"/>
  <c r="G13" i="10"/>
  <c r="G14" i="10"/>
  <c r="G15" i="10"/>
  <c r="G16" i="10"/>
  <c r="G17" i="10"/>
  <c r="G18" i="10"/>
  <c r="G19" i="10"/>
  <c r="G20" i="10"/>
  <c r="G6" i="8"/>
  <c r="G7" i="8"/>
  <c r="G8" i="8"/>
  <c r="G9" i="8"/>
  <c r="G10" i="8"/>
  <c r="G11" i="8"/>
  <c r="G12" i="8"/>
  <c r="G13" i="8"/>
  <c r="G14" i="8"/>
  <c r="G15" i="8"/>
  <c r="G16" i="8"/>
  <c r="G17" i="8"/>
  <c r="G18" i="8"/>
  <c r="G19" i="8"/>
  <c r="G20" i="8"/>
  <c r="G23" i="8"/>
  <c r="G24" i="8"/>
  <c r="G6" i="7"/>
  <c r="G7" i="7"/>
  <c r="G8" i="7"/>
  <c r="G9" i="7"/>
  <c r="G10" i="7"/>
  <c r="G11" i="7"/>
  <c r="G12" i="7"/>
  <c r="G13" i="7"/>
  <c r="G14" i="7"/>
  <c r="G15" i="7"/>
  <c r="G16" i="7"/>
  <c r="G17" i="7"/>
  <c r="G18" i="7"/>
  <c r="G19" i="7"/>
  <c r="G6" i="6"/>
  <c r="G7" i="6"/>
  <c r="G8" i="6"/>
  <c r="G9" i="6"/>
  <c r="G10" i="6"/>
  <c r="G11" i="6"/>
  <c r="G12" i="6"/>
  <c r="G13" i="6"/>
  <c r="G14" i="6"/>
  <c r="G16" i="6"/>
  <c r="G17" i="6"/>
  <c r="G18" i="6"/>
  <c r="G19" i="6"/>
  <c r="G20" i="6"/>
  <c r="G24" i="6"/>
  <c r="G6" i="5"/>
  <c r="G7" i="5"/>
  <c r="G8" i="5"/>
  <c r="G9" i="5"/>
  <c r="G10" i="5"/>
  <c r="G11" i="5"/>
  <c r="G12" i="5"/>
  <c r="G14" i="5"/>
  <c r="G15" i="5"/>
  <c r="G16" i="5"/>
  <c r="G17" i="5"/>
  <c r="G18" i="5"/>
  <c r="G19" i="5"/>
  <c r="G6" i="4"/>
  <c r="G7" i="4"/>
  <c r="G8" i="4"/>
  <c r="G9" i="4"/>
  <c r="G11" i="4"/>
  <c r="G13" i="4"/>
  <c r="G14" i="4"/>
  <c r="G15" i="4"/>
  <c r="G16" i="4"/>
  <c r="G17" i="4"/>
  <c r="G18" i="4"/>
  <c r="G19" i="4"/>
  <c r="G22" i="4"/>
  <c r="G23" i="4"/>
  <c r="G6" i="2"/>
  <c r="G7" i="2"/>
  <c r="G8" i="2"/>
  <c r="G9" i="2"/>
  <c r="G10" i="2"/>
  <c r="G11" i="2"/>
  <c r="G12" i="2"/>
  <c r="G13" i="2"/>
  <c r="G14" i="2"/>
  <c r="G15" i="2"/>
  <c r="G16" i="2"/>
  <c r="G17" i="2"/>
  <c r="G18" i="2"/>
  <c r="G19" i="2"/>
  <c r="G20" i="2"/>
</calcChain>
</file>

<file path=xl/sharedStrings.xml><?xml version="1.0" encoding="utf-8"?>
<sst xmlns="http://schemas.openxmlformats.org/spreadsheetml/2006/main" count="4240" uniqueCount="63">
  <si>
    <t>OPEN</t>
  </si>
  <si>
    <t>2nd St Bridge &amp; Bayshore</t>
  </si>
  <si>
    <t>B-67</t>
  </si>
  <si>
    <t>&lt;10</t>
  </si>
  <si>
    <t>Granada Ave-Beach</t>
  </si>
  <si>
    <t>B-64</t>
  </si>
  <si>
    <t>Molino Ave-Beach</t>
  </si>
  <si>
    <t>B-60</t>
  </si>
  <si>
    <t>10th Place-Beach</t>
  </si>
  <si>
    <t>B-56</t>
  </si>
  <si>
    <t>56th Place-On Bayside</t>
  </si>
  <si>
    <t>B-31</t>
  </si>
  <si>
    <t>Colorado Lagoon-North</t>
  </si>
  <si>
    <t>B-25</t>
  </si>
  <si>
    <t>Colorado Lagoon-South</t>
  </si>
  <si>
    <t>B-24</t>
  </si>
  <si>
    <t>Mothers' Beach</t>
  </si>
  <si>
    <t>B-22</t>
  </si>
  <si>
    <t>Alamitos-Bay shore Float</t>
  </si>
  <si>
    <t>B-14</t>
  </si>
  <si>
    <t>72nd Place-Beach</t>
  </si>
  <si>
    <t>B-11</t>
  </si>
  <si>
    <t>55th Place-Beach</t>
  </si>
  <si>
    <t>B-10</t>
  </si>
  <si>
    <t>Prospect Ave-Beach</t>
  </si>
  <si>
    <t>B-9</t>
  </si>
  <si>
    <t>W/side of Belmont Pier</t>
  </si>
  <si>
    <t>B-8</t>
  </si>
  <si>
    <t>Coronado Ave-Beach</t>
  </si>
  <si>
    <t>B-7</t>
  </si>
  <si>
    <t>5th Place-Beach</t>
  </si>
  <si>
    <t>B-5</t>
  </si>
  <si>
    <t>Comments</t>
  </si>
  <si>
    <t>Ratio</t>
  </si>
  <si>
    <t>Entero</t>
  </si>
  <si>
    <t>Fecal</t>
  </si>
  <si>
    <t>Total</t>
  </si>
  <si>
    <t>Date</t>
  </si>
  <si>
    <t>Location</t>
  </si>
  <si>
    <t>Site</t>
  </si>
  <si>
    <t>Enterococcus:  104 per 100ml</t>
  </si>
  <si>
    <t>Fecal Coliform:  400 per 100ml</t>
  </si>
  <si>
    <t>Total Coliform 10,000 per 100ml if Fecal/Total is &lt; .1</t>
  </si>
  <si>
    <t>Open</t>
  </si>
  <si>
    <t>Advisory</t>
  </si>
  <si>
    <t>ADVISORY</t>
  </si>
  <si>
    <t>Rain Advisory</t>
  </si>
  <si>
    <t>RESAMPLE</t>
  </si>
  <si>
    <t>.</t>
  </si>
  <si>
    <t>&gt;24196</t>
  </si>
  <si>
    <t>No Sampling Rain Advisory</t>
  </si>
  <si>
    <t>Total Coliform 1,000 per 100ml if Fecal/Total is &gt; .1</t>
  </si>
  <si>
    <t>CLOSURE</t>
  </si>
  <si>
    <t>**</t>
  </si>
  <si>
    <t>**ALL COASTAL BEACHES ARE CLOSED DUE TO SEWAGE SPILL ON 7/18/2016</t>
  </si>
  <si>
    <t>*</t>
  </si>
  <si>
    <t xml:space="preserve">*2 RESAMPLES MUST BE TAKEN CONSECTIVELY </t>
  </si>
  <si>
    <t xml:space="preserve">ALL COASTAL BEACHES WERE CLOSED DUE TO SEWAGE SPILL ON 7/18/2016  </t>
  </si>
  <si>
    <t>&gt;2005</t>
  </si>
  <si>
    <t xml:space="preserve">No samples due to construction </t>
  </si>
  <si>
    <t>RAIN ADVISORY</t>
  </si>
  <si>
    <t>*B-5</t>
  </si>
  <si>
    <t xml:space="preserve">* B-5 Samples taken due sewage spill alert - precautionary information only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</si>
</sst>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m/d/yy"/>
    <numFmt numFmtId="165" formatCode="0.000000"/>
  </numFmts>
  <fonts count="5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color rgb="FFFF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4" tint="0.7999816888943144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38">
    <xf numFmtId="0" fontId="0" fillId="0" borderId="0" xfId="0"/>
    <xf numFmtId="0" fontId="1" fillId="0" borderId="0" xfId="1"/>
    <xf numFmtId="0" fontId="2" fillId="0" borderId="0" xfId="1" applyFont="1" applyAlignment="1">
      <alignment horizontal="right"/>
    </xf>
    <xf numFmtId="0" fontId="1" fillId="0" borderId="0" xfId="1" applyAlignment="1">
      <alignment horizontal="right"/>
    </xf>
    <xf numFmtId="14" fontId="1" fillId="0" borderId="0" xfId="1" applyNumberFormat="1"/>
    <xf numFmtId="0" fontId="2" fillId="0" borderId="0" xfId="1" applyFont="1"/>
    <xf numFmtId="0" fontId="3" fillId="2" borderId="0" xfId="1" applyFont="1" applyFill="1" applyAlignment="1">
      <alignment horizontal="center"/>
    </xf>
    <xf numFmtId="0" fontId="3" fillId="2" borderId="0" xfId="1" applyFont="1" applyFill="1" applyAlignment="1">
      <alignment horizontal="right"/>
    </xf>
    <xf numFmtId="164" fontId="3" fillId="2" borderId="0" xfId="1" applyNumberFormat="1" applyFont="1" applyFill="1" applyAlignment="1">
      <alignment horizontal="center"/>
    </xf>
    <xf numFmtId="0" fontId="3" fillId="0" borderId="0" xfId="1" applyFont="1" applyAlignment="1">
      <alignment horizontal="right"/>
    </xf>
    <xf numFmtId="164" fontId="2" fillId="0" borderId="0" xfId="1" applyNumberFormat="1" applyFont="1"/>
    <xf numFmtId="0" fontId="2" fillId="0" borderId="0" xfId="1" applyFont="1" applyAlignment="1">
      <alignment horizontal="center"/>
    </xf>
    <xf numFmtId="0" fontId="4" fillId="0" borderId="0" xfId="1" applyFont="1"/>
    <xf numFmtId="0" fontId="4" fillId="0" borderId="0" xfId="1" applyFont="1" applyAlignment="1">
      <alignment horizontal="center"/>
    </xf>
    <xf numFmtId="0" fontId="4" fillId="0" borderId="0" xfId="1" applyFont="1" applyAlignment="1">
      <alignment horizontal="right"/>
    </xf>
    <xf numFmtId="165" fontId="1" fillId="0" borderId="0" xfId="1" applyNumberFormat="1"/>
    <xf numFmtId="1" fontId="1" fillId="0" borderId="0" xfId="1" applyNumberFormat="1"/>
    <xf numFmtId="0" fontId="1" fillId="0" borderId="0" xfId="1" applyAlignment="1">
      <alignment horizontal="center"/>
    </xf>
    <xf numFmtId="0" fontId="2" fillId="3" borderId="0" xfId="1" applyFont="1" applyFill="1"/>
    <xf numFmtId="14" fontId="1" fillId="3" borderId="0" xfId="1" applyNumberFormat="1" applyFill="1"/>
    <xf numFmtId="0" fontId="1" fillId="3" borderId="0" xfId="1" applyFill="1" applyAlignment="1">
      <alignment horizontal="right"/>
    </xf>
    <xf numFmtId="0" fontId="1" fillId="3" borderId="0" xfId="1" applyFill="1"/>
    <xf numFmtId="0" fontId="2" fillId="3" borderId="0" xfId="1" applyFont="1" applyFill="1" applyAlignment="1">
      <alignment horizontal="right"/>
    </xf>
    <xf numFmtId="0" fontId="4" fillId="3" borderId="0" xfId="1" applyFont="1" applyFill="1" applyAlignment="1">
      <alignment horizontal="right"/>
    </xf>
    <xf numFmtId="0" fontId="1" fillId="3" borderId="0" xfId="1" applyFont="1" applyFill="1" applyAlignment="1">
      <alignment horizontal="right"/>
    </xf>
    <xf numFmtId="0" fontId="1" fillId="0" borderId="0" xfId="1" applyFont="1" applyAlignment="1">
      <alignment horizontal="right"/>
    </xf>
    <xf numFmtId="0" fontId="1" fillId="0" borderId="0" xfId="0" applyFont="1"/>
    <xf numFmtId="164" fontId="1" fillId="0" borderId="0" xfId="0" applyNumberFormat="1" applyFont="1"/>
    <xf numFmtId="0" fontId="3" fillId="0" borderId="0" xfId="0" applyFont="1" applyAlignment="1">
      <alignment horizontal="center"/>
    </xf>
    <xf numFmtId="0" fontId="1" fillId="0" borderId="0" xfId="1" applyFont="1"/>
    <xf numFmtId="14" fontId="1" fillId="0" borderId="0" xfId="1" applyNumberFormat="1" applyFill="1"/>
    <xf numFmtId="0" fontId="2" fillId="0" borderId="0" xfId="1" applyFont="1" applyFill="1"/>
    <xf numFmtId="0" fontId="1" fillId="0" borderId="0" xfId="1" applyFill="1" applyAlignment="1">
      <alignment horizontal="right"/>
    </xf>
    <xf numFmtId="0" fontId="1" fillId="0" borderId="0" xfId="1" applyFill="1"/>
    <xf numFmtId="0" fontId="4" fillId="0" borderId="0" xfId="1" applyFont="1" applyFill="1" applyAlignment="1">
      <alignment horizontal="right"/>
    </xf>
    <xf numFmtId="0" fontId="1" fillId="0" borderId="0" xfId="1" applyFont="1" applyFill="1" applyAlignment="1">
      <alignment horizontal="right"/>
    </xf>
    <xf numFmtId="0" fontId="1" fillId="3" borderId="0" xfId="1" applyFont="1" applyFill="1"/>
    <xf numFmtId="0" fontId="1" fillId="0" borderId="0" xfId="1" applyFont="1" applyFill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62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worksheet" Target="worksheets/sheet58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Relationship Id="rId61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worksheet" Target="worksheets/sheet56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5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2.bin"/></Relationships>
</file>

<file path=xl/worksheets/_rels/sheet5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3.bin"/></Relationships>
</file>

<file path=xl/worksheets/_rels/sheet5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4.bin"/></Relationships>
</file>

<file path=xl/worksheets/_rels/sheet5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5.bin"/></Relationships>
</file>

<file path=xl/worksheets/_rels/sheet5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6.bin"/></Relationships>
</file>

<file path=xl/worksheets/_rels/sheet5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7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3"/>
  <sheetViews>
    <sheetView zoomScale="120" zoomScaleNormal="120" workbookViewId="0">
      <selection activeCell="E15" sqref="E15"/>
    </sheetView>
  </sheetViews>
  <sheetFormatPr defaultColWidth="9.140625" defaultRowHeight="12.75" x14ac:dyDescent="0.2"/>
  <cols>
    <col min="1" max="1" width="9.140625" style="1"/>
    <col min="2" max="2" width="23" style="1" customWidth="1"/>
    <col min="3" max="3" width="10.5703125" style="1" bestFit="1" customWidth="1"/>
    <col min="4" max="4" width="9.140625" style="1"/>
    <col min="5" max="5" width="11.7109375" style="1" customWidth="1"/>
    <col min="6" max="7" width="9.140625" style="1"/>
    <col min="8" max="8" width="12.28515625" style="1" customWidth="1"/>
    <col min="9" max="16384" width="9.140625" style="1"/>
  </cols>
  <sheetData>
    <row r="1" spans="1:8" x14ac:dyDescent="0.2">
      <c r="A1" s="5" t="s">
        <v>42</v>
      </c>
      <c r="B1" s="5"/>
      <c r="C1" s="10"/>
      <c r="D1" s="9"/>
      <c r="E1" s="5"/>
      <c r="F1" s="2"/>
      <c r="G1" s="5"/>
      <c r="H1" s="5"/>
    </row>
    <row r="2" spans="1:8" x14ac:dyDescent="0.2">
      <c r="A2" s="5" t="s">
        <v>41</v>
      </c>
      <c r="B2" s="5"/>
      <c r="C2" s="10"/>
      <c r="D2" s="9"/>
      <c r="E2" s="5"/>
      <c r="F2" s="2"/>
      <c r="G2" s="5"/>
      <c r="H2" s="5"/>
    </row>
    <row r="3" spans="1:8" x14ac:dyDescent="0.2">
      <c r="A3" s="5" t="s">
        <v>40</v>
      </c>
      <c r="B3" s="5"/>
      <c r="C3" s="10"/>
      <c r="D3" s="9"/>
      <c r="E3" s="5"/>
      <c r="F3" s="2"/>
      <c r="G3" s="5"/>
      <c r="H3" s="5"/>
    </row>
    <row r="4" spans="1:8" x14ac:dyDescent="0.2">
      <c r="A4" s="6" t="s">
        <v>39</v>
      </c>
      <c r="B4" s="6" t="s">
        <v>38</v>
      </c>
      <c r="C4" s="8" t="s">
        <v>37</v>
      </c>
      <c r="D4" s="7" t="s">
        <v>36</v>
      </c>
      <c r="E4" s="6" t="s">
        <v>35</v>
      </c>
      <c r="F4" s="7" t="s">
        <v>34</v>
      </c>
      <c r="G4" s="6" t="s">
        <v>33</v>
      </c>
      <c r="H4" s="6" t="s">
        <v>32</v>
      </c>
    </row>
    <row r="5" spans="1:8" x14ac:dyDescent="0.2">
      <c r="A5" s="5" t="s">
        <v>31</v>
      </c>
      <c r="B5" s="5" t="s">
        <v>30</v>
      </c>
      <c r="C5" s="4">
        <v>42731</v>
      </c>
      <c r="D5" s="3">
        <v>703</v>
      </c>
      <c r="E5" s="3">
        <v>53</v>
      </c>
      <c r="F5" s="3">
        <v>10</v>
      </c>
      <c r="G5" s="33">
        <f t="shared" ref="G5:G10" si="0">E5/D5</f>
        <v>7.5391180654338544E-2</v>
      </c>
      <c r="H5" s="2" t="s">
        <v>0</v>
      </c>
    </row>
    <row r="6" spans="1:8" x14ac:dyDescent="0.2">
      <c r="A6" s="18" t="s">
        <v>29</v>
      </c>
      <c r="B6" s="18" t="s">
        <v>28</v>
      </c>
      <c r="C6" s="19">
        <v>42731</v>
      </c>
      <c r="D6" s="20">
        <v>1607</v>
      </c>
      <c r="E6" s="20">
        <v>53</v>
      </c>
      <c r="F6" s="20">
        <v>42</v>
      </c>
      <c r="G6" s="21">
        <f t="shared" si="0"/>
        <v>3.2980709396390792E-2</v>
      </c>
      <c r="H6" s="24" t="s">
        <v>0</v>
      </c>
    </row>
    <row r="7" spans="1:8" x14ac:dyDescent="0.2">
      <c r="A7" s="5" t="s">
        <v>27</v>
      </c>
      <c r="B7" s="5" t="s">
        <v>26</v>
      </c>
      <c r="C7" s="4">
        <v>42731</v>
      </c>
      <c r="D7" s="3">
        <v>2064</v>
      </c>
      <c r="E7" s="3">
        <v>26</v>
      </c>
      <c r="F7" s="3">
        <v>111</v>
      </c>
      <c r="G7" s="33">
        <f t="shared" si="0"/>
        <v>1.2596899224806201E-2</v>
      </c>
      <c r="H7" s="14" t="s">
        <v>45</v>
      </c>
    </row>
    <row r="8" spans="1:8" x14ac:dyDescent="0.2">
      <c r="A8" s="18" t="s">
        <v>25</v>
      </c>
      <c r="B8" s="18" t="s">
        <v>24</v>
      </c>
      <c r="C8" s="19">
        <v>42731</v>
      </c>
      <c r="D8" s="24">
        <v>1607</v>
      </c>
      <c r="E8" s="20">
        <v>39</v>
      </c>
      <c r="F8" s="20">
        <v>31</v>
      </c>
      <c r="G8" s="21">
        <f t="shared" si="0"/>
        <v>2.4268823895457373E-2</v>
      </c>
      <c r="H8" s="24" t="s">
        <v>0</v>
      </c>
    </row>
    <row r="9" spans="1:8" x14ac:dyDescent="0.2">
      <c r="A9" s="5" t="s">
        <v>23</v>
      </c>
      <c r="B9" s="5" t="s">
        <v>22</v>
      </c>
      <c r="C9" s="4">
        <v>42731</v>
      </c>
      <c r="D9" s="3">
        <v>1169</v>
      </c>
      <c r="E9" s="3">
        <v>112</v>
      </c>
      <c r="F9" s="3">
        <v>31</v>
      </c>
      <c r="G9" s="33">
        <f t="shared" si="0"/>
        <v>9.580838323353294E-2</v>
      </c>
      <c r="H9" s="25" t="s">
        <v>0</v>
      </c>
    </row>
    <row r="10" spans="1:8" x14ac:dyDescent="0.2">
      <c r="A10" s="18" t="s">
        <v>21</v>
      </c>
      <c r="B10" s="18" t="s">
        <v>20</v>
      </c>
      <c r="C10" s="19">
        <v>42731</v>
      </c>
      <c r="D10" s="20">
        <v>1467</v>
      </c>
      <c r="E10" s="20">
        <v>40</v>
      </c>
      <c r="F10" s="20">
        <v>20</v>
      </c>
      <c r="G10" s="21">
        <f t="shared" si="0"/>
        <v>2.7266530334014997E-2</v>
      </c>
      <c r="H10" s="24" t="s">
        <v>0</v>
      </c>
    </row>
    <row r="11" spans="1:8" x14ac:dyDescent="0.2">
      <c r="A11" s="5" t="s">
        <v>19</v>
      </c>
      <c r="B11" s="5" t="s">
        <v>18</v>
      </c>
      <c r="C11" s="4">
        <v>42731</v>
      </c>
      <c r="D11" s="3">
        <v>1198</v>
      </c>
      <c r="E11" s="3">
        <v>13</v>
      </c>
      <c r="F11" s="25" t="s">
        <v>3</v>
      </c>
      <c r="G11" s="33">
        <f>E11/D11</f>
        <v>1.0851419031719533E-2</v>
      </c>
      <c r="H11" s="25" t="s">
        <v>0</v>
      </c>
    </row>
    <row r="12" spans="1:8" x14ac:dyDescent="0.2">
      <c r="A12" s="18" t="s">
        <v>17</v>
      </c>
      <c r="B12" s="18" t="s">
        <v>16</v>
      </c>
      <c r="C12" s="19">
        <v>42731</v>
      </c>
      <c r="D12" s="20">
        <v>880</v>
      </c>
      <c r="E12" s="20" t="s">
        <v>3</v>
      </c>
      <c r="F12" s="24">
        <v>10</v>
      </c>
      <c r="G12" s="21">
        <f>10/D12</f>
        <v>1.1363636363636364E-2</v>
      </c>
      <c r="H12" s="23" t="s">
        <v>45</v>
      </c>
    </row>
    <row r="13" spans="1:8" x14ac:dyDescent="0.2">
      <c r="A13" s="5" t="s">
        <v>15</v>
      </c>
      <c r="B13" s="5" t="s">
        <v>14</v>
      </c>
      <c r="C13" s="4">
        <v>42731</v>
      </c>
      <c r="D13" s="14"/>
      <c r="E13" s="14"/>
      <c r="F13" s="14" t="s">
        <v>59</v>
      </c>
      <c r="G13" s="33"/>
      <c r="H13" s="25" t="s">
        <v>0</v>
      </c>
    </row>
    <row r="14" spans="1:8" x14ac:dyDescent="0.2">
      <c r="A14" s="18" t="s">
        <v>13</v>
      </c>
      <c r="B14" s="18" t="s">
        <v>12</v>
      </c>
      <c r="C14" s="19">
        <v>42731</v>
      </c>
      <c r="D14" s="23"/>
      <c r="E14" s="23"/>
      <c r="F14" s="23" t="s">
        <v>59</v>
      </c>
      <c r="G14" s="21"/>
      <c r="H14" s="24" t="s">
        <v>0</v>
      </c>
    </row>
    <row r="15" spans="1:8" x14ac:dyDescent="0.2">
      <c r="A15" s="5" t="s">
        <v>11</v>
      </c>
      <c r="B15" s="5" t="s">
        <v>10</v>
      </c>
      <c r="C15" s="4">
        <v>42731</v>
      </c>
      <c r="D15" s="3">
        <v>2603</v>
      </c>
      <c r="E15" s="3">
        <v>437</v>
      </c>
      <c r="F15" s="3" t="s">
        <v>3</v>
      </c>
      <c r="G15" s="33">
        <f>E15/D15</f>
        <v>0.16788321167883211</v>
      </c>
      <c r="H15" s="25" t="s">
        <v>0</v>
      </c>
    </row>
    <row r="16" spans="1:8" x14ac:dyDescent="0.2">
      <c r="A16" s="18" t="s">
        <v>9</v>
      </c>
      <c r="B16" s="18" t="s">
        <v>8</v>
      </c>
      <c r="C16" s="19">
        <v>42731</v>
      </c>
      <c r="D16" s="20">
        <v>355</v>
      </c>
      <c r="E16" s="20">
        <v>68</v>
      </c>
      <c r="F16" s="20">
        <v>124</v>
      </c>
      <c r="G16" s="21">
        <f>E16/D16</f>
        <v>0.19154929577464788</v>
      </c>
      <c r="H16" s="24" t="s">
        <v>0</v>
      </c>
    </row>
    <row r="17" spans="1:8" x14ac:dyDescent="0.2">
      <c r="A17" s="5" t="s">
        <v>7</v>
      </c>
      <c r="B17" s="5" t="s">
        <v>6</v>
      </c>
      <c r="C17" s="4">
        <v>42731</v>
      </c>
      <c r="D17" s="3">
        <v>373</v>
      </c>
      <c r="E17" s="3">
        <v>26</v>
      </c>
      <c r="F17" s="3" t="s">
        <v>3</v>
      </c>
      <c r="G17" s="33">
        <f>E17/D17</f>
        <v>6.9705093833780166E-2</v>
      </c>
      <c r="H17" s="25" t="s">
        <v>0</v>
      </c>
    </row>
    <row r="18" spans="1:8" x14ac:dyDescent="0.2">
      <c r="A18" s="18" t="s">
        <v>5</v>
      </c>
      <c r="B18" s="18" t="s">
        <v>4</v>
      </c>
      <c r="C18" s="19">
        <v>42731</v>
      </c>
      <c r="D18" s="20">
        <v>336</v>
      </c>
      <c r="E18" s="20" t="s">
        <v>3</v>
      </c>
      <c r="F18" s="20">
        <v>20</v>
      </c>
      <c r="G18" s="21">
        <f>10/D18</f>
        <v>2.976190476190476E-2</v>
      </c>
      <c r="H18" s="24" t="s">
        <v>0</v>
      </c>
    </row>
    <row r="19" spans="1:8" x14ac:dyDescent="0.2">
      <c r="A19" s="5" t="s">
        <v>2</v>
      </c>
      <c r="B19" s="5" t="s">
        <v>1</v>
      </c>
      <c r="C19" s="4">
        <v>42731</v>
      </c>
      <c r="D19" s="3">
        <v>1043</v>
      </c>
      <c r="E19" s="25">
        <v>26</v>
      </c>
      <c r="F19" s="25">
        <v>10</v>
      </c>
      <c r="G19" s="33">
        <f>E19/D19</f>
        <v>2.4928092042186004E-2</v>
      </c>
      <c r="H19" s="25" t="s">
        <v>0</v>
      </c>
    </row>
    <row r="20" spans="1:8" x14ac:dyDescent="0.2">
      <c r="H20" s="12"/>
    </row>
    <row r="21" spans="1:8" x14ac:dyDescent="0.2">
      <c r="H21" s="29"/>
    </row>
    <row r="22" spans="1:8" x14ac:dyDescent="0.2">
      <c r="A22" s="5" t="s">
        <v>27</v>
      </c>
      <c r="B22" s="5" t="s">
        <v>26</v>
      </c>
      <c r="C22" s="4">
        <v>42732</v>
      </c>
      <c r="D22" s="3">
        <v>1169</v>
      </c>
      <c r="E22" s="3">
        <v>13</v>
      </c>
      <c r="F22" s="3">
        <v>137</v>
      </c>
      <c r="G22" s="33">
        <f t="shared" ref="G22" si="1">E22/D22</f>
        <v>1.1120615911035072E-2</v>
      </c>
      <c r="H22" s="14" t="s">
        <v>45</v>
      </c>
    </row>
    <row r="23" spans="1:8" x14ac:dyDescent="0.2">
      <c r="A23" s="18" t="s">
        <v>17</v>
      </c>
      <c r="B23" s="18" t="s">
        <v>16</v>
      </c>
      <c r="C23" s="19">
        <v>42732</v>
      </c>
      <c r="D23" s="20">
        <v>1467</v>
      </c>
      <c r="E23" s="20">
        <v>96</v>
      </c>
      <c r="F23" s="24">
        <v>20</v>
      </c>
      <c r="G23" s="21">
        <f>10/D23</f>
        <v>6.8166325835037492E-3</v>
      </c>
      <c r="H23" s="24" t="s">
        <v>0</v>
      </c>
    </row>
    <row r="24" spans="1:8" x14ac:dyDescent="0.2">
      <c r="H24" s="29"/>
    </row>
    <row r="25" spans="1:8" x14ac:dyDescent="0.2">
      <c r="A25" s="5" t="s">
        <v>27</v>
      </c>
      <c r="B25" s="5" t="s">
        <v>26</v>
      </c>
      <c r="C25" s="4">
        <v>43098</v>
      </c>
      <c r="D25" s="3">
        <v>2382</v>
      </c>
      <c r="E25" s="3">
        <v>112</v>
      </c>
      <c r="F25" s="3">
        <v>99</v>
      </c>
      <c r="G25" s="33">
        <f t="shared" ref="G25" si="2">E25/D25</f>
        <v>4.7019311502938706E-2</v>
      </c>
      <c r="H25" s="25" t="s">
        <v>0</v>
      </c>
    </row>
    <row r="26" spans="1:8" x14ac:dyDescent="0.2">
      <c r="H26" s="29"/>
    </row>
    <row r="27" spans="1:8" x14ac:dyDescent="0.2">
      <c r="H27" s="12"/>
    </row>
    <row r="28" spans="1:8" x14ac:dyDescent="0.2">
      <c r="H28" s="12"/>
    </row>
    <row r="29" spans="1:8" x14ac:dyDescent="0.2">
      <c r="A29" s="12"/>
      <c r="B29" s="12"/>
      <c r="C29" s="12"/>
      <c r="D29" s="12"/>
    </row>
    <row r="30" spans="1:8" x14ac:dyDescent="0.2">
      <c r="A30" s="12"/>
      <c r="B30" s="12"/>
      <c r="C30" s="12"/>
      <c r="D30" s="12"/>
    </row>
    <row r="31" spans="1:8" x14ac:dyDescent="0.2">
      <c r="H31" s="12"/>
    </row>
    <row r="33" spans="8:8" x14ac:dyDescent="0.2">
      <c r="H33" s="12"/>
    </row>
  </sheetData>
  <dataValidations count="1">
    <dataValidation type="list" allowBlank="1" showInputMessage="1" showErrorMessage="1" sqref="H5:H19 H22:H23 H25">
      <formula1>"OPEN, ADVISORY, RAIN ADVISORY, CLOSURE"</formula1>
    </dataValidation>
  </dataValidations>
  <pageMargins left="0.7" right="0.7" top="0.75" bottom="0.75" header="0.3" footer="0.3"/>
  <pageSetup scale="87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8"/>
  <sheetViews>
    <sheetView zoomScale="120" zoomScaleNormal="120" workbookViewId="0">
      <selection activeCell="G8" sqref="G8"/>
    </sheetView>
  </sheetViews>
  <sheetFormatPr defaultColWidth="9.140625" defaultRowHeight="12.75" x14ac:dyDescent="0.2"/>
  <cols>
    <col min="1" max="1" width="9.140625" style="1"/>
    <col min="2" max="2" width="23" style="1" customWidth="1"/>
    <col min="3" max="3" width="10.5703125" style="1" bestFit="1" customWidth="1"/>
    <col min="4" max="4" width="9.140625" style="1"/>
    <col min="5" max="5" width="11.7109375" style="1" customWidth="1"/>
    <col min="6" max="7" width="9.140625" style="1"/>
    <col min="8" max="8" width="12.28515625" style="1" customWidth="1"/>
    <col min="9" max="16384" width="9.140625" style="1"/>
  </cols>
  <sheetData>
    <row r="1" spans="1:8" x14ac:dyDescent="0.2">
      <c r="A1" s="5" t="s">
        <v>42</v>
      </c>
      <c r="B1" s="5"/>
      <c r="C1" s="10"/>
      <c r="D1" s="9"/>
      <c r="E1" s="5"/>
      <c r="F1" s="2"/>
      <c r="G1" s="5"/>
      <c r="H1" s="5"/>
    </row>
    <row r="2" spans="1:8" x14ac:dyDescent="0.2">
      <c r="A2" s="5" t="s">
        <v>41</v>
      </c>
      <c r="B2" s="5"/>
      <c r="C2" s="10"/>
      <c r="D2" s="9"/>
      <c r="E2" s="5"/>
      <c r="F2" s="2"/>
      <c r="G2" s="5"/>
      <c r="H2" s="5"/>
    </row>
    <row r="3" spans="1:8" x14ac:dyDescent="0.2">
      <c r="A3" s="5" t="s">
        <v>40</v>
      </c>
      <c r="B3" s="5"/>
      <c r="C3" s="10"/>
      <c r="D3" s="9"/>
      <c r="E3" s="5"/>
      <c r="F3" s="2"/>
      <c r="G3" s="5"/>
      <c r="H3" s="5"/>
    </row>
    <row r="4" spans="1:8" x14ac:dyDescent="0.2">
      <c r="A4" s="6" t="s">
        <v>39</v>
      </c>
      <c r="B4" s="6" t="s">
        <v>38</v>
      </c>
      <c r="C4" s="8" t="s">
        <v>37</v>
      </c>
      <c r="D4" s="7" t="s">
        <v>36</v>
      </c>
      <c r="E4" s="6" t="s">
        <v>35</v>
      </c>
      <c r="F4" s="7" t="s">
        <v>34</v>
      </c>
      <c r="G4" s="6" t="s">
        <v>33</v>
      </c>
      <c r="H4" s="6" t="s">
        <v>32</v>
      </c>
    </row>
    <row r="5" spans="1:8" x14ac:dyDescent="0.2">
      <c r="A5" s="5" t="s">
        <v>31</v>
      </c>
      <c r="B5" s="5" t="s">
        <v>30</v>
      </c>
      <c r="C5" s="4">
        <v>42668</v>
      </c>
      <c r="D5" s="3">
        <v>627</v>
      </c>
      <c r="E5" s="3">
        <v>53</v>
      </c>
      <c r="F5" s="3" t="s">
        <v>3</v>
      </c>
      <c r="G5" s="33">
        <f>E5/D5</f>
        <v>8.4529505582137163E-2</v>
      </c>
      <c r="H5" s="2" t="s">
        <v>0</v>
      </c>
    </row>
    <row r="6" spans="1:8" x14ac:dyDescent="0.2">
      <c r="A6" s="18" t="s">
        <v>29</v>
      </c>
      <c r="B6" s="18" t="s">
        <v>28</v>
      </c>
      <c r="C6" s="19">
        <v>42668</v>
      </c>
      <c r="D6" s="20">
        <v>3654</v>
      </c>
      <c r="E6" s="20">
        <v>384</v>
      </c>
      <c r="F6" s="20">
        <v>10</v>
      </c>
      <c r="G6" s="21">
        <f>E6/D6</f>
        <v>0.10509031198686371</v>
      </c>
      <c r="H6" s="24" t="s">
        <v>0</v>
      </c>
    </row>
    <row r="7" spans="1:8" x14ac:dyDescent="0.2">
      <c r="A7" s="5" t="s">
        <v>27</v>
      </c>
      <c r="B7" s="5" t="s">
        <v>26</v>
      </c>
      <c r="C7" s="4">
        <v>42668</v>
      </c>
      <c r="D7" s="3">
        <v>397</v>
      </c>
      <c r="E7" s="3">
        <v>254</v>
      </c>
      <c r="F7" s="3">
        <v>20</v>
      </c>
      <c r="G7" s="33">
        <f>E7/D7</f>
        <v>0.63979848866498745</v>
      </c>
      <c r="H7" s="2" t="s">
        <v>0</v>
      </c>
    </row>
    <row r="8" spans="1:8" x14ac:dyDescent="0.2">
      <c r="A8" s="18" t="s">
        <v>25</v>
      </c>
      <c r="B8" s="18" t="s">
        <v>24</v>
      </c>
      <c r="C8" s="19">
        <v>42668</v>
      </c>
      <c r="D8" s="22">
        <v>435</v>
      </c>
      <c r="E8" s="20" t="s">
        <v>3</v>
      </c>
      <c r="F8" s="20">
        <v>10</v>
      </c>
      <c r="G8" s="21">
        <f>10/D8</f>
        <v>2.2988505747126436E-2</v>
      </c>
      <c r="H8" s="22" t="s">
        <v>0</v>
      </c>
    </row>
    <row r="9" spans="1:8" x14ac:dyDescent="0.2">
      <c r="A9" s="5" t="s">
        <v>23</v>
      </c>
      <c r="B9" s="5" t="s">
        <v>22</v>
      </c>
      <c r="C9" s="4">
        <v>42668</v>
      </c>
      <c r="D9" s="3">
        <v>110</v>
      </c>
      <c r="E9" s="3">
        <v>26</v>
      </c>
      <c r="F9" s="3" t="s">
        <v>3</v>
      </c>
      <c r="G9" s="33">
        <f>E9/D9</f>
        <v>0.23636363636363636</v>
      </c>
      <c r="H9" s="2" t="s">
        <v>0</v>
      </c>
    </row>
    <row r="10" spans="1:8" x14ac:dyDescent="0.2">
      <c r="A10" s="18" t="s">
        <v>21</v>
      </c>
      <c r="B10" s="18" t="s">
        <v>20</v>
      </c>
      <c r="C10" s="19">
        <v>42668</v>
      </c>
      <c r="D10" s="20">
        <v>350</v>
      </c>
      <c r="E10" s="20">
        <v>126</v>
      </c>
      <c r="F10" s="20">
        <v>10</v>
      </c>
      <c r="G10" s="21">
        <f>E10/D10</f>
        <v>0.36</v>
      </c>
      <c r="H10" s="22" t="s">
        <v>0</v>
      </c>
    </row>
    <row r="11" spans="1:8" x14ac:dyDescent="0.2">
      <c r="A11" s="5" t="s">
        <v>19</v>
      </c>
      <c r="B11" s="5" t="s">
        <v>18</v>
      </c>
      <c r="C11" s="4">
        <v>42668</v>
      </c>
      <c r="D11" s="3">
        <v>85</v>
      </c>
      <c r="E11" s="3" t="s">
        <v>3</v>
      </c>
      <c r="F11" s="25">
        <v>10</v>
      </c>
      <c r="G11" s="33">
        <f>10/D11</f>
        <v>0.11764705882352941</v>
      </c>
      <c r="H11" s="2" t="s">
        <v>0</v>
      </c>
    </row>
    <row r="12" spans="1:8" x14ac:dyDescent="0.2">
      <c r="A12" s="18" t="s">
        <v>17</v>
      </c>
      <c r="B12" s="18" t="s">
        <v>16</v>
      </c>
      <c r="C12" s="19">
        <v>42668</v>
      </c>
      <c r="D12" s="20">
        <v>1624</v>
      </c>
      <c r="E12" s="20">
        <v>709</v>
      </c>
      <c r="F12" s="24">
        <v>111</v>
      </c>
      <c r="G12" s="21">
        <f t="shared" ref="G12" si="0">E12/D12</f>
        <v>0.43657635467980294</v>
      </c>
      <c r="H12" s="24" t="s">
        <v>0</v>
      </c>
    </row>
    <row r="13" spans="1:8" x14ac:dyDescent="0.2">
      <c r="A13" s="5" t="s">
        <v>15</v>
      </c>
      <c r="B13" s="5" t="s">
        <v>14</v>
      </c>
      <c r="C13" s="4">
        <v>42668</v>
      </c>
      <c r="D13" s="14"/>
      <c r="E13" s="14"/>
      <c r="F13" s="14" t="s">
        <v>59</v>
      </c>
      <c r="G13" s="33"/>
      <c r="H13" s="25" t="s">
        <v>0</v>
      </c>
    </row>
    <row r="14" spans="1:8" x14ac:dyDescent="0.2">
      <c r="A14" s="18" t="s">
        <v>13</v>
      </c>
      <c r="B14" s="18" t="s">
        <v>12</v>
      </c>
      <c r="C14" s="19">
        <v>42668</v>
      </c>
      <c r="D14" s="23"/>
      <c r="E14" s="23"/>
      <c r="F14" s="23" t="s">
        <v>59</v>
      </c>
      <c r="G14" s="21"/>
      <c r="H14" s="22" t="s">
        <v>0</v>
      </c>
    </row>
    <row r="15" spans="1:8" x14ac:dyDescent="0.2">
      <c r="A15" s="5" t="s">
        <v>11</v>
      </c>
      <c r="B15" s="5" t="s">
        <v>10</v>
      </c>
      <c r="C15" s="4">
        <v>42668</v>
      </c>
      <c r="D15" s="3">
        <v>213</v>
      </c>
      <c r="E15" s="3">
        <v>40</v>
      </c>
      <c r="F15" s="3">
        <v>10</v>
      </c>
      <c r="G15" s="33">
        <f>E15/D15</f>
        <v>0.18779342723004694</v>
      </c>
      <c r="H15" s="2" t="s">
        <v>0</v>
      </c>
    </row>
    <row r="16" spans="1:8" x14ac:dyDescent="0.2">
      <c r="A16" s="18" t="s">
        <v>9</v>
      </c>
      <c r="B16" s="18" t="s">
        <v>8</v>
      </c>
      <c r="C16" s="19">
        <v>42668</v>
      </c>
      <c r="D16" s="20">
        <v>959</v>
      </c>
      <c r="E16" s="20">
        <v>82</v>
      </c>
      <c r="F16" s="20">
        <v>10</v>
      </c>
      <c r="G16" s="21">
        <f>E16/D16</f>
        <v>8.5505735140771644E-2</v>
      </c>
      <c r="H16" s="24" t="s">
        <v>0</v>
      </c>
    </row>
    <row r="17" spans="1:8" x14ac:dyDescent="0.2">
      <c r="A17" s="5" t="s">
        <v>7</v>
      </c>
      <c r="B17" s="5" t="s">
        <v>6</v>
      </c>
      <c r="C17" s="4">
        <v>42668</v>
      </c>
      <c r="D17" s="3">
        <v>884</v>
      </c>
      <c r="E17" s="3">
        <v>95</v>
      </c>
      <c r="F17" s="3">
        <v>20</v>
      </c>
      <c r="G17" s="33">
        <f>E17/D17</f>
        <v>0.1074660633484163</v>
      </c>
      <c r="H17" s="2" t="s">
        <v>0</v>
      </c>
    </row>
    <row r="18" spans="1:8" x14ac:dyDescent="0.2">
      <c r="A18" s="18" t="s">
        <v>5</v>
      </c>
      <c r="B18" s="18" t="s">
        <v>4</v>
      </c>
      <c r="C18" s="19">
        <v>42668</v>
      </c>
      <c r="D18" s="20">
        <v>395</v>
      </c>
      <c r="E18" s="20">
        <v>13</v>
      </c>
      <c r="F18" s="20" t="s">
        <v>3</v>
      </c>
      <c r="G18" s="21">
        <f>E18/D18</f>
        <v>3.2911392405063293E-2</v>
      </c>
      <c r="H18" s="24" t="s">
        <v>0</v>
      </c>
    </row>
    <row r="19" spans="1:8" x14ac:dyDescent="0.2">
      <c r="A19" s="5" t="s">
        <v>2</v>
      </c>
      <c r="B19" s="5" t="s">
        <v>1</v>
      </c>
      <c r="C19" s="4">
        <v>42668</v>
      </c>
      <c r="D19" s="3">
        <v>288</v>
      </c>
      <c r="E19" s="25">
        <v>13</v>
      </c>
      <c r="F19" s="25" t="s">
        <v>3</v>
      </c>
      <c r="G19" s="33">
        <f>E19/D19</f>
        <v>4.5138888888888888E-2</v>
      </c>
      <c r="H19" s="2" t="s">
        <v>0</v>
      </c>
    </row>
    <row r="20" spans="1:8" x14ac:dyDescent="0.2">
      <c r="C20" s="4"/>
    </row>
    <row r="21" spans="1:8" hidden="1" x14ac:dyDescent="0.2">
      <c r="A21" s="5" t="s">
        <v>15</v>
      </c>
      <c r="B21" s="5" t="s">
        <v>14</v>
      </c>
      <c r="C21" s="4">
        <v>42634</v>
      </c>
      <c r="D21" s="3"/>
      <c r="E21" s="3"/>
      <c r="F21" s="3"/>
      <c r="G21" s="3" t="e">
        <f t="shared" ref="G21" si="1">E21/D21</f>
        <v>#DIV/0!</v>
      </c>
      <c r="H21" s="25" t="s">
        <v>0</v>
      </c>
    </row>
    <row r="22" spans="1:8" x14ac:dyDescent="0.2">
      <c r="A22" s="18" t="s">
        <v>29</v>
      </c>
      <c r="B22" s="18" t="s">
        <v>28</v>
      </c>
      <c r="C22" s="19">
        <v>42669</v>
      </c>
      <c r="D22" s="20">
        <v>723</v>
      </c>
      <c r="E22" s="20">
        <v>13</v>
      </c>
      <c r="F22" s="20" t="s">
        <v>3</v>
      </c>
      <c r="G22" s="24">
        <f t="shared" ref="G22:G23" si="2">E22/D22</f>
        <v>1.7980636237897647E-2</v>
      </c>
      <c r="H22" s="24" t="s">
        <v>0</v>
      </c>
    </row>
    <row r="23" spans="1:8" s="33" customFormat="1" x14ac:dyDescent="0.2">
      <c r="A23" s="31" t="s">
        <v>17</v>
      </c>
      <c r="B23" s="31" t="s">
        <v>16</v>
      </c>
      <c r="C23" s="30">
        <v>42669</v>
      </c>
      <c r="D23" s="32">
        <v>98</v>
      </c>
      <c r="E23" s="32">
        <v>13</v>
      </c>
      <c r="F23" s="35">
        <v>42</v>
      </c>
      <c r="G23" s="33">
        <f t="shared" si="2"/>
        <v>0.1326530612244898</v>
      </c>
      <c r="H23" s="35" t="s">
        <v>0</v>
      </c>
    </row>
    <row r="28" spans="1:8" x14ac:dyDescent="0.2">
      <c r="H28" s="33"/>
    </row>
  </sheetData>
  <dataValidations count="1">
    <dataValidation type="list" allowBlank="1" showInputMessage="1" showErrorMessage="1" sqref="H5:H19 H21:H23">
      <formula1>"OPEN, ADVISORY, RAIN ADVISORY, CLOSURE"</formula1>
    </dataValidation>
  </dataValidations>
  <pageMargins left="0.7" right="0.7" top="0.75" bottom="0.75" header="0.3" footer="0.3"/>
  <pageSetup scale="87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8"/>
  <sheetViews>
    <sheetView zoomScale="120" zoomScaleNormal="120" workbookViewId="0">
      <selection activeCell="G7" sqref="G7"/>
    </sheetView>
  </sheetViews>
  <sheetFormatPr defaultColWidth="9.140625" defaultRowHeight="12.75" x14ac:dyDescent="0.2"/>
  <cols>
    <col min="1" max="1" width="9.140625" style="1"/>
    <col min="2" max="2" width="23" style="1" customWidth="1"/>
    <col min="3" max="3" width="10.5703125" style="1" bestFit="1" customWidth="1"/>
    <col min="4" max="4" width="9.140625" style="1"/>
    <col min="5" max="5" width="11.7109375" style="1" customWidth="1"/>
    <col min="6" max="7" width="9.140625" style="1"/>
    <col min="8" max="8" width="15.5703125" style="1" bestFit="1" customWidth="1"/>
    <col min="9" max="16384" width="9.140625" style="1"/>
  </cols>
  <sheetData>
    <row r="1" spans="1:8" x14ac:dyDescent="0.2">
      <c r="A1" s="5" t="s">
        <v>42</v>
      </c>
      <c r="B1" s="5"/>
      <c r="C1" s="10"/>
      <c r="D1" s="9"/>
      <c r="E1" s="5"/>
      <c r="F1" s="2"/>
      <c r="G1" s="5"/>
      <c r="H1" s="5"/>
    </row>
    <row r="2" spans="1:8" x14ac:dyDescent="0.2">
      <c r="A2" s="5" t="s">
        <v>41</v>
      </c>
      <c r="B2" s="5"/>
      <c r="C2" s="10"/>
      <c r="D2" s="9"/>
      <c r="E2" s="5"/>
      <c r="F2" s="2"/>
      <c r="G2" s="5"/>
      <c r="H2" s="5"/>
    </row>
    <row r="3" spans="1:8" x14ac:dyDescent="0.2">
      <c r="A3" s="5" t="s">
        <v>40</v>
      </c>
      <c r="B3" s="5"/>
      <c r="C3" s="10"/>
      <c r="D3" s="9"/>
      <c r="E3" s="5"/>
      <c r="F3" s="2"/>
      <c r="G3" s="5"/>
      <c r="H3" s="5"/>
    </row>
    <row r="4" spans="1:8" x14ac:dyDescent="0.2">
      <c r="A4" s="6" t="s">
        <v>39</v>
      </c>
      <c r="B4" s="6" t="s">
        <v>38</v>
      </c>
      <c r="C4" s="8" t="s">
        <v>37</v>
      </c>
      <c r="D4" s="7" t="s">
        <v>36</v>
      </c>
      <c r="E4" s="6" t="s">
        <v>35</v>
      </c>
      <c r="F4" s="7" t="s">
        <v>34</v>
      </c>
      <c r="G4" s="6" t="s">
        <v>33</v>
      </c>
      <c r="H4" s="6" t="s">
        <v>32</v>
      </c>
    </row>
    <row r="5" spans="1:8" x14ac:dyDescent="0.2">
      <c r="A5" s="5" t="s">
        <v>31</v>
      </c>
      <c r="B5" s="5" t="s">
        <v>30</v>
      </c>
      <c r="C5" s="4">
        <v>42661</v>
      </c>
      <c r="D5" s="3" t="s">
        <v>49</v>
      </c>
      <c r="E5" s="3" t="s">
        <v>49</v>
      </c>
      <c r="F5" s="3" t="s">
        <v>58</v>
      </c>
      <c r="G5" s="33">
        <f>24196/24196</f>
        <v>1</v>
      </c>
      <c r="H5" s="2" t="s">
        <v>60</v>
      </c>
    </row>
    <row r="6" spans="1:8" x14ac:dyDescent="0.2">
      <c r="A6" s="18" t="s">
        <v>29</v>
      </c>
      <c r="B6" s="18" t="s">
        <v>28</v>
      </c>
      <c r="C6" s="19">
        <v>42661</v>
      </c>
      <c r="D6" s="20" t="s">
        <v>49</v>
      </c>
      <c r="E6" s="20">
        <v>1316</v>
      </c>
      <c r="F6" s="20">
        <v>111</v>
      </c>
      <c r="G6" s="21">
        <f>1316/24196</f>
        <v>5.4389155232269795E-2</v>
      </c>
      <c r="H6" s="24" t="s">
        <v>60</v>
      </c>
    </row>
    <row r="7" spans="1:8" x14ac:dyDescent="0.2">
      <c r="A7" s="5" t="s">
        <v>27</v>
      </c>
      <c r="B7" s="5" t="s">
        <v>26</v>
      </c>
      <c r="C7" s="4">
        <v>42661</v>
      </c>
      <c r="D7" s="3" t="s">
        <v>49</v>
      </c>
      <c r="E7" s="3">
        <v>337</v>
      </c>
      <c r="F7" s="3">
        <v>10</v>
      </c>
      <c r="G7" s="33">
        <f>337/24196</f>
        <v>1.3927921970573649E-2</v>
      </c>
      <c r="H7" s="2" t="s">
        <v>60</v>
      </c>
    </row>
    <row r="8" spans="1:8" x14ac:dyDescent="0.2">
      <c r="A8" s="18" t="s">
        <v>25</v>
      </c>
      <c r="B8" s="18" t="s">
        <v>24</v>
      </c>
      <c r="C8" s="19">
        <v>42661</v>
      </c>
      <c r="D8" s="22">
        <v>10462</v>
      </c>
      <c r="E8" s="20">
        <v>507</v>
      </c>
      <c r="F8" s="20">
        <v>20</v>
      </c>
      <c r="G8" s="21">
        <f t="shared" ref="G8" si="0">E8/D8</f>
        <v>4.846109730453068E-2</v>
      </c>
      <c r="H8" s="22" t="s">
        <v>60</v>
      </c>
    </row>
    <row r="9" spans="1:8" x14ac:dyDescent="0.2">
      <c r="A9" s="5" t="s">
        <v>23</v>
      </c>
      <c r="B9" s="5" t="s">
        <v>22</v>
      </c>
      <c r="C9" s="4">
        <v>42661</v>
      </c>
      <c r="D9" s="3">
        <v>1010</v>
      </c>
      <c r="E9" s="3">
        <v>39</v>
      </c>
      <c r="F9" s="3">
        <v>20</v>
      </c>
      <c r="G9" s="33">
        <f>39/1010</f>
        <v>3.8613861386138613E-2</v>
      </c>
      <c r="H9" s="2" t="s">
        <v>60</v>
      </c>
    </row>
    <row r="10" spans="1:8" x14ac:dyDescent="0.2">
      <c r="A10" s="18" t="s">
        <v>21</v>
      </c>
      <c r="B10" s="18" t="s">
        <v>20</v>
      </c>
      <c r="C10" s="19">
        <v>42661</v>
      </c>
      <c r="D10" s="20">
        <v>331</v>
      </c>
      <c r="E10" s="20">
        <v>53</v>
      </c>
      <c r="F10" s="20" t="s">
        <v>3</v>
      </c>
      <c r="G10" s="21">
        <f>E10/D10</f>
        <v>0.16012084592145015</v>
      </c>
      <c r="H10" s="22" t="s">
        <v>60</v>
      </c>
    </row>
    <row r="11" spans="1:8" x14ac:dyDescent="0.2">
      <c r="A11" s="5" t="s">
        <v>19</v>
      </c>
      <c r="B11" s="5" t="s">
        <v>18</v>
      </c>
      <c r="C11" s="4">
        <v>42661</v>
      </c>
      <c r="D11" s="3" t="s">
        <v>49</v>
      </c>
      <c r="E11" s="3">
        <v>16896</v>
      </c>
      <c r="F11" s="25">
        <v>885</v>
      </c>
      <c r="G11" s="33">
        <f>16896/24196</f>
        <v>0.69829723921309306</v>
      </c>
      <c r="H11" s="2" t="s">
        <v>60</v>
      </c>
    </row>
    <row r="12" spans="1:8" x14ac:dyDescent="0.2">
      <c r="A12" s="18" t="s">
        <v>17</v>
      </c>
      <c r="B12" s="18" t="s">
        <v>16</v>
      </c>
      <c r="C12" s="19">
        <v>42661</v>
      </c>
      <c r="D12" s="20" t="s">
        <v>49</v>
      </c>
      <c r="E12" s="20" t="s">
        <v>49</v>
      </c>
      <c r="F12" s="24">
        <v>1652</v>
      </c>
      <c r="G12" s="21">
        <f>24196/24196</f>
        <v>1</v>
      </c>
      <c r="H12" s="24" t="s">
        <v>60</v>
      </c>
    </row>
    <row r="13" spans="1:8" x14ac:dyDescent="0.2">
      <c r="A13" s="5" t="s">
        <v>15</v>
      </c>
      <c r="B13" s="5" t="s">
        <v>14</v>
      </c>
      <c r="C13" s="4">
        <v>42661</v>
      </c>
      <c r="D13" s="14"/>
      <c r="E13" s="14"/>
      <c r="F13" s="14" t="s">
        <v>59</v>
      </c>
      <c r="G13" s="33"/>
      <c r="H13" s="25" t="s">
        <v>60</v>
      </c>
    </row>
    <row r="14" spans="1:8" x14ac:dyDescent="0.2">
      <c r="A14" s="18" t="s">
        <v>13</v>
      </c>
      <c r="B14" s="18" t="s">
        <v>12</v>
      </c>
      <c r="C14" s="19">
        <v>42661</v>
      </c>
      <c r="D14" s="23"/>
      <c r="E14" s="23"/>
      <c r="F14" s="23" t="s">
        <v>59</v>
      </c>
      <c r="G14" s="21"/>
      <c r="H14" s="22" t="s">
        <v>60</v>
      </c>
    </row>
    <row r="15" spans="1:8" x14ac:dyDescent="0.2">
      <c r="A15" s="5" t="s">
        <v>11</v>
      </c>
      <c r="B15" s="5" t="s">
        <v>10</v>
      </c>
      <c r="C15" s="4">
        <v>42661</v>
      </c>
      <c r="D15" s="3" t="s">
        <v>49</v>
      </c>
      <c r="E15" s="3">
        <v>2018</v>
      </c>
      <c r="F15" s="3">
        <v>178</v>
      </c>
      <c r="G15" s="33">
        <f>2018/24196</f>
        <v>8.3402215242188785E-2</v>
      </c>
      <c r="H15" s="2" t="s">
        <v>60</v>
      </c>
    </row>
    <row r="16" spans="1:8" x14ac:dyDescent="0.2">
      <c r="A16" s="18" t="s">
        <v>9</v>
      </c>
      <c r="B16" s="18" t="s">
        <v>8</v>
      </c>
      <c r="C16" s="19">
        <v>42661</v>
      </c>
      <c r="D16" s="20" t="s">
        <v>49</v>
      </c>
      <c r="E16" s="20" t="s">
        <v>49</v>
      </c>
      <c r="F16" s="20" t="s">
        <v>58</v>
      </c>
      <c r="G16" s="21">
        <f>24196/24196</f>
        <v>1</v>
      </c>
      <c r="H16" s="24" t="s">
        <v>60</v>
      </c>
    </row>
    <row r="17" spans="1:8" x14ac:dyDescent="0.2">
      <c r="A17" s="5" t="s">
        <v>7</v>
      </c>
      <c r="B17" s="5" t="s">
        <v>6</v>
      </c>
      <c r="C17" s="4">
        <v>42661</v>
      </c>
      <c r="D17" s="3" t="s">
        <v>49</v>
      </c>
      <c r="E17" s="3">
        <v>1009</v>
      </c>
      <c r="F17" s="3">
        <v>192</v>
      </c>
      <c r="G17" s="33">
        <f>1009/24196</f>
        <v>4.1701107621094392E-2</v>
      </c>
      <c r="H17" s="2" t="s">
        <v>60</v>
      </c>
    </row>
    <row r="18" spans="1:8" x14ac:dyDescent="0.2">
      <c r="A18" s="18" t="s">
        <v>5</v>
      </c>
      <c r="B18" s="18" t="s">
        <v>4</v>
      </c>
      <c r="C18" s="19">
        <v>42661</v>
      </c>
      <c r="D18" s="20">
        <v>7701</v>
      </c>
      <c r="E18" s="20">
        <v>241</v>
      </c>
      <c r="F18" s="20">
        <v>10</v>
      </c>
      <c r="G18" s="21">
        <f>E18/D18</f>
        <v>3.129463706012206E-2</v>
      </c>
      <c r="H18" s="24" t="s">
        <v>60</v>
      </c>
    </row>
    <row r="19" spans="1:8" x14ac:dyDescent="0.2">
      <c r="A19" s="5" t="s">
        <v>2</v>
      </c>
      <c r="B19" s="5" t="s">
        <v>1</v>
      </c>
      <c r="C19" s="4">
        <v>42661</v>
      </c>
      <c r="D19" s="3" t="s">
        <v>49</v>
      </c>
      <c r="E19" s="25" t="s">
        <v>49</v>
      </c>
      <c r="F19" s="25" t="s">
        <v>58</v>
      </c>
      <c r="G19" s="33">
        <f>24196/24196</f>
        <v>1</v>
      </c>
      <c r="H19" s="2" t="s">
        <v>60</v>
      </c>
    </row>
    <row r="20" spans="1:8" x14ac:dyDescent="0.2">
      <c r="C20" s="4"/>
    </row>
    <row r="21" spans="1:8" hidden="1" x14ac:dyDescent="0.2">
      <c r="A21" s="5" t="s">
        <v>15</v>
      </c>
      <c r="B21" s="5" t="s">
        <v>14</v>
      </c>
      <c r="C21" s="4">
        <v>42634</v>
      </c>
      <c r="D21" s="3"/>
      <c r="E21" s="3"/>
      <c r="F21" s="3"/>
      <c r="G21" s="3" t="e">
        <f t="shared" ref="G21" si="1">E21/D21</f>
        <v>#DIV/0!</v>
      </c>
      <c r="H21" s="25" t="s">
        <v>0</v>
      </c>
    </row>
    <row r="28" spans="1:8" x14ac:dyDescent="0.2">
      <c r="H28" s="33"/>
    </row>
  </sheetData>
  <dataValidations disablePrompts="1" count="1">
    <dataValidation type="list" allowBlank="1" showInputMessage="1" showErrorMessage="1" sqref="H5:H19 H21">
      <formula1>"OPEN, ADVISORY, RAIN ADVISORY, CLOSURE"</formula1>
    </dataValidation>
  </dataValidations>
  <pageMargins left="0.7" right="0.7" top="0.75" bottom="0.75" header="0.3" footer="0.3"/>
  <pageSetup scale="84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8"/>
  <sheetViews>
    <sheetView zoomScale="120" zoomScaleNormal="120" workbookViewId="0">
      <selection activeCell="G7" sqref="G7"/>
    </sheetView>
  </sheetViews>
  <sheetFormatPr defaultColWidth="9.140625" defaultRowHeight="12.75" x14ac:dyDescent="0.2"/>
  <cols>
    <col min="1" max="1" width="9.140625" style="1"/>
    <col min="2" max="2" width="23" style="1" customWidth="1"/>
    <col min="3" max="3" width="10.5703125" style="1" bestFit="1" customWidth="1"/>
    <col min="4" max="4" width="9.140625" style="1"/>
    <col min="5" max="5" width="11.7109375" style="1" customWidth="1"/>
    <col min="6" max="7" width="9.140625" style="1"/>
    <col min="8" max="8" width="12.28515625" style="1" customWidth="1"/>
    <col min="9" max="16384" width="9.140625" style="1"/>
  </cols>
  <sheetData>
    <row r="1" spans="1:8" x14ac:dyDescent="0.2">
      <c r="A1" s="5" t="s">
        <v>42</v>
      </c>
      <c r="B1" s="5"/>
      <c r="C1" s="10"/>
      <c r="D1" s="9"/>
      <c r="E1" s="5"/>
      <c r="F1" s="2"/>
      <c r="G1" s="5"/>
      <c r="H1" s="5"/>
    </row>
    <row r="2" spans="1:8" x14ac:dyDescent="0.2">
      <c r="A2" s="5" t="s">
        <v>41</v>
      </c>
      <c r="B2" s="5"/>
      <c r="C2" s="10"/>
      <c r="D2" s="9"/>
      <c r="E2" s="5"/>
      <c r="F2" s="2"/>
      <c r="G2" s="5"/>
      <c r="H2" s="5"/>
    </row>
    <row r="3" spans="1:8" x14ac:dyDescent="0.2">
      <c r="A3" s="5" t="s">
        <v>40</v>
      </c>
      <c r="B3" s="5"/>
      <c r="C3" s="10"/>
      <c r="D3" s="9"/>
      <c r="E3" s="5"/>
      <c r="F3" s="2"/>
      <c r="G3" s="5"/>
      <c r="H3" s="5"/>
    </row>
    <row r="4" spans="1:8" x14ac:dyDescent="0.2">
      <c r="A4" s="6" t="s">
        <v>39</v>
      </c>
      <c r="B4" s="6" t="s">
        <v>38</v>
      </c>
      <c r="C4" s="8" t="s">
        <v>37</v>
      </c>
      <c r="D4" s="7" t="s">
        <v>36</v>
      </c>
      <c r="E4" s="6" t="s">
        <v>35</v>
      </c>
      <c r="F4" s="7" t="s">
        <v>34</v>
      </c>
      <c r="G4" s="6" t="s">
        <v>33</v>
      </c>
      <c r="H4" s="6" t="s">
        <v>32</v>
      </c>
    </row>
    <row r="5" spans="1:8" x14ac:dyDescent="0.2">
      <c r="A5" s="5" t="s">
        <v>31</v>
      </c>
      <c r="B5" s="5" t="s">
        <v>30</v>
      </c>
      <c r="C5" s="4">
        <v>42654</v>
      </c>
      <c r="D5" s="3">
        <v>292</v>
      </c>
      <c r="E5" s="3" t="s">
        <v>3</v>
      </c>
      <c r="F5" s="3" t="s">
        <v>3</v>
      </c>
      <c r="G5" s="33">
        <f>10/D5</f>
        <v>3.4246575342465752E-2</v>
      </c>
      <c r="H5" s="2" t="s">
        <v>0</v>
      </c>
    </row>
    <row r="6" spans="1:8" x14ac:dyDescent="0.2">
      <c r="A6" s="18" t="s">
        <v>29</v>
      </c>
      <c r="B6" s="18" t="s">
        <v>28</v>
      </c>
      <c r="C6" s="19">
        <v>42654</v>
      </c>
      <c r="D6" s="20">
        <v>10</v>
      </c>
      <c r="E6" s="20" t="s">
        <v>3</v>
      </c>
      <c r="F6" s="20" t="s">
        <v>3</v>
      </c>
      <c r="G6" s="21">
        <f>10/D6</f>
        <v>1</v>
      </c>
      <c r="H6" s="24" t="s">
        <v>0</v>
      </c>
    </row>
    <row r="7" spans="1:8" x14ac:dyDescent="0.2">
      <c r="A7" s="5" t="s">
        <v>27</v>
      </c>
      <c r="B7" s="5" t="s">
        <v>26</v>
      </c>
      <c r="C7" s="4">
        <v>42654</v>
      </c>
      <c r="D7" s="3" t="s">
        <v>3</v>
      </c>
      <c r="E7" s="3" t="s">
        <v>3</v>
      </c>
      <c r="F7" s="3">
        <v>10</v>
      </c>
      <c r="G7" s="33">
        <f>10/10</f>
        <v>1</v>
      </c>
      <c r="H7" s="2" t="s">
        <v>0</v>
      </c>
    </row>
    <row r="8" spans="1:8" x14ac:dyDescent="0.2">
      <c r="A8" s="18" t="s">
        <v>25</v>
      </c>
      <c r="B8" s="18" t="s">
        <v>24</v>
      </c>
      <c r="C8" s="19">
        <v>42654</v>
      </c>
      <c r="D8" s="22">
        <v>199</v>
      </c>
      <c r="E8" s="20">
        <v>26</v>
      </c>
      <c r="F8" s="20">
        <v>20</v>
      </c>
      <c r="G8" s="21">
        <f t="shared" ref="G8:G12" si="0">E8/D8</f>
        <v>0.1306532663316583</v>
      </c>
      <c r="H8" s="22" t="s">
        <v>0</v>
      </c>
    </row>
    <row r="9" spans="1:8" x14ac:dyDescent="0.2">
      <c r="A9" s="5" t="s">
        <v>23</v>
      </c>
      <c r="B9" s="5" t="s">
        <v>22</v>
      </c>
      <c r="C9" s="4">
        <v>42654</v>
      </c>
      <c r="D9" s="3">
        <v>52</v>
      </c>
      <c r="E9" s="3">
        <v>26</v>
      </c>
      <c r="F9" s="3">
        <v>10</v>
      </c>
      <c r="G9" s="33">
        <f>10/10</f>
        <v>1</v>
      </c>
      <c r="H9" s="2" t="s">
        <v>0</v>
      </c>
    </row>
    <row r="10" spans="1:8" x14ac:dyDescent="0.2">
      <c r="A10" s="18" t="s">
        <v>21</v>
      </c>
      <c r="B10" s="18" t="s">
        <v>20</v>
      </c>
      <c r="C10" s="19">
        <v>42654</v>
      </c>
      <c r="D10" s="20">
        <v>85</v>
      </c>
      <c r="E10" s="20">
        <v>39</v>
      </c>
      <c r="F10" s="20">
        <v>64</v>
      </c>
      <c r="G10" s="21">
        <f>10/D10</f>
        <v>0.11764705882352941</v>
      </c>
      <c r="H10" s="22" t="s">
        <v>0</v>
      </c>
    </row>
    <row r="11" spans="1:8" x14ac:dyDescent="0.2">
      <c r="A11" s="5" t="s">
        <v>19</v>
      </c>
      <c r="B11" s="5" t="s">
        <v>18</v>
      </c>
      <c r="C11" s="4">
        <v>42654</v>
      </c>
      <c r="D11" s="3">
        <v>97</v>
      </c>
      <c r="E11" s="3" t="s">
        <v>3</v>
      </c>
      <c r="F11" s="25" t="s">
        <v>3</v>
      </c>
      <c r="G11" s="33">
        <f>10/D11</f>
        <v>0.10309278350515463</v>
      </c>
      <c r="H11" s="2" t="s">
        <v>0</v>
      </c>
    </row>
    <row r="12" spans="1:8" x14ac:dyDescent="0.2">
      <c r="A12" s="18" t="s">
        <v>17</v>
      </c>
      <c r="B12" s="18" t="s">
        <v>16</v>
      </c>
      <c r="C12" s="19">
        <v>42654</v>
      </c>
      <c r="D12" s="20">
        <v>10</v>
      </c>
      <c r="E12" s="20">
        <v>10</v>
      </c>
      <c r="F12" s="24" t="s">
        <v>3</v>
      </c>
      <c r="G12" s="21">
        <f t="shared" si="0"/>
        <v>1</v>
      </c>
      <c r="H12" s="24" t="s">
        <v>0</v>
      </c>
    </row>
    <row r="13" spans="1:8" x14ac:dyDescent="0.2">
      <c r="A13" s="5" t="s">
        <v>15</v>
      </c>
      <c r="B13" s="5" t="s">
        <v>14</v>
      </c>
      <c r="C13" s="4">
        <v>42654</v>
      </c>
      <c r="D13" s="14"/>
      <c r="E13" s="14"/>
      <c r="F13" s="14" t="s">
        <v>59</v>
      </c>
      <c r="G13" s="33"/>
      <c r="H13" s="25" t="s">
        <v>0</v>
      </c>
    </row>
    <row r="14" spans="1:8" x14ac:dyDescent="0.2">
      <c r="A14" s="18" t="s">
        <v>13</v>
      </c>
      <c r="B14" s="18" t="s">
        <v>12</v>
      </c>
      <c r="C14" s="19">
        <v>42654</v>
      </c>
      <c r="D14" s="23"/>
      <c r="E14" s="23"/>
      <c r="F14" s="23" t="s">
        <v>59</v>
      </c>
      <c r="G14" s="21"/>
      <c r="H14" s="22" t="s">
        <v>0</v>
      </c>
    </row>
    <row r="15" spans="1:8" x14ac:dyDescent="0.2">
      <c r="A15" s="5" t="s">
        <v>11</v>
      </c>
      <c r="B15" s="5" t="s">
        <v>10</v>
      </c>
      <c r="C15" s="4">
        <v>42654</v>
      </c>
      <c r="D15" s="3">
        <v>108</v>
      </c>
      <c r="E15" s="3" t="s">
        <v>3</v>
      </c>
      <c r="F15" s="3" t="s">
        <v>3</v>
      </c>
      <c r="G15" s="33">
        <f>10/D15</f>
        <v>9.2592592592592587E-2</v>
      </c>
      <c r="H15" s="2" t="s">
        <v>0</v>
      </c>
    </row>
    <row r="16" spans="1:8" x14ac:dyDescent="0.2">
      <c r="A16" s="18" t="s">
        <v>9</v>
      </c>
      <c r="B16" s="18" t="s">
        <v>8</v>
      </c>
      <c r="C16" s="19">
        <v>42654</v>
      </c>
      <c r="D16" s="20">
        <v>199</v>
      </c>
      <c r="E16" s="20" t="s">
        <v>3</v>
      </c>
      <c r="F16" s="20" t="s">
        <v>3</v>
      </c>
      <c r="G16" s="21">
        <f>10/D16</f>
        <v>5.0251256281407038E-2</v>
      </c>
      <c r="H16" s="24" t="s">
        <v>0</v>
      </c>
    </row>
    <row r="17" spans="1:8" x14ac:dyDescent="0.2">
      <c r="A17" s="5" t="s">
        <v>7</v>
      </c>
      <c r="B17" s="5" t="s">
        <v>6</v>
      </c>
      <c r="C17" s="4">
        <v>42654</v>
      </c>
      <c r="D17" s="3">
        <v>10</v>
      </c>
      <c r="E17" s="3">
        <v>10</v>
      </c>
      <c r="F17" s="3" t="s">
        <v>3</v>
      </c>
      <c r="G17" s="33">
        <f>10/10</f>
        <v>1</v>
      </c>
      <c r="H17" s="2" t="s">
        <v>0</v>
      </c>
    </row>
    <row r="18" spans="1:8" x14ac:dyDescent="0.2">
      <c r="A18" s="18" t="s">
        <v>5</v>
      </c>
      <c r="B18" s="18" t="s">
        <v>4</v>
      </c>
      <c r="C18" s="19">
        <v>42654</v>
      </c>
      <c r="D18" s="20">
        <v>145</v>
      </c>
      <c r="E18" s="20">
        <v>145</v>
      </c>
      <c r="F18" s="20">
        <v>10</v>
      </c>
      <c r="G18" s="21">
        <f>10/D18</f>
        <v>6.8965517241379309E-2</v>
      </c>
      <c r="H18" s="24" t="s">
        <v>0</v>
      </c>
    </row>
    <row r="19" spans="1:8" x14ac:dyDescent="0.2">
      <c r="A19" s="5" t="s">
        <v>2</v>
      </c>
      <c r="B19" s="5" t="s">
        <v>1</v>
      </c>
      <c r="C19" s="4">
        <v>42654</v>
      </c>
      <c r="D19" s="3">
        <v>199</v>
      </c>
      <c r="E19" s="25">
        <v>68</v>
      </c>
      <c r="F19" s="25">
        <v>10</v>
      </c>
      <c r="G19" s="33">
        <f>E19/D19</f>
        <v>0.34170854271356782</v>
      </c>
      <c r="H19" s="2" t="s">
        <v>0</v>
      </c>
    </row>
    <row r="20" spans="1:8" x14ac:dyDescent="0.2">
      <c r="C20" s="4"/>
    </row>
    <row r="21" spans="1:8" hidden="1" x14ac:dyDescent="0.2">
      <c r="A21" s="5" t="s">
        <v>15</v>
      </c>
      <c r="B21" s="5" t="s">
        <v>14</v>
      </c>
      <c r="C21" s="4">
        <v>42634</v>
      </c>
      <c r="D21" s="3"/>
      <c r="E21" s="3"/>
      <c r="F21" s="3"/>
      <c r="G21" s="3" t="e">
        <f t="shared" ref="G21" si="1">E21/D21</f>
        <v>#DIV/0!</v>
      </c>
      <c r="H21" s="25" t="s">
        <v>0</v>
      </c>
    </row>
    <row r="28" spans="1:8" x14ac:dyDescent="0.2">
      <c r="H28" s="33"/>
    </row>
  </sheetData>
  <dataValidations count="1">
    <dataValidation type="list" allowBlank="1" showInputMessage="1" showErrorMessage="1" sqref="H5:H19 H21">
      <formula1>"OPEN, ADVISORY, RAIN ADVISORY, CLOSURE"</formula1>
    </dataValidation>
  </dataValidations>
  <pageMargins left="0.7" right="0.7" top="0.75" bottom="0.75" header="0.3" footer="0.3"/>
  <pageSetup scale="97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8"/>
  <sheetViews>
    <sheetView zoomScale="120" zoomScaleNormal="120" workbookViewId="0">
      <selection activeCell="G8" sqref="G8"/>
    </sheetView>
  </sheetViews>
  <sheetFormatPr defaultColWidth="9.140625" defaultRowHeight="12.75" x14ac:dyDescent="0.2"/>
  <cols>
    <col min="1" max="1" width="9.140625" style="1"/>
    <col min="2" max="2" width="23" style="1" customWidth="1"/>
    <col min="3" max="3" width="9.5703125" style="1" bestFit="1" customWidth="1"/>
    <col min="4" max="4" width="9.140625" style="1"/>
    <col min="5" max="5" width="11.7109375" style="1" customWidth="1"/>
    <col min="6" max="7" width="9.140625" style="1"/>
    <col min="8" max="8" width="12.28515625" style="1" customWidth="1"/>
    <col min="9" max="16384" width="9.140625" style="1"/>
  </cols>
  <sheetData>
    <row r="1" spans="1:8" x14ac:dyDescent="0.2">
      <c r="A1" s="5" t="s">
        <v>42</v>
      </c>
      <c r="B1" s="5"/>
      <c r="C1" s="10"/>
      <c r="D1" s="9"/>
      <c r="E1" s="5"/>
      <c r="F1" s="2"/>
      <c r="G1" s="5"/>
      <c r="H1" s="5"/>
    </row>
    <row r="2" spans="1:8" x14ac:dyDescent="0.2">
      <c r="A2" s="5" t="s">
        <v>41</v>
      </c>
      <c r="B2" s="5"/>
      <c r="C2" s="10"/>
      <c r="D2" s="9"/>
      <c r="E2" s="5"/>
      <c r="F2" s="2"/>
      <c r="G2" s="5"/>
      <c r="H2" s="5"/>
    </row>
    <row r="3" spans="1:8" x14ac:dyDescent="0.2">
      <c r="A3" s="5" t="s">
        <v>40</v>
      </c>
      <c r="B3" s="5"/>
      <c r="C3" s="10"/>
      <c r="D3" s="9"/>
      <c r="E3" s="5"/>
      <c r="F3" s="2"/>
      <c r="G3" s="5"/>
      <c r="H3" s="5"/>
    </row>
    <row r="4" spans="1:8" x14ac:dyDescent="0.2">
      <c r="A4" s="6" t="s">
        <v>39</v>
      </c>
      <c r="B4" s="6" t="s">
        <v>38</v>
      </c>
      <c r="C4" s="8" t="s">
        <v>37</v>
      </c>
      <c r="D4" s="7" t="s">
        <v>36</v>
      </c>
      <c r="E4" s="6" t="s">
        <v>35</v>
      </c>
      <c r="F4" s="7" t="s">
        <v>34</v>
      </c>
      <c r="G4" s="6" t="s">
        <v>33</v>
      </c>
      <c r="H4" s="6" t="s">
        <v>32</v>
      </c>
    </row>
    <row r="5" spans="1:8" x14ac:dyDescent="0.2">
      <c r="A5" s="5" t="s">
        <v>31</v>
      </c>
      <c r="B5" s="5" t="s">
        <v>30</v>
      </c>
      <c r="C5" s="4">
        <v>42647</v>
      </c>
      <c r="D5" s="3">
        <v>171</v>
      </c>
      <c r="E5" s="3">
        <v>40</v>
      </c>
      <c r="F5" s="3">
        <v>10</v>
      </c>
      <c r="G5" s="33">
        <f>10/D5</f>
        <v>5.8479532163742687E-2</v>
      </c>
      <c r="H5" s="2" t="s">
        <v>0</v>
      </c>
    </row>
    <row r="6" spans="1:8" x14ac:dyDescent="0.2">
      <c r="A6" s="18" t="s">
        <v>29</v>
      </c>
      <c r="B6" s="18" t="s">
        <v>28</v>
      </c>
      <c r="C6" s="19">
        <v>42647</v>
      </c>
      <c r="D6" s="20">
        <v>10</v>
      </c>
      <c r="E6" s="20" t="s">
        <v>3</v>
      </c>
      <c r="F6" s="20" t="s">
        <v>3</v>
      </c>
      <c r="G6" s="21">
        <f>10/D6</f>
        <v>1</v>
      </c>
      <c r="H6" s="24" t="s">
        <v>0</v>
      </c>
    </row>
    <row r="7" spans="1:8" x14ac:dyDescent="0.2">
      <c r="A7" s="5" t="s">
        <v>27</v>
      </c>
      <c r="B7" s="5" t="s">
        <v>26</v>
      </c>
      <c r="C7" s="4">
        <v>42647</v>
      </c>
      <c r="D7" s="3">
        <v>74</v>
      </c>
      <c r="E7" s="3">
        <v>26</v>
      </c>
      <c r="F7" s="3" t="s">
        <v>3</v>
      </c>
      <c r="G7" s="33">
        <f t="shared" ref="G7:G12" si="0">E7/D7</f>
        <v>0.35135135135135137</v>
      </c>
      <c r="H7" s="2" t="s">
        <v>0</v>
      </c>
    </row>
    <row r="8" spans="1:8" x14ac:dyDescent="0.2">
      <c r="A8" s="18" t="s">
        <v>25</v>
      </c>
      <c r="B8" s="18" t="s">
        <v>24</v>
      </c>
      <c r="C8" s="19">
        <v>42647</v>
      </c>
      <c r="D8" s="22">
        <v>107</v>
      </c>
      <c r="E8" s="20">
        <v>13</v>
      </c>
      <c r="F8" s="20">
        <v>42</v>
      </c>
      <c r="G8" s="21">
        <f t="shared" si="0"/>
        <v>0.12149532710280374</v>
      </c>
      <c r="H8" s="22" t="s">
        <v>0</v>
      </c>
    </row>
    <row r="9" spans="1:8" x14ac:dyDescent="0.2">
      <c r="A9" s="5" t="s">
        <v>23</v>
      </c>
      <c r="B9" s="5" t="s">
        <v>22</v>
      </c>
      <c r="C9" s="4">
        <v>42647</v>
      </c>
      <c r="D9" s="3">
        <v>20</v>
      </c>
      <c r="E9" s="3" t="s">
        <v>3</v>
      </c>
      <c r="F9" s="3">
        <v>31</v>
      </c>
      <c r="G9" s="33">
        <f>10/10</f>
        <v>1</v>
      </c>
      <c r="H9" s="2" t="s">
        <v>0</v>
      </c>
    </row>
    <row r="10" spans="1:8" x14ac:dyDescent="0.2">
      <c r="A10" s="18" t="s">
        <v>21</v>
      </c>
      <c r="B10" s="18" t="s">
        <v>20</v>
      </c>
      <c r="C10" s="19">
        <v>42647</v>
      </c>
      <c r="D10" s="20">
        <v>41</v>
      </c>
      <c r="E10" s="20" t="s">
        <v>3</v>
      </c>
      <c r="F10" s="20" t="s">
        <v>3</v>
      </c>
      <c r="G10" s="21">
        <f>10/D10</f>
        <v>0.24390243902439024</v>
      </c>
      <c r="H10" s="22" t="s">
        <v>0</v>
      </c>
    </row>
    <row r="11" spans="1:8" x14ac:dyDescent="0.2">
      <c r="A11" s="5" t="s">
        <v>19</v>
      </c>
      <c r="B11" s="5" t="s">
        <v>18</v>
      </c>
      <c r="C11" s="4">
        <v>42647</v>
      </c>
      <c r="D11" s="3">
        <v>20</v>
      </c>
      <c r="E11" s="3" t="s">
        <v>3</v>
      </c>
      <c r="F11" s="25" t="s">
        <v>3</v>
      </c>
      <c r="G11" s="33">
        <f>10/D11</f>
        <v>0.5</v>
      </c>
      <c r="H11" s="2" t="s">
        <v>0</v>
      </c>
    </row>
    <row r="12" spans="1:8" x14ac:dyDescent="0.2">
      <c r="A12" s="18" t="s">
        <v>17</v>
      </c>
      <c r="B12" s="18" t="s">
        <v>16</v>
      </c>
      <c r="C12" s="19">
        <v>42647</v>
      </c>
      <c r="D12" s="20">
        <v>132</v>
      </c>
      <c r="E12" s="20">
        <v>13</v>
      </c>
      <c r="F12" s="24">
        <v>10</v>
      </c>
      <c r="G12" s="21">
        <f t="shared" si="0"/>
        <v>9.8484848484848481E-2</v>
      </c>
      <c r="H12" s="24" t="s">
        <v>0</v>
      </c>
    </row>
    <row r="13" spans="1:8" x14ac:dyDescent="0.2">
      <c r="A13" s="5" t="s">
        <v>15</v>
      </c>
      <c r="B13" s="5" t="s">
        <v>14</v>
      </c>
      <c r="C13" s="4">
        <v>42647</v>
      </c>
      <c r="D13" s="14"/>
      <c r="E13" s="14"/>
      <c r="F13" s="14" t="s">
        <v>59</v>
      </c>
      <c r="G13" s="33"/>
      <c r="H13" s="25" t="s">
        <v>0</v>
      </c>
    </row>
    <row r="14" spans="1:8" x14ac:dyDescent="0.2">
      <c r="A14" s="18" t="s">
        <v>13</v>
      </c>
      <c r="B14" s="18" t="s">
        <v>12</v>
      </c>
      <c r="C14" s="19">
        <v>42647</v>
      </c>
      <c r="D14" s="23"/>
      <c r="E14" s="23"/>
      <c r="F14" s="23" t="s">
        <v>59</v>
      </c>
      <c r="G14" s="21"/>
      <c r="H14" s="22" t="s">
        <v>0</v>
      </c>
    </row>
    <row r="15" spans="1:8" x14ac:dyDescent="0.2">
      <c r="A15" s="5" t="s">
        <v>11</v>
      </c>
      <c r="B15" s="5" t="s">
        <v>10</v>
      </c>
      <c r="C15" s="4">
        <v>42647</v>
      </c>
      <c r="D15" s="3">
        <v>30</v>
      </c>
      <c r="E15" s="3" t="s">
        <v>3</v>
      </c>
      <c r="F15" s="3">
        <v>20</v>
      </c>
      <c r="G15" s="33">
        <f>10/D15</f>
        <v>0.33333333333333331</v>
      </c>
      <c r="H15" s="2" t="s">
        <v>0</v>
      </c>
    </row>
    <row r="16" spans="1:8" x14ac:dyDescent="0.2">
      <c r="A16" s="18" t="s">
        <v>9</v>
      </c>
      <c r="B16" s="18" t="s">
        <v>8</v>
      </c>
      <c r="C16" s="19">
        <v>42647</v>
      </c>
      <c r="D16" s="20">
        <v>31</v>
      </c>
      <c r="E16" s="20" t="s">
        <v>3</v>
      </c>
      <c r="F16" s="20" t="s">
        <v>3</v>
      </c>
      <c r="G16" s="21">
        <f>10/D16</f>
        <v>0.32258064516129031</v>
      </c>
      <c r="H16" s="24" t="s">
        <v>0</v>
      </c>
    </row>
    <row r="17" spans="1:8" x14ac:dyDescent="0.2">
      <c r="A17" s="5" t="s">
        <v>7</v>
      </c>
      <c r="B17" s="5" t="s">
        <v>6</v>
      </c>
      <c r="C17" s="4">
        <v>42647</v>
      </c>
      <c r="D17" s="3">
        <v>20</v>
      </c>
      <c r="E17" s="3" t="s">
        <v>3</v>
      </c>
      <c r="F17" s="3" t="s">
        <v>3</v>
      </c>
      <c r="G17" s="33">
        <f>10/10</f>
        <v>1</v>
      </c>
      <c r="H17" s="2" t="s">
        <v>0</v>
      </c>
    </row>
    <row r="18" spans="1:8" x14ac:dyDescent="0.2">
      <c r="A18" s="18" t="s">
        <v>5</v>
      </c>
      <c r="B18" s="18" t="s">
        <v>4</v>
      </c>
      <c r="C18" s="19">
        <v>42647</v>
      </c>
      <c r="D18" s="20">
        <v>20</v>
      </c>
      <c r="E18" s="20" t="s">
        <v>3</v>
      </c>
      <c r="F18" s="20" t="s">
        <v>3</v>
      </c>
      <c r="G18" s="21">
        <f>10/D18</f>
        <v>0.5</v>
      </c>
      <c r="H18" s="24" t="s">
        <v>0</v>
      </c>
    </row>
    <row r="19" spans="1:8" x14ac:dyDescent="0.2">
      <c r="A19" s="5" t="s">
        <v>2</v>
      </c>
      <c r="B19" s="5" t="s">
        <v>1</v>
      </c>
      <c r="C19" s="4">
        <v>42647</v>
      </c>
      <c r="D19" s="3">
        <v>41</v>
      </c>
      <c r="E19" s="25">
        <v>40</v>
      </c>
      <c r="F19" s="25" t="s">
        <v>3</v>
      </c>
      <c r="G19" s="33">
        <f>E19/D19</f>
        <v>0.97560975609756095</v>
      </c>
      <c r="H19" s="2" t="s">
        <v>0</v>
      </c>
    </row>
    <row r="20" spans="1:8" x14ac:dyDescent="0.2">
      <c r="C20" s="4"/>
    </row>
    <row r="21" spans="1:8" hidden="1" x14ac:dyDescent="0.2">
      <c r="A21" s="5" t="s">
        <v>15</v>
      </c>
      <c r="B21" s="5" t="s">
        <v>14</v>
      </c>
      <c r="C21" s="4">
        <v>42634</v>
      </c>
      <c r="D21" s="3"/>
      <c r="E21" s="3"/>
      <c r="F21" s="3"/>
      <c r="G21" s="3" t="e">
        <f t="shared" ref="G21" si="1">E21/D21</f>
        <v>#DIV/0!</v>
      </c>
      <c r="H21" s="25" t="s">
        <v>0</v>
      </c>
    </row>
    <row r="28" spans="1:8" x14ac:dyDescent="0.2">
      <c r="H28" s="33"/>
    </row>
  </sheetData>
  <dataValidations count="1">
    <dataValidation type="list" allowBlank="1" showInputMessage="1" showErrorMessage="1" sqref="H5:H19 H21">
      <formula1>"OPEN, ADVISORY, RAIN ADVISORY, CLOSURE"</formula1>
    </dataValidation>
  </dataValidations>
  <pageMargins left="0.7" right="0.7" top="0.75" bottom="0.75" header="0.3" footer="0.3"/>
  <pageSetup scale="97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8"/>
  <sheetViews>
    <sheetView zoomScale="120" zoomScaleNormal="120" workbookViewId="0">
      <selection activeCell="K29" sqref="K29"/>
    </sheetView>
  </sheetViews>
  <sheetFormatPr defaultColWidth="9.140625" defaultRowHeight="12.75" x14ac:dyDescent="0.2"/>
  <cols>
    <col min="1" max="1" width="9.140625" style="1"/>
    <col min="2" max="2" width="23" style="1" customWidth="1"/>
    <col min="3" max="3" width="9.5703125" style="1" bestFit="1" customWidth="1"/>
    <col min="4" max="4" width="9.140625" style="1"/>
    <col min="5" max="5" width="11.7109375" style="1" customWidth="1"/>
    <col min="6" max="7" width="9.140625" style="1"/>
    <col min="8" max="8" width="12.28515625" style="1" customWidth="1"/>
    <col min="9" max="16384" width="9.140625" style="1"/>
  </cols>
  <sheetData>
    <row r="1" spans="1:8" x14ac:dyDescent="0.2">
      <c r="A1" s="5" t="s">
        <v>42</v>
      </c>
      <c r="B1" s="5"/>
      <c r="C1" s="10"/>
      <c r="D1" s="9"/>
      <c r="E1" s="5"/>
      <c r="F1" s="2"/>
      <c r="G1" s="5"/>
      <c r="H1" s="5"/>
    </row>
    <row r="2" spans="1:8" x14ac:dyDescent="0.2">
      <c r="A2" s="5" t="s">
        <v>41</v>
      </c>
      <c r="B2" s="5"/>
      <c r="C2" s="10"/>
      <c r="D2" s="9"/>
      <c r="E2" s="5"/>
      <c r="F2" s="2"/>
      <c r="G2" s="5"/>
      <c r="H2" s="5"/>
    </row>
    <row r="3" spans="1:8" x14ac:dyDescent="0.2">
      <c r="A3" s="5" t="s">
        <v>40</v>
      </c>
      <c r="B3" s="5"/>
      <c r="C3" s="10"/>
      <c r="D3" s="9"/>
      <c r="E3" s="5"/>
      <c r="F3" s="2"/>
      <c r="G3" s="5"/>
      <c r="H3" s="5"/>
    </row>
    <row r="4" spans="1:8" x14ac:dyDescent="0.2">
      <c r="A4" s="6" t="s">
        <v>39</v>
      </c>
      <c r="B4" s="6" t="s">
        <v>38</v>
      </c>
      <c r="C4" s="8" t="s">
        <v>37</v>
      </c>
      <c r="D4" s="7" t="s">
        <v>36</v>
      </c>
      <c r="E4" s="6" t="s">
        <v>35</v>
      </c>
      <c r="F4" s="7" t="s">
        <v>34</v>
      </c>
      <c r="G4" s="6" t="s">
        <v>33</v>
      </c>
      <c r="H4" s="6" t="s">
        <v>32</v>
      </c>
    </row>
    <row r="5" spans="1:8" x14ac:dyDescent="0.2">
      <c r="A5" s="5" t="s">
        <v>31</v>
      </c>
      <c r="B5" s="5" t="s">
        <v>30</v>
      </c>
      <c r="C5" s="4">
        <v>42640</v>
      </c>
      <c r="D5" s="3">
        <v>187</v>
      </c>
      <c r="E5" s="3" t="s">
        <v>3</v>
      </c>
      <c r="F5" s="3" t="s">
        <v>3</v>
      </c>
      <c r="G5" s="33">
        <f>10/D5</f>
        <v>5.3475935828877004E-2</v>
      </c>
      <c r="H5" s="2" t="s">
        <v>0</v>
      </c>
    </row>
    <row r="6" spans="1:8" x14ac:dyDescent="0.2">
      <c r="A6" s="18" t="s">
        <v>29</v>
      </c>
      <c r="B6" s="18" t="s">
        <v>28</v>
      </c>
      <c r="C6" s="19">
        <v>42640</v>
      </c>
      <c r="D6" s="20">
        <v>20</v>
      </c>
      <c r="E6" s="20" t="s">
        <v>3</v>
      </c>
      <c r="F6" s="20">
        <v>20</v>
      </c>
      <c r="G6" s="21">
        <f>10/D6</f>
        <v>0.5</v>
      </c>
      <c r="H6" s="24" t="s">
        <v>0</v>
      </c>
    </row>
    <row r="7" spans="1:8" x14ac:dyDescent="0.2">
      <c r="A7" s="5" t="s">
        <v>27</v>
      </c>
      <c r="B7" s="5" t="s">
        <v>26</v>
      </c>
      <c r="C7" s="4">
        <v>42640</v>
      </c>
      <c r="D7" s="3">
        <v>31</v>
      </c>
      <c r="E7" s="3">
        <v>13</v>
      </c>
      <c r="F7" s="3">
        <v>10</v>
      </c>
      <c r="G7" s="33">
        <f t="shared" ref="G7:G12" si="0">E7/D7</f>
        <v>0.41935483870967744</v>
      </c>
      <c r="H7" s="2" t="s">
        <v>0</v>
      </c>
    </row>
    <row r="8" spans="1:8" x14ac:dyDescent="0.2">
      <c r="A8" s="18" t="s">
        <v>25</v>
      </c>
      <c r="B8" s="18" t="s">
        <v>24</v>
      </c>
      <c r="C8" s="19">
        <v>42640</v>
      </c>
      <c r="D8" s="22">
        <v>309</v>
      </c>
      <c r="E8" s="20">
        <v>309</v>
      </c>
      <c r="F8" s="20">
        <v>53</v>
      </c>
      <c r="G8" s="21">
        <f t="shared" si="0"/>
        <v>1</v>
      </c>
      <c r="H8" s="22" t="s">
        <v>0</v>
      </c>
    </row>
    <row r="9" spans="1:8" x14ac:dyDescent="0.2">
      <c r="A9" s="5" t="s">
        <v>23</v>
      </c>
      <c r="B9" s="5" t="s">
        <v>22</v>
      </c>
      <c r="C9" s="4">
        <v>42640</v>
      </c>
      <c r="D9" s="3" t="s">
        <v>3</v>
      </c>
      <c r="E9" s="3" t="s">
        <v>3</v>
      </c>
      <c r="F9" s="3">
        <v>10</v>
      </c>
      <c r="G9" s="33">
        <f>10/10</f>
        <v>1</v>
      </c>
      <c r="H9" s="2" t="s">
        <v>0</v>
      </c>
    </row>
    <row r="10" spans="1:8" x14ac:dyDescent="0.2">
      <c r="A10" s="18" t="s">
        <v>21</v>
      </c>
      <c r="B10" s="18" t="s">
        <v>20</v>
      </c>
      <c r="C10" s="19">
        <v>42640</v>
      </c>
      <c r="D10" s="20">
        <v>30</v>
      </c>
      <c r="E10" s="20" t="s">
        <v>3</v>
      </c>
      <c r="F10" s="20">
        <v>10</v>
      </c>
      <c r="G10" s="21">
        <f>10/D10</f>
        <v>0.33333333333333331</v>
      </c>
      <c r="H10" s="22" t="s">
        <v>0</v>
      </c>
    </row>
    <row r="11" spans="1:8" x14ac:dyDescent="0.2">
      <c r="A11" s="5" t="s">
        <v>19</v>
      </c>
      <c r="B11" s="5" t="s">
        <v>18</v>
      </c>
      <c r="C11" s="4">
        <v>42640</v>
      </c>
      <c r="D11" s="3">
        <v>31</v>
      </c>
      <c r="E11" s="3">
        <v>13</v>
      </c>
      <c r="F11" s="25" t="s">
        <v>3</v>
      </c>
      <c r="G11" s="33">
        <f t="shared" si="0"/>
        <v>0.41935483870967744</v>
      </c>
      <c r="H11" s="2" t="s">
        <v>0</v>
      </c>
    </row>
    <row r="12" spans="1:8" x14ac:dyDescent="0.2">
      <c r="A12" s="18" t="s">
        <v>17</v>
      </c>
      <c r="B12" s="18" t="s">
        <v>16</v>
      </c>
      <c r="C12" s="19">
        <v>42640</v>
      </c>
      <c r="D12" s="20">
        <v>561</v>
      </c>
      <c r="E12" s="20">
        <v>82</v>
      </c>
      <c r="F12" s="24">
        <v>10</v>
      </c>
      <c r="G12" s="21">
        <f t="shared" si="0"/>
        <v>0.14616755793226383</v>
      </c>
      <c r="H12" s="24" t="s">
        <v>0</v>
      </c>
    </row>
    <row r="13" spans="1:8" x14ac:dyDescent="0.2">
      <c r="A13" s="5" t="s">
        <v>15</v>
      </c>
      <c r="B13" s="5" t="s">
        <v>14</v>
      </c>
      <c r="C13" s="4">
        <v>42640</v>
      </c>
      <c r="D13" s="14"/>
      <c r="E13" s="14"/>
      <c r="F13" s="14" t="s">
        <v>59</v>
      </c>
      <c r="G13" s="33"/>
      <c r="H13" s="25" t="s">
        <v>0</v>
      </c>
    </row>
    <row r="14" spans="1:8" x14ac:dyDescent="0.2">
      <c r="A14" s="18" t="s">
        <v>13</v>
      </c>
      <c r="B14" s="18" t="s">
        <v>12</v>
      </c>
      <c r="C14" s="19">
        <v>42640</v>
      </c>
      <c r="D14" s="23"/>
      <c r="E14" s="23"/>
      <c r="F14" s="23" t="s">
        <v>59</v>
      </c>
      <c r="G14" s="21"/>
      <c r="H14" s="22" t="s">
        <v>0</v>
      </c>
    </row>
    <row r="15" spans="1:8" x14ac:dyDescent="0.2">
      <c r="A15" s="5" t="s">
        <v>11</v>
      </c>
      <c r="B15" s="5" t="s">
        <v>10</v>
      </c>
      <c r="C15" s="4">
        <v>42640</v>
      </c>
      <c r="D15" s="3">
        <v>41</v>
      </c>
      <c r="E15" s="3" t="s">
        <v>3</v>
      </c>
      <c r="F15" s="3" t="s">
        <v>3</v>
      </c>
      <c r="G15" s="33">
        <f>10/D15</f>
        <v>0.24390243902439024</v>
      </c>
      <c r="H15" s="2" t="s">
        <v>0</v>
      </c>
    </row>
    <row r="16" spans="1:8" x14ac:dyDescent="0.2">
      <c r="A16" s="18" t="s">
        <v>9</v>
      </c>
      <c r="B16" s="18" t="s">
        <v>8</v>
      </c>
      <c r="C16" s="19">
        <v>42640</v>
      </c>
      <c r="D16" s="20">
        <v>98</v>
      </c>
      <c r="E16" s="20" t="s">
        <v>3</v>
      </c>
      <c r="F16" s="20">
        <v>10</v>
      </c>
      <c r="G16" s="21">
        <f>10/D16</f>
        <v>0.10204081632653061</v>
      </c>
      <c r="H16" s="24" t="s">
        <v>0</v>
      </c>
    </row>
    <row r="17" spans="1:8" x14ac:dyDescent="0.2">
      <c r="A17" s="5" t="s">
        <v>7</v>
      </c>
      <c r="B17" s="5" t="s">
        <v>6</v>
      </c>
      <c r="C17" s="4">
        <v>42640</v>
      </c>
      <c r="D17" s="3" t="s">
        <v>3</v>
      </c>
      <c r="E17" s="3" t="s">
        <v>3</v>
      </c>
      <c r="F17" s="3" t="s">
        <v>3</v>
      </c>
      <c r="G17" s="33">
        <f>10/10</f>
        <v>1</v>
      </c>
      <c r="H17" s="2" t="s">
        <v>0</v>
      </c>
    </row>
    <row r="18" spans="1:8" x14ac:dyDescent="0.2">
      <c r="A18" s="18" t="s">
        <v>5</v>
      </c>
      <c r="B18" s="18" t="s">
        <v>4</v>
      </c>
      <c r="C18" s="19">
        <v>42640</v>
      </c>
      <c r="D18" s="20">
        <v>41</v>
      </c>
      <c r="E18" s="20" t="s">
        <v>3</v>
      </c>
      <c r="F18" s="20" t="s">
        <v>3</v>
      </c>
      <c r="G18" s="21">
        <f>10/D18</f>
        <v>0.24390243902439024</v>
      </c>
      <c r="H18" s="24" t="s">
        <v>0</v>
      </c>
    </row>
    <row r="19" spans="1:8" x14ac:dyDescent="0.2">
      <c r="A19" s="5" t="s">
        <v>2</v>
      </c>
      <c r="B19" s="5" t="s">
        <v>1</v>
      </c>
      <c r="C19" s="4">
        <v>42640</v>
      </c>
      <c r="D19" s="3">
        <v>158</v>
      </c>
      <c r="E19" s="25" t="s">
        <v>3</v>
      </c>
      <c r="F19" s="25" t="s">
        <v>3</v>
      </c>
      <c r="G19" s="33">
        <f>10/D19</f>
        <v>6.3291139240506333E-2</v>
      </c>
      <c r="H19" s="2" t="s">
        <v>0</v>
      </c>
    </row>
    <row r="20" spans="1:8" x14ac:dyDescent="0.2">
      <c r="C20" s="4"/>
    </row>
    <row r="21" spans="1:8" hidden="1" x14ac:dyDescent="0.2">
      <c r="A21" s="5" t="s">
        <v>15</v>
      </c>
      <c r="B21" s="5" t="s">
        <v>14</v>
      </c>
      <c r="C21" s="4">
        <v>42634</v>
      </c>
      <c r="D21" s="3"/>
      <c r="E21" s="3"/>
      <c r="F21" s="3"/>
      <c r="G21" s="3" t="e">
        <f t="shared" ref="G21" si="1">E21/D21</f>
        <v>#DIV/0!</v>
      </c>
      <c r="H21" s="25" t="s">
        <v>0</v>
      </c>
    </row>
    <row r="28" spans="1:8" x14ac:dyDescent="0.2">
      <c r="H28" s="33"/>
    </row>
  </sheetData>
  <dataValidations disablePrompts="1" count="1">
    <dataValidation type="list" allowBlank="1" showInputMessage="1" showErrorMessage="1" sqref="H5:H19 H21">
      <formula1>"OPEN, ADVISORY, RAIN ADVISORY, CLOSURE"</formula1>
    </dataValidation>
  </dataValidations>
  <pageMargins left="0.7" right="0.7" top="0.75" bottom="0.75" header="0.3" footer="0.3"/>
  <pageSetup scale="97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zoomScale="120" zoomScaleNormal="120" workbookViewId="0">
      <selection activeCell="H29" sqref="H29"/>
    </sheetView>
  </sheetViews>
  <sheetFormatPr defaultColWidth="9.140625" defaultRowHeight="12.75" x14ac:dyDescent="0.2"/>
  <cols>
    <col min="1" max="1" width="9.140625" style="1"/>
    <col min="2" max="2" width="23" style="1" customWidth="1"/>
    <col min="3" max="3" width="9.5703125" style="1" bestFit="1" customWidth="1"/>
    <col min="4" max="4" width="9.140625" style="1"/>
    <col min="5" max="5" width="11.7109375" style="1" customWidth="1"/>
    <col min="6" max="7" width="9.140625" style="1"/>
    <col min="8" max="8" width="12.28515625" style="1" customWidth="1"/>
    <col min="9" max="16384" width="9.140625" style="1"/>
  </cols>
  <sheetData>
    <row r="1" spans="1:8" x14ac:dyDescent="0.2">
      <c r="A1" s="5" t="s">
        <v>42</v>
      </c>
      <c r="B1" s="5"/>
      <c r="C1" s="10"/>
      <c r="D1" s="9"/>
      <c r="E1" s="5"/>
      <c r="F1" s="2"/>
      <c r="G1" s="5"/>
      <c r="H1" s="5"/>
    </row>
    <row r="2" spans="1:8" x14ac:dyDescent="0.2">
      <c r="A2" s="5" t="s">
        <v>41</v>
      </c>
      <c r="B2" s="5"/>
      <c r="C2" s="10"/>
      <c r="D2" s="9"/>
      <c r="E2" s="5"/>
      <c r="F2" s="2"/>
      <c r="G2" s="5"/>
      <c r="H2" s="5"/>
    </row>
    <row r="3" spans="1:8" x14ac:dyDescent="0.2">
      <c r="A3" s="5" t="s">
        <v>40</v>
      </c>
      <c r="B3" s="5"/>
      <c r="C3" s="10"/>
      <c r="D3" s="9"/>
      <c r="E3" s="5"/>
      <c r="F3" s="2"/>
      <c r="G3" s="5"/>
      <c r="H3" s="5"/>
    </row>
    <row r="4" spans="1:8" x14ac:dyDescent="0.2">
      <c r="A4" s="6" t="s">
        <v>39</v>
      </c>
      <c r="B4" s="6" t="s">
        <v>38</v>
      </c>
      <c r="C4" s="8" t="s">
        <v>37</v>
      </c>
      <c r="D4" s="7" t="s">
        <v>36</v>
      </c>
      <c r="E4" s="6" t="s">
        <v>35</v>
      </c>
      <c r="F4" s="7" t="s">
        <v>34</v>
      </c>
      <c r="G4" s="6" t="s">
        <v>33</v>
      </c>
      <c r="H4" s="6" t="s">
        <v>32</v>
      </c>
    </row>
    <row r="5" spans="1:8" x14ac:dyDescent="0.2">
      <c r="A5" s="5" t="s">
        <v>31</v>
      </c>
      <c r="B5" s="5" t="s">
        <v>30</v>
      </c>
      <c r="C5" s="4">
        <v>42633</v>
      </c>
      <c r="D5" s="3">
        <v>213</v>
      </c>
      <c r="E5" s="3">
        <v>13</v>
      </c>
      <c r="F5" s="3">
        <v>53</v>
      </c>
      <c r="G5" s="33">
        <f t="shared" ref="G5:G18" si="0">E5/D5</f>
        <v>6.1032863849765258E-2</v>
      </c>
      <c r="H5" s="2" t="s">
        <v>0</v>
      </c>
    </row>
    <row r="6" spans="1:8" x14ac:dyDescent="0.2">
      <c r="A6" s="18" t="s">
        <v>29</v>
      </c>
      <c r="B6" s="18" t="s">
        <v>28</v>
      </c>
      <c r="C6" s="19">
        <v>42633</v>
      </c>
      <c r="D6" s="20">
        <v>41</v>
      </c>
      <c r="E6" s="20">
        <v>41</v>
      </c>
      <c r="F6" s="20" t="s">
        <v>3</v>
      </c>
      <c r="G6" s="21">
        <f t="shared" si="0"/>
        <v>1</v>
      </c>
      <c r="H6" s="24" t="s">
        <v>0</v>
      </c>
    </row>
    <row r="7" spans="1:8" x14ac:dyDescent="0.2">
      <c r="A7" s="5" t="s">
        <v>27</v>
      </c>
      <c r="B7" s="5" t="s">
        <v>26</v>
      </c>
      <c r="C7" s="4">
        <v>42633</v>
      </c>
      <c r="D7" s="3">
        <v>20</v>
      </c>
      <c r="E7" s="3">
        <v>13</v>
      </c>
      <c r="F7" s="3">
        <v>10</v>
      </c>
      <c r="G7" s="33">
        <f t="shared" si="0"/>
        <v>0.65</v>
      </c>
      <c r="H7" s="2" t="s">
        <v>0</v>
      </c>
    </row>
    <row r="8" spans="1:8" x14ac:dyDescent="0.2">
      <c r="A8" s="18" t="s">
        <v>25</v>
      </c>
      <c r="B8" s="18" t="s">
        <v>24</v>
      </c>
      <c r="C8" s="19">
        <v>42633</v>
      </c>
      <c r="D8" s="22">
        <v>52</v>
      </c>
      <c r="E8" s="20">
        <v>26</v>
      </c>
      <c r="F8" s="20">
        <v>10</v>
      </c>
      <c r="G8" s="21">
        <f t="shared" si="0"/>
        <v>0.5</v>
      </c>
      <c r="H8" s="22" t="s">
        <v>0</v>
      </c>
    </row>
    <row r="9" spans="1:8" x14ac:dyDescent="0.2">
      <c r="A9" s="5" t="s">
        <v>23</v>
      </c>
      <c r="B9" s="5" t="s">
        <v>22</v>
      </c>
      <c r="C9" s="4">
        <v>42633</v>
      </c>
      <c r="D9" s="3">
        <v>256</v>
      </c>
      <c r="E9" s="3">
        <v>95</v>
      </c>
      <c r="F9" s="3">
        <v>20</v>
      </c>
      <c r="G9" s="33">
        <f t="shared" si="0"/>
        <v>0.37109375</v>
      </c>
      <c r="H9" s="2" t="s">
        <v>0</v>
      </c>
    </row>
    <row r="10" spans="1:8" x14ac:dyDescent="0.2">
      <c r="A10" s="18" t="s">
        <v>21</v>
      </c>
      <c r="B10" s="18" t="s">
        <v>20</v>
      </c>
      <c r="C10" s="19">
        <v>42633</v>
      </c>
      <c r="D10" s="20">
        <v>20</v>
      </c>
      <c r="E10" s="20">
        <v>13</v>
      </c>
      <c r="F10" s="20" t="s">
        <v>3</v>
      </c>
      <c r="G10" s="21">
        <f t="shared" si="0"/>
        <v>0.65</v>
      </c>
      <c r="H10" s="22" t="s">
        <v>0</v>
      </c>
    </row>
    <row r="11" spans="1:8" x14ac:dyDescent="0.2">
      <c r="A11" s="5" t="s">
        <v>19</v>
      </c>
      <c r="B11" s="5" t="s">
        <v>18</v>
      </c>
      <c r="C11" s="4">
        <v>42633</v>
      </c>
      <c r="D11" s="3">
        <v>110</v>
      </c>
      <c r="E11" s="3">
        <v>13</v>
      </c>
      <c r="F11" s="25" t="s">
        <v>3</v>
      </c>
      <c r="G11" s="33">
        <f t="shared" si="0"/>
        <v>0.11818181818181818</v>
      </c>
      <c r="H11" s="2" t="s">
        <v>0</v>
      </c>
    </row>
    <row r="12" spans="1:8" x14ac:dyDescent="0.2">
      <c r="A12" s="18" t="s">
        <v>17</v>
      </c>
      <c r="B12" s="18" t="s">
        <v>16</v>
      </c>
      <c r="C12" s="19">
        <v>42633</v>
      </c>
      <c r="D12" s="20">
        <v>211</v>
      </c>
      <c r="E12" s="20">
        <v>68</v>
      </c>
      <c r="F12" s="24">
        <v>42</v>
      </c>
      <c r="G12" s="21">
        <f t="shared" si="0"/>
        <v>0.32227488151658767</v>
      </c>
      <c r="H12" s="24" t="s">
        <v>0</v>
      </c>
    </row>
    <row r="13" spans="1:8" x14ac:dyDescent="0.2">
      <c r="A13" s="5" t="s">
        <v>15</v>
      </c>
      <c r="B13" s="5" t="s">
        <v>14</v>
      </c>
      <c r="C13" s="4">
        <v>42633</v>
      </c>
      <c r="D13" s="3">
        <v>17329</v>
      </c>
      <c r="E13" s="3">
        <v>166</v>
      </c>
      <c r="F13" s="3" t="s">
        <v>3</v>
      </c>
      <c r="G13" s="33">
        <f t="shared" si="0"/>
        <v>9.5793179063996762E-3</v>
      </c>
      <c r="H13" s="14" t="s">
        <v>45</v>
      </c>
    </row>
    <row r="14" spans="1:8" x14ac:dyDescent="0.2">
      <c r="A14" s="18" t="s">
        <v>13</v>
      </c>
      <c r="B14" s="18" t="s">
        <v>12</v>
      </c>
      <c r="C14" s="19">
        <v>42633</v>
      </c>
      <c r="D14" s="20">
        <v>483</v>
      </c>
      <c r="E14" s="20">
        <v>26</v>
      </c>
      <c r="F14" s="20" t="s">
        <v>3</v>
      </c>
      <c r="G14" s="21">
        <f t="shared" si="0"/>
        <v>5.3830227743271224E-2</v>
      </c>
      <c r="H14" s="22" t="s">
        <v>0</v>
      </c>
    </row>
    <row r="15" spans="1:8" x14ac:dyDescent="0.2">
      <c r="A15" s="5" t="s">
        <v>11</v>
      </c>
      <c r="B15" s="5" t="s">
        <v>10</v>
      </c>
      <c r="C15" s="4">
        <v>42633</v>
      </c>
      <c r="D15" s="3">
        <v>20</v>
      </c>
      <c r="E15" s="3">
        <v>20</v>
      </c>
      <c r="F15" s="3">
        <v>20</v>
      </c>
      <c r="G15" s="33">
        <f t="shared" si="0"/>
        <v>1</v>
      </c>
      <c r="H15" s="2" t="s">
        <v>0</v>
      </c>
    </row>
    <row r="16" spans="1:8" x14ac:dyDescent="0.2">
      <c r="A16" s="18" t="s">
        <v>9</v>
      </c>
      <c r="B16" s="18" t="s">
        <v>8</v>
      </c>
      <c r="C16" s="19">
        <v>42633</v>
      </c>
      <c r="D16" s="20">
        <v>85</v>
      </c>
      <c r="E16" s="20" t="s">
        <v>3</v>
      </c>
      <c r="F16" s="20" t="s">
        <v>3</v>
      </c>
      <c r="G16" s="21">
        <f>10/D16</f>
        <v>0.11764705882352941</v>
      </c>
      <c r="H16" s="24" t="s">
        <v>0</v>
      </c>
    </row>
    <row r="17" spans="1:8" x14ac:dyDescent="0.2">
      <c r="A17" s="5" t="s">
        <v>7</v>
      </c>
      <c r="B17" s="5" t="s">
        <v>6</v>
      </c>
      <c r="C17" s="4">
        <v>42633</v>
      </c>
      <c r="D17" s="3">
        <v>62</v>
      </c>
      <c r="E17" s="3" t="s">
        <v>3</v>
      </c>
      <c r="F17" s="3" t="s">
        <v>3</v>
      </c>
      <c r="G17" s="33">
        <f>10/D17</f>
        <v>0.16129032258064516</v>
      </c>
      <c r="H17" s="2" t="s">
        <v>0</v>
      </c>
    </row>
    <row r="18" spans="1:8" x14ac:dyDescent="0.2">
      <c r="A18" s="18" t="s">
        <v>5</v>
      </c>
      <c r="B18" s="18" t="s">
        <v>4</v>
      </c>
      <c r="C18" s="19">
        <v>42633</v>
      </c>
      <c r="D18" s="20">
        <v>52</v>
      </c>
      <c r="E18" s="20">
        <v>26</v>
      </c>
      <c r="F18" s="20">
        <v>10</v>
      </c>
      <c r="G18" s="21">
        <f t="shared" si="0"/>
        <v>0.5</v>
      </c>
      <c r="H18" s="24" t="s">
        <v>0</v>
      </c>
    </row>
    <row r="19" spans="1:8" x14ac:dyDescent="0.2">
      <c r="A19" s="5" t="s">
        <v>2</v>
      </c>
      <c r="B19" s="5" t="s">
        <v>1</v>
      </c>
      <c r="C19" s="4">
        <v>42633</v>
      </c>
      <c r="D19" s="3">
        <v>110</v>
      </c>
      <c r="E19" s="25" t="s">
        <v>3</v>
      </c>
      <c r="F19" s="25">
        <v>10</v>
      </c>
      <c r="G19" s="33">
        <f>10/D19</f>
        <v>9.0909090909090912E-2</v>
      </c>
      <c r="H19" s="2" t="s">
        <v>0</v>
      </c>
    </row>
    <row r="20" spans="1:8" x14ac:dyDescent="0.2">
      <c r="C20" s="4"/>
    </row>
    <row r="21" spans="1:8" hidden="1" x14ac:dyDescent="0.2">
      <c r="A21" s="5" t="s">
        <v>15</v>
      </c>
      <c r="B21" s="5" t="s">
        <v>14</v>
      </c>
      <c r="C21" s="4">
        <v>42634</v>
      </c>
      <c r="D21" s="3"/>
      <c r="E21" s="3"/>
      <c r="F21" s="3"/>
      <c r="G21" s="3" t="e">
        <f t="shared" ref="G21" si="1">E21/D21</f>
        <v>#DIV/0!</v>
      </c>
      <c r="H21" s="25" t="s">
        <v>0</v>
      </c>
    </row>
    <row r="22" spans="1:8" x14ac:dyDescent="0.2">
      <c r="A22" s="5" t="s">
        <v>15</v>
      </c>
      <c r="B22" s="5" t="s">
        <v>14</v>
      </c>
      <c r="C22" s="4">
        <v>42633</v>
      </c>
      <c r="D22" s="3">
        <v>367</v>
      </c>
      <c r="E22" s="3" t="s">
        <v>3</v>
      </c>
      <c r="F22" s="3" t="s">
        <v>3</v>
      </c>
      <c r="G22" s="33">
        <f>10/D22</f>
        <v>2.7247956403269755E-2</v>
      </c>
      <c r="H22" s="25" t="s">
        <v>0</v>
      </c>
    </row>
  </sheetData>
  <dataValidations count="1">
    <dataValidation type="list" allowBlank="1" showInputMessage="1" showErrorMessage="1" sqref="H5:H19 H21:H22">
      <formula1>"OPEN, ADVISORY, RAIN ADVISORY, CLOSURE"</formula1>
    </dataValidation>
  </dataValidations>
  <pageMargins left="0.7" right="0.7" top="0.75" bottom="0.75" header="0.3" footer="0.3"/>
  <pageSetup scale="97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1"/>
  <sheetViews>
    <sheetView zoomScale="120" zoomScaleNormal="120" workbookViewId="0">
      <selection activeCell="G22" sqref="G22"/>
    </sheetView>
  </sheetViews>
  <sheetFormatPr defaultColWidth="9.140625" defaultRowHeight="12.75" x14ac:dyDescent="0.2"/>
  <cols>
    <col min="1" max="1" width="9.140625" style="1"/>
    <col min="2" max="2" width="23" style="1" customWidth="1"/>
    <col min="3" max="3" width="9.5703125" style="1" bestFit="1" customWidth="1"/>
    <col min="4" max="4" width="9.140625" style="1"/>
    <col min="5" max="5" width="11.7109375" style="1" customWidth="1"/>
    <col min="6" max="7" width="9.140625" style="1"/>
    <col min="8" max="8" width="12.28515625" style="1" customWidth="1"/>
    <col min="9" max="16384" width="9.140625" style="1"/>
  </cols>
  <sheetData>
    <row r="1" spans="1:8" x14ac:dyDescent="0.2">
      <c r="A1" s="5" t="s">
        <v>42</v>
      </c>
      <c r="B1" s="5"/>
      <c r="C1" s="10"/>
      <c r="D1" s="9"/>
      <c r="E1" s="5"/>
      <c r="F1" s="2"/>
      <c r="G1" s="5"/>
      <c r="H1" s="5"/>
    </row>
    <row r="2" spans="1:8" x14ac:dyDescent="0.2">
      <c r="A2" s="5" t="s">
        <v>41</v>
      </c>
      <c r="B2" s="5"/>
      <c r="C2" s="10"/>
      <c r="D2" s="9"/>
      <c r="E2" s="5"/>
      <c r="F2" s="2"/>
      <c r="G2" s="5"/>
      <c r="H2" s="5"/>
    </row>
    <row r="3" spans="1:8" x14ac:dyDescent="0.2">
      <c r="A3" s="5" t="s">
        <v>40</v>
      </c>
      <c r="B3" s="5"/>
      <c r="C3" s="10"/>
      <c r="D3" s="9"/>
      <c r="E3" s="5"/>
      <c r="F3" s="2"/>
      <c r="G3" s="5"/>
      <c r="H3" s="5"/>
    </row>
    <row r="4" spans="1:8" x14ac:dyDescent="0.2">
      <c r="A4" s="6" t="s">
        <v>39</v>
      </c>
      <c r="B4" s="6" t="s">
        <v>38</v>
      </c>
      <c r="C4" s="8" t="s">
        <v>37</v>
      </c>
      <c r="D4" s="7" t="s">
        <v>36</v>
      </c>
      <c r="E4" s="6" t="s">
        <v>35</v>
      </c>
      <c r="F4" s="7" t="s">
        <v>34</v>
      </c>
      <c r="G4" s="6" t="s">
        <v>33</v>
      </c>
      <c r="H4" s="6" t="s">
        <v>32</v>
      </c>
    </row>
    <row r="5" spans="1:8" x14ac:dyDescent="0.2">
      <c r="A5" s="5" t="s">
        <v>31</v>
      </c>
      <c r="B5" s="5" t="s">
        <v>30</v>
      </c>
      <c r="C5" s="4">
        <v>42626</v>
      </c>
      <c r="D5" s="3">
        <v>1523</v>
      </c>
      <c r="E5" s="3" t="s">
        <v>3</v>
      </c>
      <c r="F5" s="3" t="s">
        <v>3</v>
      </c>
      <c r="G5" s="21">
        <f>10/D5</f>
        <v>6.5659881812212741E-3</v>
      </c>
      <c r="H5" s="2" t="s">
        <v>0</v>
      </c>
    </row>
    <row r="6" spans="1:8" x14ac:dyDescent="0.2">
      <c r="A6" s="18" t="s">
        <v>29</v>
      </c>
      <c r="B6" s="18" t="s">
        <v>28</v>
      </c>
      <c r="C6" s="19">
        <v>42626</v>
      </c>
      <c r="D6" s="20">
        <v>193</v>
      </c>
      <c r="E6" s="20">
        <v>109</v>
      </c>
      <c r="F6" s="20">
        <v>10</v>
      </c>
      <c r="G6" s="21">
        <f t="shared" ref="G6:G19" si="0">E6/D6</f>
        <v>0.56476683937823835</v>
      </c>
      <c r="H6" s="24" t="s">
        <v>0</v>
      </c>
    </row>
    <row r="7" spans="1:8" x14ac:dyDescent="0.2">
      <c r="A7" s="5" t="s">
        <v>27</v>
      </c>
      <c r="B7" s="5" t="s">
        <v>26</v>
      </c>
      <c r="C7" s="4">
        <v>42626</v>
      </c>
      <c r="D7" s="3">
        <v>110</v>
      </c>
      <c r="E7" s="3">
        <v>82</v>
      </c>
      <c r="F7" s="3">
        <v>10</v>
      </c>
      <c r="G7" s="3">
        <f t="shared" si="0"/>
        <v>0.74545454545454548</v>
      </c>
      <c r="H7" s="2" t="s">
        <v>0</v>
      </c>
    </row>
    <row r="8" spans="1:8" x14ac:dyDescent="0.2">
      <c r="A8" s="18" t="s">
        <v>25</v>
      </c>
      <c r="B8" s="18" t="s">
        <v>24</v>
      </c>
      <c r="C8" s="19">
        <v>42626</v>
      </c>
      <c r="D8" s="22">
        <v>41</v>
      </c>
      <c r="E8" s="20" t="s">
        <v>3</v>
      </c>
      <c r="F8" s="20">
        <v>10</v>
      </c>
      <c r="G8" s="21">
        <f>10/D8</f>
        <v>0.24390243902439024</v>
      </c>
      <c r="H8" s="22" t="s">
        <v>0</v>
      </c>
    </row>
    <row r="9" spans="1:8" x14ac:dyDescent="0.2">
      <c r="A9" s="5" t="s">
        <v>23</v>
      </c>
      <c r="B9" s="5" t="s">
        <v>22</v>
      </c>
      <c r="C9" s="4">
        <v>42626</v>
      </c>
      <c r="D9" s="3">
        <v>231</v>
      </c>
      <c r="E9" s="3">
        <v>126</v>
      </c>
      <c r="F9" s="3">
        <v>87</v>
      </c>
      <c r="G9" s="3">
        <f t="shared" si="0"/>
        <v>0.54545454545454541</v>
      </c>
      <c r="H9" s="2" t="s">
        <v>0</v>
      </c>
    </row>
    <row r="10" spans="1:8" x14ac:dyDescent="0.2">
      <c r="A10" s="18" t="s">
        <v>21</v>
      </c>
      <c r="B10" s="18" t="s">
        <v>20</v>
      </c>
      <c r="C10" s="19">
        <v>42626</v>
      </c>
      <c r="D10" s="20">
        <v>121</v>
      </c>
      <c r="E10" s="20">
        <v>111</v>
      </c>
      <c r="F10" s="20" t="s">
        <v>3</v>
      </c>
      <c r="G10" s="21">
        <f t="shared" si="0"/>
        <v>0.9173553719008265</v>
      </c>
      <c r="H10" s="22" t="s">
        <v>0</v>
      </c>
    </row>
    <row r="11" spans="1:8" x14ac:dyDescent="0.2">
      <c r="A11" s="5" t="s">
        <v>19</v>
      </c>
      <c r="B11" s="5" t="s">
        <v>18</v>
      </c>
      <c r="C11" s="4">
        <v>42626</v>
      </c>
      <c r="D11" s="3">
        <v>63</v>
      </c>
      <c r="E11" s="3">
        <v>26</v>
      </c>
      <c r="F11" s="25" t="s">
        <v>3</v>
      </c>
      <c r="G11" s="3">
        <f t="shared" si="0"/>
        <v>0.41269841269841268</v>
      </c>
      <c r="H11" s="2" t="s">
        <v>0</v>
      </c>
    </row>
    <row r="12" spans="1:8" x14ac:dyDescent="0.2">
      <c r="A12" s="18" t="s">
        <v>17</v>
      </c>
      <c r="B12" s="18" t="s">
        <v>16</v>
      </c>
      <c r="C12" s="19">
        <v>42626</v>
      </c>
      <c r="D12" s="20">
        <v>185</v>
      </c>
      <c r="E12" s="20">
        <v>13</v>
      </c>
      <c r="F12" s="24" t="s">
        <v>3</v>
      </c>
      <c r="G12" s="21">
        <f t="shared" si="0"/>
        <v>7.0270270270270274E-2</v>
      </c>
      <c r="H12" s="24" t="s">
        <v>0</v>
      </c>
    </row>
    <row r="13" spans="1:8" x14ac:dyDescent="0.2">
      <c r="A13" s="5" t="s">
        <v>15</v>
      </c>
      <c r="B13" s="5" t="s">
        <v>14</v>
      </c>
      <c r="C13" s="4">
        <v>42626</v>
      </c>
      <c r="D13" s="3">
        <v>759</v>
      </c>
      <c r="E13" s="3">
        <v>53</v>
      </c>
      <c r="F13" s="3" t="s">
        <v>3</v>
      </c>
      <c r="G13" s="3">
        <f t="shared" si="0"/>
        <v>6.9828722002635041E-2</v>
      </c>
      <c r="H13" s="2" t="s">
        <v>0</v>
      </c>
    </row>
    <row r="14" spans="1:8" x14ac:dyDescent="0.2">
      <c r="A14" s="18" t="s">
        <v>13</v>
      </c>
      <c r="B14" s="18" t="s">
        <v>12</v>
      </c>
      <c r="C14" s="19">
        <v>42626</v>
      </c>
      <c r="D14" s="20">
        <v>243</v>
      </c>
      <c r="E14" s="20" t="s">
        <v>3</v>
      </c>
      <c r="F14" s="20" t="s">
        <v>3</v>
      </c>
      <c r="G14" s="21">
        <f>10/D14</f>
        <v>4.1152263374485597E-2</v>
      </c>
      <c r="H14" s="22" t="s">
        <v>0</v>
      </c>
    </row>
    <row r="15" spans="1:8" x14ac:dyDescent="0.2">
      <c r="A15" s="5" t="s">
        <v>11</v>
      </c>
      <c r="B15" s="5" t="s">
        <v>10</v>
      </c>
      <c r="C15" s="4">
        <v>42626</v>
      </c>
      <c r="D15" s="3">
        <v>10</v>
      </c>
      <c r="E15" s="3">
        <v>10</v>
      </c>
      <c r="F15" s="3" t="s">
        <v>3</v>
      </c>
      <c r="G15" s="3">
        <f t="shared" si="0"/>
        <v>1</v>
      </c>
      <c r="H15" s="2" t="s">
        <v>0</v>
      </c>
    </row>
    <row r="16" spans="1:8" x14ac:dyDescent="0.2">
      <c r="A16" s="18" t="s">
        <v>9</v>
      </c>
      <c r="B16" s="18" t="s">
        <v>8</v>
      </c>
      <c r="C16" s="19">
        <v>42626</v>
      </c>
      <c r="D16" s="20">
        <v>10462</v>
      </c>
      <c r="E16" s="20">
        <v>13</v>
      </c>
      <c r="F16" s="20">
        <v>20</v>
      </c>
      <c r="G16" s="21">
        <f t="shared" si="0"/>
        <v>1.2425922385777097E-3</v>
      </c>
      <c r="H16" s="23" t="s">
        <v>45</v>
      </c>
    </row>
    <row r="17" spans="1:8" x14ac:dyDescent="0.2">
      <c r="A17" s="5" t="s">
        <v>7</v>
      </c>
      <c r="B17" s="5" t="s">
        <v>6</v>
      </c>
      <c r="C17" s="4">
        <v>42626</v>
      </c>
      <c r="D17" s="3">
        <v>2098</v>
      </c>
      <c r="E17" s="3">
        <v>26</v>
      </c>
      <c r="F17" s="3">
        <v>20</v>
      </c>
      <c r="G17" s="3">
        <f t="shared" si="0"/>
        <v>1.2392755004766444E-2</v>
      </c>
      <c r="H17" s="2" t="s">
        <v>0</v>
      </c>
    </row>
    <row r="18" spans="1:8" x14ac:dyDescent="0.2">
      <c r="A18" s="18" t="s">
        <v>5</v>
      </c>
      <c r="B18" s="18" t="s">
        <v>4</v>
      </c>
      <c r="C18" s="19">
        <v>42626</v>
      </c>
      <c r="D18" s="20">
        <v>231</v>
      </c>
      <c r="E18" s="20">
        <v>225</v>
      </c>
      <c r="F18" s="20">
        <v>64</v>
      </c>
      <c r="G18" s="21">
        <f t="shared" si="0"/>
        <v>0.97402597402597402</v>
      </c>
      <c r="H18" s="24" t="s">
        <v>0</v>
      </c>
    </row>
    <row r="19" spans="1:8" x14ac:dyDescent="0.2">
      <c r="A19" s="5" t="s">
        <v>2</v>
      </c>
      <c r="B19" s="5" t="s">
        <v>1</v>
      </c>
      <c r="C19" s="4">
        <v>42626</v>
      </c>
      <c r="D19" s="3">
        <v>10</v>
      </c>
      <c r="E19" s="25">
        <v>10</v>
      </c>
      <c r="F19" s="25" t="s">
        <v>3</v>
      </c>
      <c r="G19" s="3">
        <f t="shared" si="0"/>
        <v>1</v>
      </c>
      <c r="H19" s="2" t="s">
        <v>0</v>
      </c>
    </row>
    <row r="20" spans="1:8" x14ac:dyDescent="0.2">
      <c r="C20" s="4"/>
    </row>
    <row r="21" spans="1:8" x14ac:dyDescent="0.2">
      <c r="A21" s="18" t="s">
        <v>9</v>
      </c>
      <c r="B21" s="18" t="s">
        <v>8</v>
      </c>
      <c r="C21" s="19">
        <v>42627</v>
      </c>
      <c r="D21" s="20">
        <v>63</v>
      </c>
      <c r="E21" s="20" t="s">
        <v>3</v>
      </c>
      <c r="F21" s="20" t="s">
        <v>3</v>
      </c>
      <c r="G21" s="21">
        <f>10/D21</f>
        <v>0.15873015873015872</v>
      </c>
      <c r="H21" s="22" t="s">
        <v>0</v>
      </c>
    </row>
  </sheetData>
  <dataValidations disablePrompts="1" count="1">
    <dataValidation type="list" allowBlank="1" showInputMessage="1" showErrorMessage="1" sqref="H5:H19 H21">
      <formula1>"OPEN, ADVISORY, RAIN ADVISORY, CLOSURE"</formula1>
    </dataValidation>
  </dataValidations>
  <pageMargins left="0.7" right="0.7" top="0.75" bottom="0.75" header="0.3" footer="0.3"/>
  <pageSetup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1"/>
  <sheetViews>
    <sheetView zoomScale="120" zoomScaleNormal="120" workbookViewId="0">
      <selection activeCell="D33" sqref="D33"/>
    </sheetView>
  </sheetViews>
  <sheetFormatPr defaultColWidth="9.140625" defaultRowHeight="12.75" x14ac:dyDescent="0.2"/>
  <cols>
    <col min="1" max="1" width="9.140625" style="1"/>
    <col min="2" max="2" width="23" style="1" customWidth="1"/>
    <col min="3" max="3" width="9.5703125" style="1" bestFit="1" customWidth="1"/>
    <col min="4" max="4" width="9.140625" style="1"/>
    <col min="5" max="5" width="11.7109375" style="1" customWidth="1"/>
    <col min="6" max="7" width="9.140625" style="1"/>
    <col min="8" max="8" width="12.28515625" style="1" customWidth="1"/>
    <col min="9" max="16384" width="9.140625" style="1"/>
  </cols>
  <sheetData>
    <row r="1" spans="1:8" x14ac:dyDescent="0.2">
      <c r="A1" s="5" t="s">
        <v>42</v>
      </c>
      <c r="B1" s="5"/>
      <c r="C1" s="10"/>
      <c r="D1" s="9"/>
      <c r="E1" s="5"/>
      <c r="F1" s="2"/>
      <c r="G1" s="5"/>
      <c r="H1" s="5"/>
    </row>
    <row r="2" spans="1:8" x14ac:dyDescent="0.2">
      <c r="A2" s="5" t="s">
        <v>41</v>
      </c>
      <c r="B2" s="5"/>
      <c r="C2" s="10"/>
      <c r="D2" s="9"/>
      <c r="E2" s="5"/>
      <c r="F2" s="2"/>
      <c r="G2" s="5"/>
      <c r="H2" s="5"/>
    </row>
    <row r="3" spans="1:8" x14ac:dyDescent="0.2">
      <c r="A3" s="5" t="s">
        <v>40</v>
      </c>
      <c r="B3" s="5"/>
      <c r="C3" s="10"/>
      <c r="D3" s="9"/>
      <c r="E3" s="5"/>
      <c r="F3" s="2"/>
      <c r="G3" s="5"/>
      <c r="H3" s="5"/>
    </row>
    <row r="4" spans="1:8" x14ac:dyDescent="0.2">
      <c r="A4" s="6" t="s">
        <v>39</v>
      </c>
      <c r="B4" s="6" t="s">
        <v>38</v>
      </c>
      <c r="C4" s="8" t="s">
        <v>37</v>
      </c>
      <c r="D4" s="7" t="s">
        <v>36</v>
      </c>
      <c r="E4" s="6" t="s">
        <v>35</v>
      </c>
      <c r="F4" s="7" t="s">
        <v>34</v>
      </c>
      <c r="G4" s="6" t="s">
        <v>33</v>
      </c>
      <c r="H4" s="6" t="s">
        <v>32</v>
      </c>
    </row>
    <row r="5" spans="1:8" x14ac:dyDescent="0.2">
      <c r="A5" s="5" t="s">
        <v>31</v>
      </c>
      <c r="B5" s="5" t="s">
        <v>30</v>
      </c>
      <c r="C5" s="4">
        <v>42619</v>
      </c>
      <c r="D5" s="3">
        <v>158</v>
      </c>
      <c r="E5" s="3" t="s">
        <v>3</v>
      </c>
      <c r="F5" s="3" t="s">
        <v>3</v>
      </c>
      <c r="G5" s="3">
        <f>10/D5</f>
        <v>6.3291139240506333E-2</v>
      </c>
      <c r="H5" s="2" t="s">
        <v>0</v>
      </c>
    </row>
    <row r="6" spans="1:8" x14ac:dyDescent="0.2">
      <c r="A6" s="18" t="s">
        <v>29</v>
      </c>
      <c r="B6" s="18" t="s">
        <v>28</v>
      </c>
      <c r="C6" s="19">
        <v>42619</v>
      </c>
      <c r="D6" s="20">
        <v>488</v>
      </c>
      <c r="E6" s="20">
        <v>462</v>
      </c>
      <c r="F6" s="20">
        <v>64</v>
      </c>
      <c r="G6" s="21">
        <f t="shared" ref="G6:G18" si="0">E6/D6</f>
        <v>0.94672131147540983</v>
      </c>
      <c r="H6" s="23" t="s">
        <v>45</v>
      </c>
    </row>
    <row r="7" spans="1:8" x14ac:dyDescent="0.2">
      <c r="A7" s="5" t="s">
        <v>27</v>
      </c>
      <c r="B7" s="5" t="s">
        <v>26</v>
      </c>
      <c r="C7" s="4">
        <v>42619</v>
      </c>
      <c r="D7" s="3">
        <v>602</v>
      </c>
      <c r="E7" s="3">
        <v>26</v>
      </c>
      <c r="F7" s="3" t="s">
        <v>3</v>
      </c>
      <c r="G7" s="3">
        <f t="shared" si="0"/>
        <v>4.3189368770764118E-2</v>
      </c>
      <c r="H7" s="2" t="s">
        <v>0</v>
      </c>
    </row>
    <row r="8" spans="1:8" x14ac:dyDescent="0.2">
      <c r="A8" s="18" t="s">
        <v>25</v>
      </c>
      <c r="B8" s="18" t="s">
        <v>24</v>
      </c>
      <c r="C8" s="19">
        <v>42619</v>
      </c>
      <c r="D8" s="22">
        <v>74</v>
      </c>
      <c r="E8" s="20" t="s">
        <v>3</v>
      </c>
      <c r="F8" s="20">
        <v>20</v>
      </c>
      <c r="G8" s="21">
        <f>10/D8</f>
        <v>0.13513513513513514</v>
      </c>
      <c r="H8" s="22" t="s">
        <v>0</v>
      </c>
    </row>
    <row r="9" spans="1:8" x14ac:dyDescent="0.2">
      <c r="A9" s="5" t="s">
        <v>23</v>
      </c>
      <c r="B9" s="5" t="s">
        <v>22</v>
      </c>
      <c r="C9" s="4">
        <v>42619</v>
      </c>
      <c r="D9" s="3" t="s">
        <v>3</v>
      </c>
      <c r="E9" s="3" t="s">
        <v>3</v>
      </c>
      <c r="F9" s="3">
        <v>10</v>
      </c>
      <c r="G9" s="3">
        <f>10/10</f>
        <v>1</v>
      </c>
      <c r="H9" s="2" t="s">
        <v>0</v>
      </c>
    </row>
    <row r="10" spans="1:8" x14ac:dyDescent="0.2">
      <c r="A10" s="18" t="s">
        <v>21</v>
      </c>
      <c r="B10" s="18" t="s">
        <v>20</v>
      </c>
      <c r="C10" s="19">
        <v>42619</v>
      </c>
      <c r="D10" s="20">
        <v>85</v>
      </c>
      <c r="E10" s="20">
        <v>40</v>
      </c>
      <c r="F10" s="20" t="s">
        <v>3</v>
      </c>
      <c r="G10" s="21">
        <f t="shared" si="0"/>
        <v>0.47058823529411764</v>
      </c>
      <c r="H10" s="22" t="s">
        <v>0</v>
      </c>
    </row>
    <row r="11" spans="1:8" x14ac:dyDescent="0.2">
      <c r="A11" s="5" t="s">
        <v>19</v>
      </c>
      <c r="B11" s="5" t="s">
        <v>18</v>
      </c>
      <c r="C11" s="4">
        <v>42619</v>
      </c>
      <c r="D11" s="3">
        <v>41</v>
      </c>
      <c r="E11" s="3" t="s">
        <v>3</v>
      </c>
      <c r="F11" s="25" t="s">
        <v>3</v>
      </c>
      <c r="G11" s="3">
        <f>10/D11</f>
        <v>0.24390243902439024</v>
      </c>
      <c r="H11" s="2" t="s">
        <v>0</v>
      </c>
    </row>
    <row r="12" spans="1:8" x14ac:dyDescent="0.2">
      <c r="A12" s="18" t="s">
        <v>17</v>
      </c>
      <c r="B12" s="18" t="s">
        <v>16</v>
      </c>
      <c r="C12" s="19">
        <v>42619</v>
      </c>
      <c r="D12" s="20">
        <v>74</v>
      </c>
      <c r="E12" s="20">
        <v>74</v>
      </c>
      <c r="F12" s="24">
        <v>10</v>
      </c>
      <c r="G12" s="21">
        <f t="shared" si="0"/>
        <v>1</v>
      </c>
      <c r="H12" s="24" t="s">
        <v>0</v>
      </c>
    </row>
    <row r="13" spans="1:8" x14ac:dyDescent="0.2">
      <c r="A13" s="5" t="s">
        <v>15</v>
      </c>
      <c r="B13" s="5" t="s">
        <v>14</v>
      </c>
      <c r="C13" s="4">
        <v>42619</v>
      </c>
      <c r="D13" s="3">
        <v>350</v>
      </c>
      <c r="E13" s="3">
        <v>95</v>
      </c>
      <c r="F13" s="3" t="s">
        <v>3</v>
      </c>
      <c r="G13" s="3">
        <f t="shared" si="0"/>
        <v>0.27142857142857141</v>
      </c>
      <c r="H13" s="2" t="s">
        <v>0</v>
      </c>
    </row>
    <row r="14" spans="1:8" x14ac:dyDescent="0.2">
      <c r="A14" s="18" t="s">
        <v>13</v>
      </c>
      <c r="B14" s="18" t="s">
        <v>12</v>
      </c>
      <c r="C14" s="19">
        <v>42619</v>
      </c>
      <c r="D14" s="20">
        <v>31</v>
      </c>
      <c r="E14" s="20" t="s">
        <v>3</v>
      </c>
      <c r="F14" s="20" t="s">
        <v>3</v>
      </c>
      <c r="G14" s="21">
        <f>10/D14</f>
        <v>0.32258064516129031</v>
      </c>
      <c r="H14" s="22" t="s">
        <v>0</v>
      </c>
    </row>
    <row r="15" spans="1:8" x14ac:dyDescent="0.2">
      <c r="A15" s="5" t="s">
        <v>11</v>
      </c>
      <c r="B15" s="5" t="s">
        <v>10</v>
      </c>
      <c r="C15" s="4">
        <v>42619</v>
      </c>
      <c r="D15" s="3">
        <v>108</v>
      </c>
      <c r="E15" s="3">
        <v>13</v>
      </c>
      <c r="F15" s="3" t="s">
        <v>3</v>
      </c>
      <c r="G15" s="3">
        <f>10/D15</f>
        <v>9.2592592592592587E-2</v>
      </c>
      <c r="H15" s="2" t="s">
        <v>0</v>
      </c>
    </row>
    <row r="16" spans="1:8" x14ac:dyDescent="0.2">
      <c r="A16" s="18" t="s">
        <v>9</v>
      </c>
      <c r="B16" s="18" t="s">
        <v>8</v>
      </c>
      <c r="C16" s="19">
        <v>42619</v>
      </c>
      <c r="D16" s="20">
        <v>52</v>
      </c>
      <c r="E16" s="20" t="s">
        <v>3</v>
      </c>
      <c r="F16" s="20" t="s">
        <v>3</v>
      </c>
      <c r="G16" s="21">
        <f>10/D16</f>
        <v>0.19230769230769232</v>
      </c>
      <c r="H16" s="22" t="s">
        <v>0</v>
      </c>
    </row>
    <row r="17" spans="1:8" x14ac:dyDescent="0.2">
      <c r="A17" s="5" t="s">
        <v>7</v>
      </c>
      <c r="B17" s="5" t="s">
        <v>6</v>
      </c>
      <c r="C17" s="4">
        <v>42619</v>
      </c>
      <c r="D17" s="3" t="s">
        <v>3</v>
      </c>
      <c r="E17" s="3">
        <v>107</v>
      </c>
      <c r="F17" s="3" t="s">
        <v>3</v>
      </c>
      <c r="G17" s="3">
        <f>E17/10</f>
        <v>10.7</v>
      </c>
      <c r="H17" s="2" t="s">
        <v>0</v>
      </c>
    </row>
    <row r="18" spans="1:8" x14ac:dyDescent="0.2">
      <c r="A18" s="18" t="s">
        <v>5</v>
      </c>
      <c r="B18" s="18" t="s">
        <v>4</v>
      </c>
      <c r="C18" s="19">
        <v>42619</v>
      </c>
      <c r="D18" s="20">
        <v>86</v>
      </c>
      <c r="E18" s="20">
        <v>68</v>
      </c>
      <c r="F18" s="20" t="s">
        <v>3</v>
      </c>
      <c r="G18" s="21">
        <f t="shared" si="0"/>
        <v>0.79069767441860461</v>
      </c>
      <c r="H18" s="24" t="s">
        <v>0</v>
      </c>
    </row>
    <row r="19" spans="1:8" x14ac:dyDescent="0.2">
      <c r="A19" s="5" t="s">
        <v>2</v>
      </c>
      <c r="B19" s="5" t="s">
        <v>1</v>
      </c>
      <c r="C19" s="4">
        <v>42619</v>
      </c>
      <c r="D19" s="3">
        <v>31</v>
      </c>
      <c r="E19" s="25" t="s">
        <v>3</v>
      </c>
      <c r="F19" s="25" t="s">
        <v>3</v>
      </c>
      <c r="G19" s="3">
        <f>10/D19</f>
        <v>0.32258064516129031</v>
      </c>
      <c r="H19" s="2" t="s">
        <v>0</v>
      </c>
    </row>
    <row r="20" spans="1:8" x14ac:dyDescent="0.2">
      <c r="C20" s="4"/>
    </row>
    <row r="21" spans="1:8" x14ac:dyDescent="0.2">
      <c r="A21" s="18" t="s">
        <v>29</v>
      </c>
      <c r="B21" s="18" t="s">
        <v>28</v>
      </c>
      <c r="C21" s="19">
        <v>42620</v>
      </c>
      <c r="D21" s="20">
        <v>20</v>
      </c>
      <c r="E21" s="20" t="s">
        <v>3</v>
      </c>
      <c r="F21" s="20" t="s">
        <v>3</v>
      </c>
      <c r="G21" s="21">
        <f>10/D21</f>
        <v>0.5</v>
      </c>
      <c r="H21" s="20" t="s">
        <v>0</v>
      </c>
    </row>
  </sheetData>
  <dataValidations count="1">
    <dataValidation type="list" allowBlank="1" showInputMessage="1" showErrorMessage="1" sqref="H5:H19 H21">
      <formula1>"OPEN, ADVISORY, RAIN ADVISORY, CLOSURE"</formula1>
    </dataValidation>
  </dataValidations>
  <pageMargins left="0.7" right="0.7" top="0.75" bottom="0.75" header="0.3" footer="0.3"/>
  <pageSetup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1"/>
  <sheetViews>
    <sheetView zoomScale="120" zoomScaleNormal="120" workbookViewId="0">
      <selection activeCell="B35" sqref="B35"/>
    </sheetView>
  </sheetViews>
  <sheetFormatPr defaultColWidth="9.140625" defaultRowHeight="12.75" x14ac:dyDescent="0.2"/>
  <cols>
    <col min="1" max="1" width="9.140625" style="1"/>
    <col min="2" max="2" width="23" style="1" customWidth="1"/>
    <col min="3" max="3" width="9.5703125" style="1" bestFit="1" customWidth="1"/>
    <col min="4" max="4" width="9.140625" style="1"/>
    <col min="5" max="5" width="11.7109375" style="1" customWidth="1"/>
    <col min="6" max="7" width="9.140625" style="1"/>
    <col min="8" max="8" width="12.28515625" style="1" customWidth="1"/>
    <col min="9" max="16384" width="9.140625" style="1"/>
  </cols>
  <sheetData>
    <row r="1" spans="1:8" x14ac:dyDescent="0.2">
      <c r="A1" s="5" t="s">
        <v>42</v>
      </c>
      <c r="B1" s="5"/>
      <c r="C1" s="10"/>
      <c r="D1" s="9"/>
      <c r="E1" s="5"/>
      <c r="F1" s="2"/>
      <c r="G1" s="5"/>
      <c r="H1" s="5"/>
    </row>
    <row r="2" spans="1:8" x14ac:dyDescent="0.2">
      <c r="A2" s="5" t="s">
        <v>41</v>
      </c>
      <c r="B2" s="5"/>
      <c r="C2" s="10"/>
      <c r="D2" s="9"/>
      <c r="E2" s="5"/>
      <c r="F2" s="2"/>
      <c r="G2" s="5"/>
      <c r="H2" s="5"/>
    </row>
    <row r="3" spans="1:8" x14ac:dyDescent="0.2">
      <c r="A3" s="5" t="s">
        <v>40</v>
      </c>
      <c r="B3" s="5"/>
      <c r="C3" s="10"/>
      <c r="D3" s="9"/>
      <c r="E3" s="5"/>
      <c r="F3" s="2"/>
      <c r="G3" s="5"/>
      <c r="H3" s="5"/>
    </row>
    <row r="4" spans="1:8" x14ac:dyDescent="0.2">
      <c r="A4" s="6" t="s">
        <v>39</v>
      </c>
      <c r="B4" s="6" t="s">
        <v>38</v>
      </c>
      <c r="C4" s="8" t="s">
        <v>37</v>
      </c>
      <c r="D4" s="7" t="s">
        <v>36</v>
      </c>
      <c r="E4" s="6" t="s">
        <v>35</v>
      </c>
      <c r="F4" s="7" t="s">
        <v>34</v>
      </c>
      <c r="G4" s="6" t="s">
        <v>33</v>
      </c>
      <c r="H4" s="6" t="s">
        <v>32</v>
      </c>
    </row>
    <row r="5" spans="1:8" x14ac:dyDescent="0.2">
      <c r="A5" s="5" t="s">
        <v>31</v>
      </c>
      <c r="B5" s="5" t="s">
        <v>30</v>
      </c>
      <c r="C5" s="4">
        <v>42612</v>
      </c>
      <c r="D5" s="3">
        <v>1374</v>
      </c>
      <c r="E5" s="3">
        <v>68</v>
      </c>
      <c r="F5" s="3">
        <v>87</v>
      </c>
      <c r="G5" s="3">
        <f t="shared" ref="G5:G19" si="0">E5/D5</f>
        <v>4.9490538573508006E-2</v>
      </c>
      <c r="H5" s="2" t="s">
        <v>0</v>
      </c>
    </row>
    <row r="6" spans="1:8" x14ac:dyDescent="0.2">
      <c r="A6" s="18" t="s">
        <v>29</v>
      </c>
      <c r="B6" s="18" t="s">
        <v>28</v>
      </c>
      <c r="C6" s="19">
        <v>42612</v>
      </c>
      <c r="D6" s="20">
        <v>74</v>
      </c>
      <c r="E6" s="20">
        <v>13</v>
      </c>
      <c r="F6" s="20">
        <v>20</v>
      </c>
      <c r="G6" s="21">
        <f t="shared" si="0"/>
        <v>0.17567567567567569</v>
      </c>
      <c r="H6" s="24" t="s">
        <v>0</v>
      </c>
    </row>
    <row r="7" spans="1:8" x14ac:dyDescent="0.2">
      <c r="A7" s="5" t="s">
        <v>27</v>
      </c>
      <c r="B7" s="5" t="s">
        <v>26</v>
      </c>
      <c r="C7" s="4">
        <v>42612</v>
      </c>
      <c r="D7" s="3">
        <v>52</v>
      </c>
      <c r="E7" s="3">
        <v>40</v>
      </c>
      <c r="F7" s="3">
        <v>20</v>
      </c>
      <c r="G7" s="3">
        <f t="shared" si="0"/>
        <v>0.76923076923076927</v>
      </c>
      <c r="H7" s="2" t="s">
        <v>0</v>
      </c>
    </row>
    <row r="8" spans="1:8" x14ac:dyDescent="0.2">
      <c r="A8" s="18" t="s">
        <v>25</v>
      </c>
      <c r="B8" s="18" t="s">
        <v>24</v>
      </c>
      <c r="C8" s="19">
        <v>42612</v>
      </c>
      <c r="D8" s="22">
        <v>399</v>
      </c>
      <c r="E8" s="20">
        <v>399</v>
      </c>
      <c r="F8" s="20">
        <v>20</v>
      </c>
      <c r="G8" s="21">
        <f t="shared" si="0"/>
        <v>1</v>
      </c>
      <c r="H8" s="22" t="s">
        <v>0</v>
      </c>
    </row>
    <row r="9" spans="1:8" x14ac:dyDescent="0.2">
      <c r="A9" s="5" t="s">
        <v>23</v>
      </c>
      <c r="B9" s="5" t="s">
        <v>22</v>
      </c>
      <c r="C9" s="4">
        <v>42612</v>
      </c>
      <c r="D9" s="3">
        <v>84</v>
      </c>
      <c r="E9" s="3">
        <v>13</v>
      </c>
      <c r="F9" s="3" t="s">
        <v>3</v>
      </c>
      <c r="G9" s="3">
        <f t="shared" si="0"/>
        <v>0.15476190476190477</v>
      </c>
      <c r="H9" s="2" t="s">
        <v>0</v>
      </c>
    </row>
    <row r="10" spans="1:8" x14ac:dyDescent="0.2">
      <c r="A10" s="18" t="s">
        <v>21</v>
      </c>
      <c r="B10" s="18" t="s">
        <v>20</v>
      </c>
      <c r="C10" s="19">
        <v>42612</v>
      </c>
      <c r="D10" s="20">
        <v>84</v>
      </c>
      <c r="E10" s="20">
        <v>39</v>
      </c>
      <c r="F10" s="20" t="s">
        <v>3</v>
      </c>
      <c r="G10" s="21">
        <f t="shared" si="0"/>
        <v>0.4642857142857143</v>
      </c>
      <c r="H10" s="22" t="s">
        <v>0</v>
      </c>
    </row>
    <row r="11" spans="1:8" x14ac:dyDescent="0.2">
      <c r="A11" s="5" t="s">
        <v>19</v>
      </c>
      <c r="B11" s="5" t="s">
        <v>18</v>
      </c>
      <c r="C11" s="4">
        <v>42612</v>
      </c>
      <c r="D11" s="3">
        <v>31</v>
      </c>
      <c r="E11" s="3" t="s">
        <v>3</v>
      </c>
      <c r="F11" s="25">
        <v>10</v>
      </c>
      <c r="G11" s="3">
        <f>10/D11</f>
        <v>0.32258064516129031</v>
      </c>
      <c r="H11" s="2" t="s">
        <v>0</v>
      </c>
    </row>
    <row r="12" spans="1:8" x14ac:dyDescent="0.2">
      <c r="A12" s="18" t="s">
        <v>17</v>
      </c>
      <c r="B12" s="18" t="s">
        <v>16</v>
      </c>
      <c r="C12" s="19">
        <v>42612</v>
      </c>
      <c r="D12" s="20">
        <v>368</v>
      </c>
      <c r="E12" s="20">
        <v>109</v>
      </c>
      <c r="F12" s="24" t="s">
        <v>3</v>
      </c>
      <c r="G12" s="21">
        <f t="shared" si="0"/>
        <v>0.29619565217391303</v>
      </c>
      <c r="H12" s="24" t="s">
        <v>0</v>
      </c>
    </row>
    <row r="13" spans="1:8" x14ac:dyDescent="0.2">
      <c r="A13" s="5" t="s">
        <v>15</v>
      </c>
      <c r="B13" s="5" t="s">
        <v>14</v>
      </c>
      <c r="C13" s="4">
        <v>42612</v>
      </c>
      <c r="D13" s="3">
        <v>233</v>
      </c>
      <c r="E13" s="3">
        <v>26</v>
      </c>
      <c r="F13" s="3" t="s">
        <v>3</v>
      </c>
      <c r="G13" s="3">
        <f t="shared" si="0"/>
        <v>0.11158798283261803</v>
      </c>
      <c r="H13" s="2" t="s">
        <v>0</v>
      </c>
    </row>
    <row r="14" spans="1:8" x14ac:dyDescent="0.2">
      <c r="A14" s="18" t="s">
        <v>13</v>
      </c>
      <c r="B14" s="18" t="s">
        <v>12</v>
      </c>
      <c r="C14" s="19">
        <v>42612</v>
      </c>
      <c r="D14" s="20">
        <v>52</v>
      </c>
      <c r="E14" s="20" t="s">
        <v>3</v>
      </c>
      <c r="F14" s="20">
        <v>10</v>
      </c>
      <c r="G14" s="21">
        <f>10/D14</f>
        <v>0.19230769230769232</v>
      </c>
      <c r="H14" s="22" t="s">
        <v>0</v>
      </c>
    </row>
    <row r="15" spans="1:8" x14ac:dyDescent="0.2">
      <c r="A15" s="5" t="s">
        <v>11</v>
      </c>
      <c r="B15" s="5" t="s">
        <v>10</v>
      </c>
      <c r="C15" s="4">
        <v>42612</v>
      </c>
      <c r="D15" s="3">
        <v>31</v>
      </c>
      <c r="E15" s="3" t="s">
        <v>3</v>
      </c>
      <c r="F15" s="3" t="s">
        <v>3</v>
      </c>
      <c r="G15" s="3">
        <f>10/D15</f>
        <v>0.32258064516129031</v>
      </c>
      <c r="H15" s="2" t="s">
        <v>0</v>
      </c>
    </row>
    <row r="16" spans="1:8" x14ac:dyDescent="0.2">
      <c r="A16" s="18" t="s">
        <v>9</v>
      </c>
      <c r="B16" s="18" t="s">
        <v>8</v>
      </c>
      <c r="C16" s="19">
        <v>42612</v>
      </c>
      <c r="D16" s="20">
        <v>1106</v>
      </c>
      <c r="E16" s="20">
        <v>40</v>
      </c>
      <c r="F16" s="20" t="s">
        <v>3</v>
      </c>
      <c r="G16" s="21">
        <f t="shared" si="0"/>
        <v>3.6166365280289332E-2</v>
      </c>
      <c r="H16" s="22" t="s">
        <v>0</v>
      </c>
    </row>
    <row r="17" spans="1:8" x14ac:dyDescent="0.2">
      <c r="A17" s="5" t="s">
        <v>7</v>
      </c>
      <c r="B17" s="5" t="s">
        <v>6</v>
      </c>
      <c r="C17" s="4">
        <v>42612</v>
      </c>
      <c r="D17" s="3">
        <v>31</v>
      </c>
      <c r="E17" s="3">
        <v>31</v>
      </c>
      <c r="F17" s="3" t="s">
        <v>3</v>
      </c>
      <c r="G17" s="3">
        <f t="shared" si="0"/>
        <v>1</v>
      </c>
      <c r="H17" s="2" t="s">
        <v>0</v>
      </c>
    </row>
    <row r="18" spans="1:8" x14ac:dyDescent="0.2">
      <c r="A18" s="18" t="s">
        <v>5</v>
      </c>
      <c r="B18" s="18" t="s">
        <v>4</v>
      </c>
      <c r="C18" s="19">
        <v>42612</v>
      </c>
      <c r="D18" s="20">
        <v>733</v>
      </c>
      <c r="E18" s="20">
        <v>710</v>
      </c>
      <c r="F18" s="20">
        <v>53</v>
      </c>
      <c r="G18" s="21">
        <f t="shared" si="0"/>
        <v>0.96862210095497958</v>
      </c>
      <c r="H18" s="23" t="s">
        <v>45</v>
      </c>
    </row>
    <row r="19" spans="1:8" x14ac:dyDescent="0.2">
      <c r="A19" s="5" t="s">
        <v>2</v>
      </c>
      <c r="B19" s="5" t="s">
        <v>1</v>
      </c>
      <c r="C19" s="4">
        <v>42612</v>
      </c>
      <c r="D19" s="3">
        <v>30</v>
      </c>
      <c r="E19" s="2">
        <v>13</v>
      </c>
      <c r="F19" s="25" t="s">
        <v>3</v>
      </c>
      <c r="G19" s="3">
        <f t="shared" si="0"/>
        <v>0.43333333333333335</v>
      </c>
      <c r="H19" s="2" t="s">
        <v>0</v>
      </c>
    </row>
    <row r="20" spans="1:8" x14ac:dyDescent="0.2">
      <c r="C20" s="4"/>
    </row>
    <row r="21" spans="1:8" x14ac:dyDescent="0.2">
      <c r="A21" s="18" t="s">
        <v>5</v>
      </c>
      <c r="B21" s="18" t="s">
        <v>4</v>
      </c>
      <c r="C21" s="19">
        <v>42612</v>
      </c>
      <c r="D21" s="20">
        <v>110</v>
      </c>
      <c r="E21" s="20">
        <v>68</v>
      </c>
      <c r="F21" s="20">
        <v>10</v>
      </c>
      <c r="G21" s="21">
        <f t="shared" ref="G21" si="1">E21/D21</f>
        <v>0.61818181818181817</v>
      </c>
      <c r="H21" s="24" t="s">
        <v>0</v>
      </c>
    </row>
  </sheetData>
  <dataValidations count="1">
    <dataValidation type="list" allowBlank="1" showInputMessage="1" showErrorMessage="1" sqref="H5:H19 H21">
      <formula1>"OPEN, ADVISORY, RAIN ADVISORY, CLOSURE"</formula1>
    </dataValidation>
  </dataValidations>
  <pageMargins left="0.7" right="0.7" top="0.75" bottom="0.75" header="0.3" footer="0.3"/>
  <pageSetup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1"/>
  <sheetViews>
    <sheetView zoomScale="120" zoomScaleNormal="120" workbookViewId="0">
      <selection activeCell="F28" sqref="F28"/>
    </sheetView>
  </sheetViews>
  <sheetFormatPr defaultColWidth="9.140625" defaultRowHeight="12.75" x14ac:dyDescent="0.2"/>
  <cols>
    <col min="1" max="1" width="9.140625" style="1"/>
    <col min="2" max="2" width="23" style="1" customWidth="1"/>
    <col min="3" max="3" width="9.140625" style="1" bestFit="1" customWidth="1"/>
    <col min="4" max="4" width="9.140625" style="1"/>
    <col min="5" max="5" width="11.7109375" style="1" customWidth="1"/>
    <col min="6" max="7" width="9.140625" style="1"/>
    <col min="8" max="8" width="12.28515625" style="1" customWidth="1"/>
    <col min="9" max="16384" width="9.140625" style="1"/>
  </cols>
  <sheetData>
    <row r="1" spans="1:8" x14ac:dyDescent="0.2">
      <c r="A1" s="5" t="s">
        <v>42</v>
      </c>
      <c r="B1" s="5"/>
      <c r="C1" s="10"/>
      <c r="D1" s="9"/>
      <c r="E1" s="5"/>
      <c r="F1" s="2"/>
      <c r="G1" s="5"/>
      <c r="H1" s="5"/>
    </row>
    <row r="2" spans="1:8" x14ac:dyDescent="0.2">
      <c r="A2" s="5" t="s">
        <v>41</v>
      </c>
      <c r="B2" s="5"/>
      <c r="C2" s="10"/>
      <c r="D2" s="9"/>
      <c r="E2" s="5"/>
      <c r="F2" s="2"/>
      <c r="G2" s="5"/>
      <c r="H2" s="5"/>
    </row>
    <row r="3" spans="1:8" x14ac:dyDescent="0.2">
      <c r="A3" s="5" t="s">
        <v>40</v>
      </c>
      <c r="B3" s="5"/>
      <c r="C3" s="10"/>
      <c r="D3" s="9"/>
      <c r="E3" s="5"/>
      <c r="F3" s="2"/>
      <c r="G3" s="5"/>
      <c r="H3" s="5"/>
    </row>
    <row r="4" spans="1:8" x14ac:dyDescent="0.2">
      <c r="A4" s="6" t="s">
        <v>39</v>
      </c>
      <c r="B4" s="6" t="s">
        <v>38</v>
      </c>
      <c r="C4" s="8" t="s">
        <v>37</v>
      </c>
      <c r="D4" s="7" t="s">
        <v>36</v>
      </c>
      <c r="E4" s="6" t="s">
        <v>35</v>
      </c>
      <c r="F4" s="7" t="s">
        <v>34</v>
      </c>
      <c r="G4" s="6" t="s">
        <v>33</v>
      </c>
      <c r="H4" s="6" t="s">
        <v>32</v>
      </c>
    </row>
    <row r="5" spans="1:8" x14ac:dyDescent="0.2">
      <c r="A5" s="5" t="s">
        <v>31</v>
      </c>
      <c r="B5" s="5" t="s">
        <v>30</v>
      </c>
      <c r="C5" s="4"/>
      <c r="D5" s="3"/>
      <c r="E5" s="3"/>
      <c r="F5" s="3"/>
      <c r="G5" s="1" t="e">
        <f t="shared" ref="G5:G19" si="0">E5/D5</f>
        <v>#DIV/0!</v>
      </c>
      <c r="H5" s="2" t="s">
        <v>0</v>
      </c>
    </row>
    <row r="6" spans="1:8" x14ac:dyDescent="0.2">
      <c r="A6" s="18" t="s">
        <v>29</v>
      </c>
      <c r="B6" s="18" t="s">
        <v>28</v>
      </c>
      <c r="C6" s="19"/>
      <c r="D6" s="20"/>
      <c r="E6" s="20"/>
      <c r="F6" s="20"/>
      <c r="G6" s="21" t="e">
        <f t="shared" si="0"/>
        <v>#DIV/0!</v>
      </c>
      <c r="H6" s="24" t="s">
        <v>0</v>
      </c>
    </row>
    <row r="7" spans="1:8" x14ac:dyDescent="0.2">
      <c r="A7" s="5" t="s">
        <v>27</v>
      </c>
      <c r="B7" s="5" t="s">
        <v>26</v>
      </c>
      <c r="C7" s="4"/>
      <c r="D7" s="3"/>
      <c r="E7" s="3"/>
      <c r="F7" s="3"/>
      <c r="G7" s="1" t="e">
        <f t="shared" si="0"/>
        <v>#DIV/0!</v>
      </c>
      <c r="H7" s="2"/>
    </row>
    <row r="8" spans="1:8" x14ac:dyDescent="0.2">
      <c r="A8" s="18" t="s">
        <v>25</v>
      </c>
      <c r="B8" s="18" t="s">
        <v>24</v>
      </c>
      <c r="C8" s="19"/>
      <c r="D8" s="22"/>
      <c r="E8" s="20"/>
      <c r="F8" s="20"/>
      <c r="G8" s="21" t="e">
        <f t="shared" si="0"/>
        <v>#DIV/0!</v>
      </c>
      <c r="H8" s="22"/>
    </row>
    <row r="9" spans="1:8" x14ac:dyDescent="0.2">
      <c r="A9" s="5" t="s">
        <v>23</v>
      </c>
      <c r="B9" s="5" t="s">
        <v>22</v>
      </c>
      <c r="C9" s="4"/>
      <c r="D9" s="3"/>
      <c r="E9" s="3"/>
      <c r="F9" s="3"/>
      <c r="G9" s="1" t="e">
        <f>10/D9</f>
        <v>#DIV/0!</v>
      </c>
      <c r="H9" s="2"/>
    </row>
    <row r="10" spans="1:8" x14ac:dyDescent="0.2">
      <c r="A10" s="18" t="s">
        <v>21</v>
      </c>
      <c r="B10" s="18" t="s">
        <v>20</v>
      </c>
      <c r="C10" s="19"/>
      <c r="D10" s="20"/>
      <c r="E10" s="20"/>
      <c r="F10" s="20"/>
      <c r="G10" s="21" t="e">
        <f>10/D10</f>
        <v>#DIV/0!</v>
      </c>
      <c r="H10" s="22"/>
    </row>
    <row r="11" spans="1:8" x14ac:dyDescent="0.2">
      <c r="A11" s="5" t="s">
        <v>19</v>
      </c>
      <c r="B11" s="5" t="s">
        <v>18</v>
      </c>
      <c r="C11" s="4"/>
      <c r="D11" s="3"/>
      <c r="E11" s="3"/>
      <c r="F11" s="2"/>
      <c r="G11" s="1" t="e">
        <f>10/D11</f>
        <v>#DIV/0!</v>
      </c>
      <c r="H11" s="2"/>
    </row>
    <row r="12" spans="1:8" x14ac:dyDescent="0.2">
      <c r="A12" s="18" t="s">
        <v>17</v>
      </c>
      <c r="B12" s="18" t="s">
        <v>16</v>
      </c>
      <c r="C12" s="19"/>
      <c r="D12" s="20"/>
      <c r="E12" s="20"/>
      <c r="F12" s="22"/>
      <c r="G12" s="21" t="e">
        <f t="shared" si="0"/>
        <v>#DIV/0!</v>
      </c>
      <c r="H12" s="22"/>
    </row>
    <row r="13" spans="1:8" x14ac:dyDescent="0.2">
      <c r="A13" s="5" t="s">
        <v>15</v>
      </c>
      <c r="B13" s="5" t="s">
        <v>14</v>
      </c>
      <c r="C13" s="4"/>
      <c r="D13" s="3"/>
      <c r="E13" s="3"/>
      <c r="F13" s="3"/>
      <c r="G13" s="1" t="e">
        <f t="shared" si="0"/>
        <v>#DIV/0!</v>
      </c>
      <c r="H13" s="2"/>
    </row>
    <row r="14" spans="1:8" x14ac:dyDescent="0.2">
      <c r="A14" s="18" t="s">
        <v>13</v>
      </c>
      <c r="B14" s="18" t="s">
        <v>12</v>
      </c>
      <c r="C14" s="19"/>
      <c r="D14" s="20"/>
      <c r="E14" s="20"/>
      <c r="F14" s="20"/>
      <c r="G14" s="21" t="e">
        <f t="shared" si="0"/>
        <v>#DIV/0!</v>
      </c>
      <c r="H14" s="22"/>
    </row>
    <row r="15" spans="1:8" x14ac:dyDescent="0.2">
      <c r="A15" s="5" t="s">
        <v>11</v>
      </c>
      <c r="B15" s="5" t="s">
        <v>10</v>
      </c>
      <c r="C15" s="4"/>
      <c r="D15" s="3"/>
      <c r="E15" s="3"/>
      <c r="F15" s="3"/>
      <c r="G15" s="1" t="e">
        <f>10/D15</f>
        <v>#DIV/0!</v>
      </c>
      <c r="H15" s="2"/>
    </row>
    <row r="16" spans="1:8" x14ac:dyDescent="0.2">
      <c r="A16" s="18" t="s">
        <v>9</v>
      </c>
      <c r="B16" s="18" t="s">
        <v>8</v>
      </c>
      <c r="C16" s="19"/>
      <c r="D16" s="20"/>
      <c r="E16" s="20"/>
      <c r="F16" s="20"/>
      <c r="G16" s="21" t="e">
        <f t="shared" si="0"/>
        <v>#DIV/0!</v>
      </c>
      <c r="H16" s="22"/>
    </row>
    <row r="17" spans="1:8" x14ac:dyDescent="0.2">
      <c r="A17" s="5" t="s">
        <v>7</v>
      </c>
      <c r="B17" s="5" t="s">
        <v>6</v>
      </c>
      <c r="C17" s="4"/>
      <c r="D17" s="3"/>
      <c r="E17" s="3"/>
      <c r="F17" s="3"/>
      <c r="G17" s="1" t="e">
        <f t="shared" si="0"/>
        <v>#DIV/0!</v>
      </c>
      <c r="H17" s="2"/>
    </row>
    <row r="18" spans="1:8" x14ac:dyDescent="0.2">
      <c r="A18" s="18" t="s">
        <v>5</v>
      </c>
      <c r="B18" s="18" t="s">
        <v>4</v>
      </c>
      <c r="C18" s="19"/>
      <c r="D18" s="20"/>
      <c r="E18" s="20"/>
      <c r="F18" s="20"/>
      <c r="G18" s="21" t="e">
        <f t="shared" si="0"/>
        <v>#DIV/0!</v>
      </c>
      <c r="H18" s="22"/>
    </row>
    <row r="19" spans="1:8" x14ac:dyDescent="0.2">
      <c r="A19" s="5" t="s">
        <v>2</v>
      </c>
      <c r="B19" s="5" t="s">
        <v>1</v>
      </c>
      <c r="C19" s="4"/>
      <c r="D19" s="3"/>
      <c r="E19" s="2"/>
      <c r="F19" s="2"/>
      <c r="G19" s="1" t="e">
        <f t="shared" si="0"/>
        <v>#DIV/0!</v>
      </c>
      <c r="H19" s="2"/>
    </row>
    <row r="20" spans="1:8" x14ac:dyDescent="0.2">
      <c r="C20" s="4"/>
    </row>
    <row r="21" spans="1:8" x14ac:dyDescent="0.2">
      <c r="A21" s="5"/>
      <c r="B21" s="5"/>
      <c r="C21" s="4"/>
      <c r="D21" s="3"/>
      <c r="E21" s="3"/>
      <c r="F21" s="3"/>
      <c r="H21" s="2"/>
    </row>
  </sheetData>
  <dataValidations count="1">
    <dataValidation type="list" allowBlank="1" showInputMessage="1" showErrorMessage="1" sqref="H5:H19">
      <formula1>"OPEN, ADVISORY, RAIN ADVISORY, CLOSURE"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3"/>
  <sheetViews>
    <sheetView topLeftCell="A8" zoomScale="120" zoomScaleNormal="120" workbookViewId="0">
      <selection activeCell="E15" sqref="E15"/>
    </sheetView>
  </sheetViews>
  <sheetFormatPr defaultColWidth="9.140625" defaultRowHeight="12.75" x14ac:dyDescent="0.2"/>
  <cols>
    <col min="1" max="1" width="9.140625" style="1"/>
    <col min="2" max="2" width="23" style="1" customWidth="1"/>
    <col min="3" max="3" width="10.5703125" style="1" bestFit="1" customWidth="1"/>
    <col min="4" max="4" width="9.140625" style="1"/>
    <col min="5" max="5" width="11.7109375" style="1" customWidth="1"/>
    <col min="6" max="7" width="9.140625" style="1"/>
    <col min="8" max="8" width="12.28515625" style="1" customWidth="1"/>
    <col min="9" max="16384" width="9.140625" style="1"/>
  </cols>
  <sheetData>
    <row r="1" spans="1:8" x14ac:dyDescent="0.2">
      <c r="A1" s="5" t="s">
        <v>42</v>
      </c>
      <c r="B1" s="5"/>
      <c r="C1" s="10"/>
      <c r="D1" s="9"/>
      <c r="E1" s="5"/>
      <c r="F1" s="2"/>
      <c r="G1" s="5"/>
      <c r="H1" s="5"/>
    </row>
    <row r="2" spans="1:8" x14ac:dyDescent="0.2">
      <c r="A2" s="5" t="s">
        <v>41</v>
      </c>
      <c r="B2" s="5"/>
      <c r="C2" s="10"/>
      <c r="D2" s="9"/>
      <c r="E2" s="5"/>
      <c r="F2" s="2"/>
      <c r="G2" s="5"/>
      <c r="H2" s="5"/>
    </row>
    <row r="3" spans="1:8" x14ac:dyDescent="0.2">
      <c r="A3" s="5" t="s">
        <v>40</v>
      </c>
      <c r="B3" s="5"/>
      <c r="C3" s="10"/>
      <c r="D3" s="9"/>
      <c r="E3" s="5"/>
      <c r="F3" s="2"/>
      <c r="G3" s="5"/>
      <c r="H3" s="5"/>
    </row>
    <row r="4" spans="1:8" x14ac:dyDescent="0.2">
      <c r="A4" s="6" t="s">
        <v>39</v>
      </c>
      <c r="B4" s="6" t="s">
        <v>38</v>
      </c>
      <c r="C4" s="8" t="s">
        <v>37</v>
      </c>
      <c r="D4" s="7" t="s">
        <v>36</v>
      </c>
      <c r="E4" s="6" t="s">
        <v>35</v>
      </c>
      <c r="F4" s="7" t="s">
        <v>34</v>
      </c>
      <c r="G4" s="6" t="s">
        <v>33</v>
      </c>
      <c r="H4" s="6" t="s">
        <v>32</v>
      </c>
    </row>
    <row r="5" spans="1:8" x14ac:dyDescent="0.2">
      <c r="A5" s="5" t="s">
        <v>31</v>
      </c>
      <c r="B5" s="5" t="s">
        <v>30</v>
      </c>
      <c r="C5" s="4">
        <v>42724</v>
      </c>
      <c r="D5" s="3">
        <v>573</v>
      </c>
      <c r="E5" s="3">
        <v>111</v>
      </c>
      <c r="F5" s="3">
        <v>31</v>
      </c>
      <c r="G5" s="33">
        <f t="shared" ref="G5:G10" si="0">E5/D5</f>
        <v>0.193717277486911</v>
      </c>
      <c r="H5" s="2" t="s">
        <v>0</v>
      </c>
    </row>
    <row r="6" spans="1:8" x14ac:dyDescent="0.2">
      <c r="A6" s="18" t="s">
        <v>29</v>
      </c>
      <c r="B6" s="18" t="s">
        <v>28</v>
      </c>
      <c r="C6" s="19">
        <v>42724</v>
      </c>
      <c r="D6" s="20">
        <v>620</v>
      </c>
      <c r="E6" s="20">
        <v>40</v>
      </c>
      <c r="F6" s="20">
        <v>10</v>
      </c>
      <c r="G6" s="21">
        <f t="shared" si="0"/>
        <v>6.4516129032258063E-2</v>
      </c>
      <c r="H6" s="24" t="s">
        <v>0</v>
      </c>
    </row>
    <row r="7" spans="1:8" x14ac:dyDescent="0.2">
      <c r="A7" s="5" t="s">
        <v>27</v>
      </c>
      <c r="B7" s="5" t="s">
        <v>26</v>
      </c>
      <c r="C7" s="4">
        <v>42724</v>
      </c>
      <c r="D7" s="3">
        <v>624</v>
      </c>
      <c r="E7" s="3">
        <v>53</v>
      </c>
      <c r="F7" s="3">
        <v>10</v>
      </c>
      <c r="G7" s="33">
        <f t="shared" si="0"/>
        <v>8.4935897435897439E-2</v>
      </c>
      <c r="H7" s="2" t="s">
        <v>0</v>
      </c>
    </row>
    <row r="8" spans="1:8" x14ac:dyDescent="0.2">
      <c r="A8" s="18" t="s">
        <v>25</v>
      </c>
      <c r="B8" s="18" t="s">
        <v>24</v>
      </c>
      <c r="C8" s="19">
        <v>42724</v>
      </c>
      <c r="D8" s="24">
        <v>602</v>
      </c>
      <c r="E8" s="20">
        <v>13</v>
      </c>
      <c r="F8" s="20">
        <v>10</v>
      </c>
      <c r="G8" s="21">
        <f t="shared" si="0"/>
        <v>2.1594684385382059E-2</v>
      </c>
      <c r="H8" s="24" t="s">
        <v>0</v>
      </c>
    </row>
    <row r="9" spans="1:8" x14ac:dyDescent="0.2">
      <c r="A9" s="5" t="s">
        <v>23</v>
      </c>
      <c r="B9" s="5" t="s">
        <v>22</v>
      </c>
      <c r="C9" s="4">
        <v>42724</v>
      </c>
      <c r="D9" s="3">
        <v>373</v>
      </c>
      <c r="E9" s="3">
        <v>26</v>
      </c>
      <c r="F9" s="3">
        <v>10</v>
      </c>
      <c r="G9" s="33">
        <f t="shared" si="0"/>
        <v>6.9705093833780166E-2</v>
      </c>
      <c r="H9" s="25" t="s">
        <v>0</v>
      </c>
    </row>
    <row r="10" spans="1:8" x14ac:dyDescent="0.2">
      <c r="A10" s="18" t="s">
        <v>21</v>
      </c>
      <c r="B10" s="18" t="s">
        <v>20</v>
      </c>
      <c r="C10" s="19">
        <v>42724</v>
      </c>
      <c r="D10" s="20">
        <v>299</v>
      </c>
      <c r="E10" s="20">
        <v>26</v>
      </c>
      <c r="F10" s="20">
        <v>10</v>
      </c>
      <c r="G10" s="21">
        <f t="shared" si="0"/>
        <v>8.6956521739130432E-2</v>
      </c>
      <c r="H10" s="24" t="s">
        <v>0</v>
      </c>
    </row>
    <row r="11" spans="1:8" x14ac:dyDescent="0.2">
      <c r="A11" s="5" t="s">
        <v>19</v>
      </c>
      <c r="B11" s="5" t="s">
        <v>18</v>
      </c>
      <c r="C11" s="4">
        <v>42724</v>
      </c>
      <c r="D11" s="3">
        <v>1198</v>
      </c>
      <c r="E11" s="3">
        <v>13</v>
      </c>
      <c r="F11" s="25" t="s">
        <v>3</v>
      </c>
      <c r="G11" s="33">
        <f>E11/D11</f>
        <v>1.0851419031719533E-2</v>
      </c>
      <c r="H11" s="25" t="s">
        <v>0</v>
      </c>
    </row>
    <row r="12" spans="1:8" x14ac:dyDescent="0.2">
      <c r="A12" s="18" t="s">
        <v>17</v>
      </c>
      <c r="B12" s="18" t="s">
        <v>16</v>
      </c>
      <c r="C12" s="19">
        <v>42724</v>
      </c>
      <c r="D12" s="20">
        <v>880</v>
      </c>
      <c r="E12" s="20" t="s">
        <v>3</v>
      </c>
      <c r="F12" s="24">
        <v>10</v>
      </c>
      <c r="G12" s="21">
        <f>10/D12</f>
        <v>1.1363636363636364E-2</v>
      </c>
      <c r="H12" s="24" t="s">
        <v>0</v>
      </c>
    </row>
    <row r="13" spans="1:8" x14ac:dyDescent="0.2">
      <c r="A13" s="5" t="s">
        <v>15</v>
      </c>
      <c r="B13" s="5" t="s">
        <v>14</v>
      </c>
      <c r="C13" s="4">
        <v>42724</v>
      </c>
      <c r="D13" s="14"/>
      <c r="E13" s="14"/>
      <c r="F13" s="14" t="s">
        <v>59</v>
      </c>
      <c r="G13" s="33"/>
      <c r="H13" s="25" t="s">
        <v>0</v>
      </c>
    </row>
    <row r="14" spans="1:8" x14ac:dyDescent="0.2">
      <c r="A14" s="18" t="s">
        <v>13</v>
      </c>
      <c r="B14" s="18" t="s">
        <v>12</v>
      </c>
      <c r="C14" s="19">
        <v>42724</v>
      </c>
      <c r="D14" s="23"/>
      <c r="E14" s="23"/>
      <c r="F14" s="23" t="s">
        <v>59</v>
      </c>
      <c r="G14" s="21"/>
      <c r="H14" s="24" t="s">
        <v>0</v>
      </c>
    </row>
    <row r="15" spans="1:8" x14ac:dyDescent="0.2">
      <c r="A15" s="5" t="s">
        <v>11</v>
      </c>
      <c r="B15" s="5" t="s">
        <v>10</v>
      </c>
      <c r="C15" s="4">
        <v>42724</v>
      </c>
      <c r="D15" s="3">
        <v>2603</v>
      </c>
      <c r="E15" s="3">
        <v>437</v>
      </c>
      <c r="F15" s="3" t="s">
        <v>3</v>
      </c>
      <c r="G15" s="33">
        <f>E15/D15</f>
        <v>0.16788321167883211</v>
      </c>
      <c r="H15" s="14" t="s">
        <v>45</v>
      </c>
    </row>
    <row r="16" spans="1:8" x14ac:dyDescent="0.2">
      <c r="A16" s="18" t="s">
        <v>9</v>
      </c>
      <c r="B16" s="18" t="s">
        <v>8</v>
      </c>
      <c r="C16" s="19">
        <v>42724</v>
      </c>
      <c r="D16" s="20">
        <v>355</v>
      </c>
      <c r="E16" s="20">
        <v>68</v>
      </c>
      <c r="F16" s="20">
        <v>124</v>
      </c>
      <c r="G16" s="21">
        <f>E16/D16</f>
        <v>0.19154929577464788</v>
      </c>
      <c r="H16" s="23" t="s">
        <v>45</v>
      </c>
    </row>
    <row r="17" spans="1:8" x14ac:dyDescent="0.2">
      <c r="A17" s="5" t="s">
        <v>7</v>
      </c>
      <c r="B17" s="5" t="s">
        <v>6</v>
      </c>
      <c r="C17" s="4">
        <v>42724</v>
      </c>
      <c r="D17" s="3">
        <v>373</v>
      </c>
      <c r="E17" s="3">
        <v>26</v>
      </c>
      <c r="F17" s="3" t="s">
        <v>3</v>
      </c>
      <c r="G17" s="33">
        <f>E17/D17</f>
        <v>6.9705093833780166E-2</v>
      </c>
      <c r="H17" s="25" t="s">
        <v>0</v>
      </c>
    </row>
    <row r="18" spans="1:8" x14ac:dyDescent="0.2">
      <c r="A18" s="18" t="s">
        <v>5</v>
      </c>
      <c r="B18" s="18" t="s">
        <v>4</v>
      </c>
      <c r="C18" s="19">
        <v>42724</v>
      </c>
      <c r="D18" s="20">
        <v>336</v>
      </c>
      <c r="E18" s="20" t="s">
        <v>3</v>
      </c>
      <c r="F18" s="20">
        <v>20</v>
      </c>
      <c r="G18" s="21">
        <f>10/D18</f>
        <v>2.976190476190476E-2</v>
      </c>
      <c r="H18" s="24" t="s">
        <v>0</v>
      </c>
    </row>
    <row r="19" spans="1:8" x14ac:dyDescent="0.2">
      <c r="A19" s="5" t="s">
        <v>2</v>
      </c>
      <c r="B19" s="5" t="s">
        <v>1</v>
      </c>
      <c r="C19" s="4">
        <v>42724</v>
      </c>
      <c r="D19" s="3">
        <v>1043</v>
      </c>
      <c r="E19" s="25">
        <v>26</v>
      </c>
      <c r="F19" s="25">
        <v>10</v>
      </c>
      <c r="G19" s="33">
        <f>E19/D19</f>
        <v>2.4928092042186004E-2</v>
      </c>
      <c r="H19" s="25" t="s">
        <v>0</v>
      </c>
    </row>
    <row r="20" spans="1:8" x14ac:dyDescent="0.2">
      <c r="H20" s="12"/>
    </row>
    <row r="21" spans="1:8" x14ac:dyDescent="0.2">
      <c r="A21" s="5" t="s">
        <v>11</v>
      </c>
      <c r="B21" s="5" t="s">
        <v>10</v>
      </c>
      <c r="C21" s="4">
        <v>42725</v>
      </c>
      <c r="D21" s="3">
        <v>331</v>
      </c>
      <c r="E21" s="3">
        <v>26</v>
      </c>
      <c r="F21" s="3" t="s">
        <v>3</v>
      </c>
      <c r="G21" s="33">
        <f>E21/D21</f>
        <v>7.8549848942598186E-2</v>
      </c>
      <c r="H21" s="25" t="s">
        <v>0</v>
      </c>
    </row>
    <row r="22" spans="1:8" x14ac:dyDescent="0.2">
      <c r="A22" s="18" t="s">
        <v>9</v>
      </c>
      <c r="B22" s="18" t="s">
        <v>8</v>
      </c>
      <c r="C22" s="19">
        <v>42725</v>
      </c>
      <c r="D22" s="20">
        <v>199</v>
      </c>
      <c r="E22" s="20">
        <v>40</v>
      </c>
      <c r="F22" s="20">
        <v>20</v>
      </c>
      <c r="G22" s="21">
        <f>E22/D22</f>
        <v>0.20100502512562815</v>
      </c>
      <c r="H22" s="24" t="s">
        <v>0</v>
      </c>
    </row>
    <row r="23" spans="1:8" x14ac:dyDescent="0.2">
      <c r="H23" s="29"/>
    </row>
    <row r="24" spans="1:8" x14ac:dyDescent="0.2">
      <c r="H24" s="29"/>
    </row>
    <row r="25" spans="1:8" x14ac:dyDescent="0.2">
      <c r="H25" s="29"/>
    </row>
    <row r="26" spans="1:8" x14ac:dyDescent="0.2">
      <c r="H26" s="29"/>
    </row>
    <row r="27" spans="1:8" x14ac:dyDescent="0.2">
      <c r="H27" s="12"/>
    </row>
    <row r="28" spans="1:8" x14ac:dyDescent="0.2">
      <c r="H28" s="12"/>
    </row>
    <row r="29" spans="1:8" x14ac:dyDescent="0.2">
      <c r="A29" s="12"/>
      <c r="B29" s="12"/>
      <c r="C29" s="12"/>
      <c r="D29" s="12"/>
    </row>
    <row r="30" spans="1:8" x14ac:dyDescent="0.2">
      <c r="A30" s="12"/>
      <c r="B30" s="12"/>
      <c r="C30" s="12"/>
      <c r="D30" s="12"/>
    </row>
    <row r="31" spans="1:8" x14ac:dyDescent="0.2">
      <c r="H31" s="12"/>
    </row>
    <row r="33" spans="8:8" x14ac:dyDescent="0.2">
      <c r="H33" s="12"/>
    </row>
  </sheetData>
  <dataValidations count="1">
    <dataValidation type="list" allowBlank="1" showInputMessage="1" showErrorMessage="1" sqref="H5:H19 H21:H22">
      <formula1>"OPEN, ADVISORY, RAIN ADVISORY, CLOSURE"</formula1>
    </dataValidation>
  </dataValidations>
  <pageMargins left="0.7" right="0.7" top="0.75" bottom="0.75" header="0.3" footer="0.3"/>
  <pageSetup scale="87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0"/>
  <sheetViews>
    <sheetView zoomScale="120" zoomScaleNormal="120" workbookViewId="0">
      <selection activeCell="G25" sqref="G25"/>
    </sheetView>
  </sheetViews>
  <sheetFormatPr defaultColWidth="9.140625" defaultRowHeight="12.75" x14ac:dyDescent="0.2"/>
  <cols>
    <col min="1" max="1" width="9.140625" style="1"/>
    <col min="2" max="2" width="23" style="1" customWidth="1"/>
    <col min="3" max="3" width="9.5703125" style="1" bestFit="1" customWidth="1"/>
    <col min="4" max="4" width="9.140625" style="1"/>
    <col min="5" max="5" width="11.7109375" style="1" customWidth="1"/>
    <col min="6" max="7" width="9.140625" style="1"/>
    <col min="8" max="8" width="12.28515625" style="1" customWidth="1"/>
    <col min="9" max="16384" width="9.140625" style="1"/>
  </cols>
  <sheetData>
    <row r="1" spans="1:8" x14ac:dyDescent="0.2">
      <c r="A1" s="5" t="s">
        <v>42</v>
      </c>
      <c r="B1" s="5"/>
      <c r="C1" s="10"/>
      <c r="D1" s="9"/>
      <c r="E1" s="5"/>
      <c r="F1" s="2"/>
      <c r="G1" s="5"/>
      <c r="H1" s="5"/>
    </row>
    <row r="2" spans="1:8" x14ac:dyDescent="0.2">
      <c r="A2" s="5" t="s">
        <v>41</v>
      </c>
      <c r="B2" s="5"/>
      <c r="C2" s="10"/>
      <c r="D2" s="9"/>
      <c r="E2" s="5"/>
      <c r="F2" s="2"/>
      <c r="G2" s="5"/>
      <c r="H2" s="5"/>
    </row>
    <row r="3" spans="1:8" x14ac:dyDescent="0.2">
      <c r="A3" s="5" t="s">
        <v>40</v>
      </c>
      <c r="B3" s="5"/>
      <c r="C3" s="10"/>
      <c r="D3" s="9"/>
      <c r="E3" s="5"/>
      <c r="F3" s="2"/>
      <c r="G3" s="5"/>
      <c r="H3" s="5"/>
    </row>
    <row r="4" spans="1:8" x14ac:dyDescent="0.2">
      <c r="A4" s="6" t="s">
        <v>39</v>
      </c>
      <c r="B4" s="6" t="s">
        <v>38</v>
      </c>
      <c r="C4" s="8" t="s">
        <v>37</v>
      </c>
      <c r="D4" s="7" t="s">
        <v>36</v>
      </c>
      <c r="E4" s="6" t="s">
        <v>35</v>
      </c>
      <c r="F4" s="7" t="s">
        <v>34</v>
      </c>
      <c r="G4" s="6" t="s">
        <v>33</v>
      </c>
      <c r="H4" s="6" t="s">
        <v>32</v>
      </c>
    </row>
    <row r="5" spans="1:8" x14ac:dyDescent="0.2">
      <c r="A5" s="5" t="s">
        <v>31</v>
      </c>
      <c r="B5" s="5" t="s">
        <v>30</v>
      </c>
      <c r="C5" s="4">
        <v>42605</v>
      </c>
      <c r="D5" s="3">
        <v>364</v>
      </c>
      <c r="E5" s="3" t="s">
        <v>3</v>
      </c>
      <c r="F5" s="3" t="s">
        <v>3</v>
      </c>
      <c r="G5" s="1">
        <f>10/D5</f>
        <v>2.7472527472527472E-2</v>
      </c>
      <c r="H5" s="2" t="s">
        <v>0</v>
      </c>
    </row>
    <row r="6" spans="1:8" x14ac:dyDescent="0.2">
      <c r="A6" s="18" t="s">
        <v>29</v>
      </c>
      <c r="B6" s="18" t="s">
        <v>28</v>
      </c>
      <c r="C6" s="19">
        <v>42605</v>
      </c>
      <c r="D6" s="20">
        <v>189</v>
      </c>
      <c r="E6" s="20">
        <v>53</v>
      </c>
      <c r="F6" s="20">
        <v>137</v>
      </c>
      <c r="G6" s="21">
        <f t="shared" ref="G6:G19" si="0">E6/D6</f>
        <v>0.28042328042328041</v>
      </c>
      <c r="H6" s="23" t="s">
        <v>45</v>
      </c>
    </row>
    <row r="7" spans="1:8" x14ac:dyDescent="0.2">
      <c r="A7" s="5" t="s">
        <v>27</v>
      </c>
      <c r="B7" s="5" t="s">
        <v>26</v>
      </c>
      <c r="C7" s="4">
        <v>42605</v>
      </c>
      <c r="D7" s="3">
        <v>121</v>
      </c>
      <c r="E7" s="3">
        <v>39</v>
      </c>
      <c r="F7" s="3">
        <v>10</v>
      </c>
      <c r="G7" s="1">
        <f t="shared" si="0"/>
        <v>0.32231404958677684</v>
      </c>
      <c r="H7" s="2" t="s">
        <v>0</v>
      </c>
    </row>
    <row r="8" spans="1:8" x14ac:dyDescent="0.2">
      <c r="A8" s="18" t="s">
        <v>25</v>
      </c>
      <c r="B8" s="18" t="s">
        <v>24</v>
      </c>
      <c r="C8" s="19">
        <v>42605</v>
      </c>
      <c r="D8" s="22">
        <v>63</v>
      </c>
      <c r="E8" s="20">
        <v>26</v>
      </c>
      <c r="F8" s="20">
        <v>42</v>
      </c>
      <c r="G8" s="21">
        <f t="shared" si="0"/>
        <v>0.41269841269841268</v>
      </c>
      <c r="H8" s="22" t="s">
        <v>0</v>
      </c>
    </row>
    <row r="9" spans="1:8" x14ac:dyDescent="0.2">
      <c r="A9" s="5" t="s">
        <v>23</v>
      </c>
      <c r="B9" s="5" t="s">
        <v>22</v>
      </c>
      <c r="C9" s="4">
        <v>42605</v>
      </c>
      <c r="D9" s="3">
        <v>41</v>
      </c>
      <c r="E9" s="3">
        <v>26</v>
      </c>
      <c r="F9" s="3">
        <v>10</v>
      </c>
      <c r="G9" s="3">
        <f t="shared" si="0"/>
        <v>0.63414634146341464</v>
      </c>
      <c r="H9" s="2" t="s">
        <v>0</v>
      </c>
    </row>
    <row r="10" spans="1:8" x14ac:dyDescent="0.2">
      <c r="A10" s="18" t="s">
        <v>21</v>
      </c>
      <c r="B10" s="18" t="s">
        <v>20</v>
      </c>
      <c r="C10" s="19">
        <v>42605</v>
      </c>
      <c r="D10" s="20">
        <v>10</v>
      </c>
      <c r="E10" s="20">
        <v>10</v>
      </c>
      <c r="F10" s="20" t="s">
        <v>3</v>
      </c>
      <c r="G10" s="20">
        <f t="shared" si="0"/>
        <v>1</v>
      </c>
      <c r="H10" s="22" t="s">
        <v>0</v>
      </c>
    </row>
    <row r="11" spans="1:8" x14ac:dyDescent="0.2">
      <c r="A11" s="5" t="s">
        <v>19</v>
      </c>
      <c r="B11" s="5" t="s">
        <v>18</v>
      </c>
      <c r="C11" s="4">
        <v>42605</v>
      </c>
      <c r="D11" s="3">
        <v>31</v>
      </c>
      <c r="E11" s="3" t="s">
        <v>3</v>
      </c>
      <c r="F11" s="25">
        <v>20</v>
      </c>
      <c r="G11" s="25">
        <f>10/D11</f>
        <v>0.32258064516129031</v>
      </c>
      <c r="H11" s="2" t="s">
        <v>0</v>
      </c>
    </row>
    <row r="12" spans="1:8" x14ac:dyDescent="0.2">
      <c r="A12" s="18" t="s">
        <v>17</v>
      </c>
      <c r="B12" s="18" t="s">
        <v>16</v>
      </c>
      <c r="C12" s="19">
        <v>42605</v>
      </c>
      <c r="D12" s="20">
        <v>197</v>
      </c>
      <c r="E12" s="20">
        <v>39</v>
      </c>
      <c r="F12" s="24">
        <v>10</v>
      </c>
      <c r="G12" s="21">
        <f t="shared" si="0"/>
        <v>0.19796954314720813</v>
      </c>
      <c r="H12" s="24" t="s">
        <v>0</v>
      </c>
    </row>
    <row r="13" spans="1:8" x14ac:dyDescent="0.2">
      <c r="A13" s="5" t="s">
        <v>15</v>
      </c>
      <c r="B13" s="5" t="s">
        <v>14</v>
      </c>
      <c r="C13" s="4">
        <v>42605</v>
      </c>
      <c r="D13" s="3">
        <v>197</v>
      </c>
      <c r="E13" s="3" t="s">
        <v>3</v>
      </c>
      <c r="F13" s="3" t="s">
        <v>3</v>
      </c>
      <c r="G13" s="1">
        <f>10/D13</f>
        <v>5.0761421319796954E-2</v>
      </c>
      <c r="H13" s="2" t="s">
        <v>0</v>
      </c>
    </row>
    <row r="14" spans="1:8" x14ac:dyDescent="0.2">
      <c r="A14" s="18" t="s">
        <v>13</v>
      </c>
      <c r="B14" s="18" t="s">
        <v>12</v>
      </c>
      <c r="C14" s="19">
        <v>42605</v>
      </c>
      <c r="D14" s="20">
        <v>269</v>
      </c>
      <c r="E14" s="20" t="s">
        <v>3</v>
      </c>
      <c r="F14" s="20" t="s">
        <v>3</v>
      </c>
      <c r="G14" s="21">
        <f>10/D14</f>
        <v>3.717472118959108E-2</v>
      </c>
      <c r="H14" s="22" t="s">
        <v>0</v>
      </c>
    </row>
    <row r="15" spans="1:8" x14ac:dyDescent="0.2">
      <c r="A15" s="5" t="s">
        <v>11</v>
      </c>
      <c r="B15" s="5" t="s">
        <v>10</v>
      </c>
      <c r="C15" s="4">
        <v>42605</v>
      </c>
      <c r="D15" s="3">
        <v>83</v>
      </c>
      <c r="E15" s="3" t="s">
        <v>3</v>
      </c>
      <c r="F15" s="3" t="s">
        <v>3</v>
      </c>
      <c r="G15" s="3">
        <f>10/D15</f>
        <v>0.12048192771084337</v>
      </c>
      <c r="H15" s="2" t="s">
        <v>0</v>
      </c>
    </row>
    <row r="16" spans="1:8" x14ac:dyDescent="0.2">
      <c r="A16" s="18" t="s">
        <v>9</v>
      </c>
      <c r="B16" s="18" t="s">
        <v>8</v>
      </c>
      <c r="C16" s="19">
        <v>42605</v>
      </c>
      <c r="D16" s="20">
        <v>84</v>
      </c>
      <c r="E16" s="20" t="s">
        <v>3</v>
      </c>
      <c r="F16" s="20" t="s">
        <v>3</v>
      </c>
      <c r="G16" s="20">
        <f>10/D16</f>
        <v>0.11904761904761904</v>
      </c>
      <c r="H16" s="22" t="s">
        <v>0</v>
      </c>
    </row>
    <row r="17" spans="1:8" x14ac:dyDescent="0.2">
      <c r="A17" s="5" t="s">
        <v>7</v>
      </c>
      <c r="B17" s="5" t="s">
        <v>6</v>
      </c>
      <c r="C17" s="4">
        <v>42605</v>
      </c>
      <c r="D17" s="3" t="s">
        <v>3</v>
      </c>
      <c r="E17" s="3" t="s">
        <v>3</v>
      </c>
      <c r="F17" s="3" t="s">
        <v>3</v>
      </c>
      <c r="G17" s="3">
        <f>10/10</f>
        <v>1</v>
      </c>
      <c r="H17" s="2" t="s">
        <v>0</v>
      </c>
    </row>
    <row r="18" spans="1:8" x14ac:dyDescent="0.2">
      <c r="A18" s="18" t="s">
        <v>5</v>
      </c>
      <c r="B18" s="18" t="s">
        <v>4</v>
      </c>
      <c r="C18" s="19">
        <v>42605</v>
      </c>
      <c r="D18" s="20">
        <v>62</v>
      </c>
      <c r="E18" s="20">
        <v>26</v>
      </c>
      <c r="F18" s="20">
        <v>31</v>
      </c>
      <c r="G18" s="21">
        <v>1</v>
      </c>
      <c r="H18" s="22" t="s">
        <v>0</v>
      </c>
    </row>
    <row r="19" spans="1:8" x14ac:dyDescent="0.2">
      <c r="A19" s="5" t="s">
        <v>2</v>
      </c>
      <c r="B19" s="5" t="s">
        <v>1</v>
      </c>
      <c r="C19" s="4">
        <v>42605</v>
      </c>
      <c r="D19" s="3">
        <v>121</v>
      </c>
      <c r="E19" s="2">
        <v>13</v>
      </c>
      <c r="F19" s="25">
        <v>53</v>
      </c>
      <c r="G19" s="1">
        <f t="shared" si="0"/>
        <v>0.10743801652892562</v>
      </c>
      <c r="H19" s="2" t="s">
        <v>0</v>
      </c>
    </row>
    <row r="20" spans="1:8" x14ac:dyDescent="0.2">
      <c r="C20" s="4"/>
    </row>
  </sheetData>
  <dataValidations count="1">
    <dataValidation type="list" allowBlank="1" showInputMessage="1" showErrorMessage="1" sqref="H5:H19">
      <formula1>"OPEN, ADVISORY, RAIN ADVISORY, CLOSURE"</formula1>
    </dataValidation>
  </dataValidations>
  <pageMargins left="0.7" right="0.7" top="0.75" bottom="0.75" header="0.3" footer="0.3"/>
  <pageSetup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1"/>
  <sheetViews>
    <sheetView zoomScale="120" zoomScaleNormal="120" workbookViewId="0">
      <selection activeCell="B32" sqref="B32"/>
    </sheetView>
  </sheetViews>
  <sheetFormatPr defaultColWidth="9.140625" defaultRowHeight="12.75" x14ac:dyDescent="0.2"/>
  <cols>
    <col min="1" max="1" width="9.140625" style="1"/>
    <col min="2" max="2" width="23" style="1" customWidth="1"/>
    <col min="3" max="3" width="9.5703125" style="1" bestFit="1" customWidth="1"/>
    <col min="4" max="4" width="9.140625" style="1"/>
    <col min="5" max="5" width="11.7109375" style="1" customWidth="1"/>
    <col min="6" max="7" width="9.140625" style="1"/>
    <col min="8" max="8" width="12.28515625" style="1" customWidth="1"/>
    <col min="9" max="16384" width="9.140625" style="1"/>
  </cols>
  <sheetData>
    <row r="1" spans="1:8" x14ac:dyDescent="0.2">
      <c r="A1" s="5" t="s">
        <v>42</v>
      </c>
      <c r="B1" s="5"/>
      <c r="C1" s="10"/>
      <c r="D1" s="9"/>
      <c r="E1" s="5"/>
      <c r="F1" s="2"/>
      <c r="G1" s="5"/>
      <c r="H1" s="5"/>
    </row>
    <row r="2" spans="1:8" x14ac:dyDescent="0.2">
      <c r="A2" s="5" t="s">
        <v>41</v>
      </c>
      <c r="B2" s="5"/>
      <c r="C2" s="10"/>
      <c r="D2" s="9"/>
      <c r="E2" s="5"/>
      <c r="F2" s="2"/>
      <c r="G2" s="5"/>
      <c r="H2" s="5"/>
    </row>
    <row r="3" spans="1:8" x14ac:dyDescent="0.2">
      <c r="A3" s="5" t="s">
        <v>40</v>
      </c>
      <c r="B3" s="5"/>
      <c r="C3" s="10"/>
      <c r="D3" s="9"/>
      <c r="E3" s="5"/>
      <c r="F3" s="2"/>
      <c r="G3" s="5"/>
      <c r="H3" s="5"/>
    </row>
    <row r="4" spans="1:8" x14ac:dyDescent="0.2">
      <c r="A4" s="6" t="s">
        <v>39</v>
      </c>
      <c r="B4" s="6" t="s">
        <v>38</v>
      </c>
      <c r="C4" s="8" t="s">
        <v>37</v>
      </c>
      <c r="D4" s="7" t="s">
        <v>36</v>
      </c>
      <c r="E4" s="6" t="s">
        <v>35</v>
      </c>
      <c r="F4" s="7" t="s">
        <v>34</v>
      </c>
      <c r="G4" s="6" t="s">
        <v>33</v>
      </c>
      <c r="H4" s="6" t="s">
        <v>32</v>
      </c>
    </row>
    <row r="5" spans="1:8" x14ac:dyDescent="0.2">
      <c r="A5" s="5" t="s">
        <v>31</v>
      </c>
      <c r="B5" s="5" t="s">
        <v>30</v>
      </c>
      <c r="C5" s="4">
        <v>42598</v>
      </c>
      <c r="D5" s="3">
        <v>1169</v>
      </c>
      <c r="E5" s="3">
        <v>82</v>
      </c>
      <c r="F5" s="3">
        <v>31</v>
      </c>
      <c r="G5" s="1">
        <f t="shared" ref="G5:G19" si="0">E5/D5</f>
        <v>7.0145423438836618E-2</v>
      </c>
      <c r="H5" s="2" t="s">
        <v>0</v>
      </c>
    </row>
    <row r="6" spans="1:8" x14ac:dyDescent="0.2">
      <c r="A6" s="18" t="s">
        <v>29</v>
      </c>
      <c r="B6" s="18" t="s">
        <v>28</v>
      </c>
      <c r="C6" s="19">
        <v>42598</v>
      </c>
      <c r="D6" s="20">
        <v>41</v>
      </c>
      <c r="E6" s="20">
        <v>13</v>
      </c>
      <c r="F6" s="20">
        <v>31</v>
      </c>
      <c r="G6" s="21">
        <f t="shared" si="0"/>
        <v>0.31707317073170732</v>
      </c>
      <c r="H6" s="24" t="s">
        <v>0</v>
      </c>
    </row>
    <row r="7" spans="1:8" x14ac:dyDescent="0.2">
      <c r="A7" s="5" t="s">
        <v>27</v>
      </c>
      <c r="B7" s="5" t="s">
        <v>26</v>
      </c>
      <c r="C7" s="4">
        <v>42598</v>
      </c>
      <c r="D7" s="3">
        <v>63</v>
      </c>
      <c r="E7" s="3">
        <v>26</v>
      </c>
      <c r="F7" s="3">
        <v>10</v>
      </c>
      <c r="G7" s="1">
        <f t="shared" si="0"/>
        <v>0.41269841269841268</v>
      </c>
      <c r="H7" s="2" t="s">
        <v>0</v>
      </c>
    </row>
    <row r="8" spans="1:8" x14ac:dyDescent="0.2">
      <c r="A8" s="18" t="s">
        <v>25</v>
      </c>
      <c r="B8" s="18" t="s">
        <v>24</v>
      </c>
      <c r="C8" s="19">
        <v>42598</v>
      </c>
      <c r="D8" s="22">
        <v>132</v>
      </c>
      <c r="E8" s="20">
        <v>82</v>
      </c>
      <c r="F8" s="20">
        <v>75</v>
      </c>
      <c r="G8" s="21">
        <f t="shared" si="0"/>
        <v>0.62121212121212122</v>
      </c>
      <c r="H8" s="22" t="s">
        <v>0</v>
      </c>
    </row>
    <row r="9" spans="1:8" x14ac:dyDescent="0.2">
      <c r="A9" s="5" t="s">
        <v>23</v>
      </c>
      <c r="B9" s="5" t="s">
        <v>22</v>
      </c>
      <c r="C9" s="4">
        <v>42598</v>
      </c>
      <c r="D9" s="3">
        <v>275</v>
      </c>
      <c r="E9" s="3">
        <v>275</v>
      </c>
      <c r="F9" s="3">
        <v>31</v>
      </c>
      <c r="G9" s="1">
        <f t="shared" si="0"/>
        <v>1</v>
      </c>
      <c r="H9" s="2" t="s">
        <v>0</v>
      </c>
    </row>
    <row r="10" spans="1:8" x14ac:dyDescent="0.2">
      <c r="A10" s="18" t="s">
        <v>21</v>
      </c>
      <c r="B10" s="18" t="s">
        <v>20</v>
      </c>
      <c r="C10" s="19">
        <v>42598</v>
      </c>
      <c r="D10" s="20" t="s">
        <v>3</v>
      </c>
      <c r="E10" s="20" t="s">
        <v>3</v>
      </c>
      <c r="F10" s="20" t="s">
        <v>3</v>
      </c>
      <c r="G10" s="21">
        <f>10/10</f>
        <v>1</v>
      </c>
      <c r="H10" s="22" t="s">
        <v>0</v>
      </c>
    </row>
    <row r="11" spans="1:8" x14ac:dyDescent="0.2">
      <c r="A11" s="5" t="s">
        <v>19</v>
      </c>
      <c r="B11" s="5" t="s">
        <v>18</v>
      </c>
      <c r="C11" s="4">
        <v>42598</v>
      </c>
      <c r="D11" s="3">
        <v>30</v>
      </c>
      <c r="E11" s="3">
        <v>13</v>
      </c>
      <c r="F11" s="25" t="s">
        <v>3</v>
      </c>
      <c r="G11" s="1">
        <f t="shared" si="0"/>
        <v>0.43333333333333335</v>
      </c>
      <c r="H11" s="2" t="s">
        <v>0</v>
      </c>
    </row>
    <row r="12" spans="1:8" x14ac:dyDescent="0.2">
      <c r="A12" s="18" t="s">
        <v>17</v>
      </c>
      <c r="B12" s="18" t="s">
        <v>16</v>
      </c>
      <c r="C12" s="19">
        <v>42598</v>
      </c>
      <c r="D12" s="20">
        <v>313</v>
      </c>
      <c r="E12" s="20">
        <v>13</v>
      </c>
      <c r="F12" s="24" t="s">
        <v>58</v>
      </c>
      <c r="G12" s="21">
        <f t="shared" si="0"/>
        <v>4.1533546325878593E-2</v>
      </c>
      <c r="H12" s="23" t="s">
        <v>45</v>
      </c>
    </row>
    <row r="13" spans="1:8" x14ac:dyDescent="0.2">
      <c r="A13" s="5" t="s">
        <v>15</v>
      </c>
      <c r="B13" s="5" t="s">
        <v>14</v>
      </c>
      <c r="C13" s="4">
        <v>42598</v>
      </c>
      <c r="D13" s="3">
        <v>228</v>
      </c>
      <c r="E13" s="3">
        <v>13</v>
      </c>
      <c r="F13" s="3" t="s">
        <v>3</v>
      </c>
      <c r="G13" s="1">
        <f t="shared" si="0"/>
        <v>5.701754385964912E-2</v>
      </c>
      <c r="H13" s="2" t="s">
        <v>0</v>
      </c>
    </row>
    <row r="14" spans="1:8" x14ac:dyDescent="0.2">
      <c r="A14" s="18" t="s">
        <v>13</v>
      </c>
      <c r="B14" s="18" t="s">
        <v>12</v>
      </c>
      <c r="C14" s="19">
        <v>42598</v>
      </c>
      <c r="D14" s="20">
        <v>20</v>
      </c>
      <c r="E14" s="20" t="s">
        <v>3</v>
      </c>
      <c r="F14" s="20" t="s">
        <v>3</v>
      </c>
      <c r="G14" s="21">
        <f>10/D14</f>
        <v>0.5</v>
      </c>
      <c r="H14" s="22" t="s">
        <v>0</v>
      </c>
    </row>
    <row r="15" spans="1:8" x14ac:dyDescent="0.2">
      <c r="A15" s="5" t="s">
        <v>11</v>
      </c>
      <c r="B15" s="5" t="s">
        <v>10</v>
      </c>
      <c r="C15" s="4">
        <v>42598</v>
      </c>
      <c r="D15" s="3">
        <v>256</v>
      </c>
      <c r="E15" s="3">
        <v>13</v>
      </c>
      <c r="F15" s="3">
        <v>10</v>
      </c>
      <c r="G15" s="1">
        <f t="shared" si="0"/>
        <v>5.078125E-2</v>
      </c>
      <c r="H15" s="2" t="s">
        <v>0</v>
      </c>
    </row>
    <row r="16" spans="1:8" x14ac:dyDescent="0.2">
      <c r="A16" s="18" t="s">
        <v>9</v>
      </c>
      <c r="B16" s="18" t="s">
        <v>8</v>
      </c>
      <c r="C16" s="19">
        <v>42598</v>
      </c>
      <c r="D16" s="20">
        <v>63</v>
      </c>
      <c r="E16" s="20">
        <v>13</v>
      </c>
      <c r="F16" s="20">
        <v>10</v>
      </c>
      <c r="G16" s="21">
        <f t="shared" si="0"/>
        <v>0.20634920634920634</v>
      </c>
      <c r="H16" s="22" t="s">
        <v>0</v>
      </c>
    </row>
    <row r="17" spans="1:8" x14ac:dyDescent="0.2">
      <c r="A17" s="5" t="s">
        <v>7</v>
      </c>
      <c r="B17" s="5" t="s">
        <v>6</v>
      </c>
      <c r="C17" s="4">
        <v>42598</v>
      </c>
      <c r="D17" s="3">
        <v>52</v>
      </c>
      <c r="E17" s="3">
        <v>13</v>
      </c>
      <c r="F17" s="3" t="s">
        <v>3</v>
      </c>
      <c r="G17" s="1">
        <f t="shared" si="0"/>
        <v>0.25</v>
      </c>
      <c r="H17" s="2" t="s">
        <v>0</v>
      </c>
    </row>
    <row r="18" spans="1:8" x14ac:dyDescent="0.2">
      <c r="A18" s="18" t="s">
        <v>5</v>
      </c>
      <c r="B18" s="18" t="s">
        <v>4</v>
      </c>
      <c r="C18" s="19">
        <v>42598</v>
      </c>
      <c r="D18" s="20">
        <v>134</v>
      </c>
      <c r="E18" s="20">
        <v>68</v>
      </c>
      <c r="F18" s="20">
        <v>64</v>
      </c>
      <c r="G18" s="21">
        <f t="shared" si="0"/>
        <v>0.5074626865671642</v>
      </c>
      <c r="H18" s="22" t="s">
        <v>0</v>
      </c>
    </row>
    <row r="19" spans="1:8" x14ac:dyDescent="0.2">
      <c r="A19" s="5" t="s">
        <v>2</v>
      </c>
      <c r="B19" s="5" t="s">
        <v>1</v>
      </c>
      <c r="C19" s="4">
        <v>42598</v>
      </c>
      <c r="D19" s="3">
        <v>10</v>
      </c>
      <c r="E19" s="2">
        <v>10</v>
      </c>
      <c r="F19" s="25" t="s">
        <v>3</v>
      </c>
      <c r="G19" s="1">
        <f t="shared" si="0"/>
        <v>1</v>
      </c>
      <c r="H19" s="2" t="s">
        <v>0</v>
      </c>
    </row>
    <row r="20" spans="1:8" x14ac:dyDescent="0.2">
      <c r="C20" s="4"/>
    </row>
    <row r="21" spans="1:8" x14ac:dyDescent="0.2">
      <c r="A21" s="18" t="s">
        <v>17</v>
      </c>
      <c r="B21" s="18" t="s">
        <v>16</v>
      </c>
      <c r="C21" s="19">
        <v>42599</v>
      </c>
      <c r="D21" s="20">
        <v>97</v>
      </c>
      <c r="E21" s="20">
        <v>26</v>
      </c>
      <c r="F21" s="24">
        <v>53</v>
      </c>
      <c r="G21" s="21">
        <f t="shared" ref="G21" si="1">E21/D21</f>
        <v>0.26804123711340205</v>
      </c>
      <c r="H21" s="23" t="s">
        <v>45</v>
      </c>
    </row>
  </sheetData>
  <dataValidations count="1">
    <dataValidation type="list" allowBlank="1" showInputMessage="1" showErrorMessage="1" sqref="H5:H19 H21">
      <formula1>"OPEN, ADVISORY, RAIN ADVISORY, CLOSURE"</formula1>
    </dataValidation>
  </dataValidations>
  <pageMargins left="0.7" right="0.7" top="0.75" bottom="0.75" header="0.3" footer="0.3"/>
  <pageSetup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1"/>
  <sheetViews>
    <sheetView zoomScale="120" zoomScaleNormal="120" workbookViewId="0">
      <selection activeCell="B37" sqref="B37"/>
    </sheetView>
  </sheetViews>
  <sheetFormatPr defaultColWidth="9.140625" defaultRowHeight="12.75" x14ac:dyDescent="0.2"/>
  <cols>
    <col min="1" max="1" width="9.140625" style="1"/>
    <col min="2" max="2" width="23" style="1" customWidth="1"/>
    <col min="3" max="3" width="9.5703125" style="1" bestFit="1" customWidth="1"/>
    <col min="4" max="4" width="9.140625" style="1"/>
    <col min="5" max="5" width="11.7109375" style="1" customWidth="1"/>
    <col min="6" max="7" width="9.140625" style="1"/>
    <col min="8" max="8" width="12.28515625" style="1" customWidth="1"/>
    <col min="9" max="16384" width="9.140625" style="1"/>
  </cols>
  <sheetData>
    <row r="1" spans="1:8" x14ac:dyDescent="0.2">
      <c r="A1" s="5" t="s">
        <v>42</v>
      </c>
      <c r="B1" s="5"/>
      <c r="C1" s="10"/>
      <c r="D1" s="9"/>
      <c r="E1" s="5"/>
      <c r="F1" s="2"/>
      <c r="G1" s="5"/>
      <c r="H1" s="5"/>
    </row>
    <row r="2" spans="1:8" x14ac:dyDescent="0.2">
      <c r="A2" s="5" t="s">
        <v>41</v>
      </c>
      <c r="B2" s="5"/>
      <c r="C2" s="10"/>
      <c r="D2" s="9"/>
      <c r="E2" s="5"/>
      <c r="F2" s="2"/>
      <c r="G2" s="5"/>
      <c r="H2" s="5"/>
    </row>
    <row r="3" spans="1:8" x14ac:dyDescent="0.2">
      <c r="A3" s="5" t="s">
        <v>40</v>
      </c>
      <c r="B3" s="5"/>
      <c r="C3" s="10"/>
      <c r="D3" s="9"/>
      <c r="E3" s="5"/>
      <c r="F3" s="2"/>
      <c r="G3" s="5"/>
      <c r="H3" s="5"/>
    </row>
    <row r="4" spans="1:8" x14ac:dyDescent="0.2">
      <c r="A4" s="6" t="s">
        <v>39</v>
      </c>
      <c r="B4" s="6" t="s">
        <v>38</v>
      </c>
      <c r="C4" s="8" t="s">
        <v>37</v>
      </c>
      <c r="D4" s="7" t="s">
        <v>36</v>
      </c>
      <c r="E4" s="6" t="s">
        <v>35</v>
      </c>
      <c r="F4" s="7" t="s">
        <v>34</v>
      </c>
      <c r="G4" s="6" t="s">
        <v>33</v>
      </c>
      <c r="H4" s="6" t="s">
        <v>32</v>
      </c>
    </row>
    <row r="5" spans="1:8" x14ac:dyDescent="0.2">
      <c r="A5" s="5" t="s">
        <v>31</v>
      </c>
      <c r="B5" s="5" t="s">
        <v>30</v>
      </c>
      <c r="C5" s="4">
        <v>42592</v>
      </c>
      <c r="D5" s="3">
        <v>31</v>
      </c>
      <c r="E5" s="3">
        <v>26</v>
      </c>
      <c r="F5" s="3" t="s">
        <v>3</v>
      </c>
      <c r="G5" s="1">
        <f t="shared" ref="G5:G19" si="0">E5/D5</f>
        <v>0.83870967741935487</v>
      </c>
      <c r="H5" s="2" t="s">
        <v>0</v>
      </c>
    </row>
    <row r="6" spans="1:8" x14ac:dyDescent="0.2">
      <c r="A6" s="18" t="s">
        <v>29</v>
      </c>
      <c r="B6" s="18" t="s">
        <v>28</v>
      </c>
      <c r="C6" s="19">
        <v>42592</v>
      </c>
      <c r="D6" s="20">
        <v>20</v>
      </c>
      <c r="E6" s="20">
        <v>13</v>
      </c>
      <c r="F6" s="20" t="s">
        <v>3</v>
      </c>
      <c r="G6" s="21">
        <f t="shared" si="0"/>
        <v>0.65</v>
      </c>
      <c r="H6" s="24" t="s">
        <v>0</v>
      </c>
    </row>
    <row r="7" spans="1:8" x14ac:dyDescent="0.2">
      <c r="A7" s="5" t="s">
        <v>27</v>
      </c>
      <c r="B7" s="5" t="s">
        <v>26</v>
      </c>
      <c r="C7" s="4">
        <v>42592</v>
      </c>
      <c r="D7" s="3">
        <v>10</v>
      </c>
      <c r="E7" s="3">
        <v>10</v>
      </c>
      <c r="F7" s="3" t="s">
        <v>3</v>
      </c>
      <c r="G7" s="1">
        <f t="shared" si="0"/>
        <v>1</v>
      </c>
      <c r="H7" s="2" t="s">
        <v>0</v>
      </c>
    </row>
    <row r="8" spans="1:8" x14ac:dyDescent="0.2">
      <c r="A8" s="18" t="s">
        <v>25</v>
      </c>
      <c r="B8" s="18" t="s">
        <v>24</v>
      </c>
      <c r="C8" s="19">
        <v>42592</v>
      </c>
      <c r="D8" s="22">
        <v>63</v>
      </c>
      <c r="E8" s="20">
        <v>40</v>
      </c>
      <c r="F8" s="20">
        <v>10</v>
      </c>
      <c r="G8" s="21">
        <f t="shared" si="0"/>
        <v>0.63492063492063489</v>
      </c>
      <c r="H8" s="22" t="s">
        <v>0</v>
      </c>
    </row>
    <row r="9" spans="1:8" x14ac:dyDescent="0.2">
      <c r="A9" s="5" t="s">
        <v>23</v>
      </c>
      <c r="B9" s="5" t="s">
        <v>22</v>
      </c>
      <c r="C9" s="4">
        <v>42592</v>
      </c>
      <c r="D9" s="3">
        <v>108</v>
      </c>
      <c r="E9" s="3">
        <v>13</v>
      </c>
      <c r="F9" s="3" t="s">
        <v>3</v>
      </c>
      <c r="G9" s="1">
        <f t="shared" si="0"/>
        <v>0.12037037037037036</v>
      </c>
      <c r="H9" s="2" t="s">
        <v>0</v>
      </c>
    </row>
    <row r="10" spans="1:8" x14ac:dyDescent="0.2">
      <c r="A10" s="18" t="s">
        <v>21</v>
      </c>
      <c r="B10" s="18" t="s">
        <v>20</v>
      </c>
      <c r="C10" s="19">
        <v>42592</v>
      </c>
      <c r="D10" s="20">
        <v>52</v>
      </c>
      <c r="E10" s="20" t="s">
        <v>3</v>
      </c>
      <c r="F10" s="20" t="s">
        <v>3</v>
      </c>
      <c r="G10" s="21">
        <f>10/D10</f>
        <v>0.19230769230769232</v>
      </c>
      <c r="H10" s="22" t="s">
        <v>0</v>
      </c>
    </row>
    <row r="11" spans="1:8" x14ac:dyDescent="0.2">
      <c r="A11" s="5" t="s">
        <v>19</v>
      </c>
      <c r="B11" s="5" t="s">
        <v>18</v>
      </c>
      <c r="C11" s="4">
        <v>42592</v>
      </c>
      <c r="D11" s="3">
        <v>145</v>
      </c>
      <c r="E11" s="3">
        <v>53</v>
      </c>
      <c r="F11" s="25" t="s">
        <v>3</v>
      </c>
      <c r="G11" s="1">
        <f t="shared" si="0"/>
        <v>0.36551724137931035</v>
      </c>
      <c r="H11" s="2" t="s">
        <v>0</v>
      </c>
    </row>
    <row r="12" spans="1:8" x14ac:dyDescent="0.2">
      <c r="A12" s="18" t="s">
        <v>17</v>
      </c>
      <c r="B12" s="18" t="s">
        <v>16</v>
      </c>
      <c r="C12" s="19">
        <v>42592</v>
      </c>
      <c r="D12" s="20">
        <v>96</v>
      </c>
      <c r="E12" s="20">
        <v>39</v>
      </c>
      <c r="F12" s="22">
        <v>20</v>
      </c>
      <c r="G12" s="21">
        <f t="shared" si="0"/>
        <v>0.40625</v>
      </c>
      <c r="H12" s="22" t="s">
        <v>0</v>
      </c>
    </row>
    <row r="13" spans="1:8" x14ac:dyDescent="0.2">
      <c r="A13" s="5" t="s">
        <v>15</v>
      </c>
      <c r="B13" s="5" t="s">
        <v>14</v>
      </c>
      <c r="C13" s="4">
        <v>42592</v>
      </c>
      <c r="D13" s="3">
        <v>1439</v>
      </c>
      <c r="E13" s="3">
        <v>26</v>
      </c>
      <c r="F13" s="3" t="s">
        <v>3</v>
      </c>
      <c r="G13" s="1">
        <f t="shared" si="0"/>
        <v>1.8068102849200834E-2</v>
      </c>
      <c r="H13" s="2" t="s">
        <v>0</v>
      </c>
    </row>
    <row r="14" spans="1:8" x14ac:dyDescent="0.2">
      <c r="A14" s="18" t="s">
        <v>13</v>
      </c>
      <c r="B14" s="18" t="s">
        <v>12</v>
      </c>
      <c r="C14" s="19">
        <v>42592</v>
      </c>
      <c r="D14" s="20">
        <v>10</v>
      </c>
      <c r="E14" s="20" t="s">
        <v>3</v>
      </c>
      <c r="F14" s="20" t="s">
        <v>3</v>
      </c>
      <c r="G14" s="21">
        <f>10/D14</f>
        <v>1</v>
      </c>
      <c r="H14" s="22" t="s">
        <v>0</v>
      </c>
    </row>
    <row r="15" spans="1:8" x14ac:dyDescent="0.2">
      <c r="A15" s="5" t="s">
        <v>11</v>
      </c>
      <c r="B15" s="5" t="s">
        <v>10</v>
      </c>
      <c r="C15" s="4">
        <v>42592</v>
      </c>
      <c r="D15" s="3">
        <v>75</v>
      </c>
      <c r="E15" s="3" t="s">
        <v>3</v>
      </c>
      <c r="F15" s="3" t="s">
        <v>3</v>
      </c>
      <c r="G15" s="1">
        <f>10/D15</f>
        <v>0.13333333333333333</v>
      </c>
      <c r="H15" s="2" t="s">
        <v>0</v>
      </c>
    </row>
    <row r="16" spans="1:8" x14ac:dyDescent="0.2">
      <c r="A16" s="18" t="s">
        <v>9</v>
      </c>
      <c r="B16" s="18" t="s">
        <v>8</v>
      </c>
      <c r="C16" s="19">
        <v>42592</v>
      </c>
      <c r="D16" s="20">
        <v>10</v>
      </c>
      <c r="E16" s="20" t="s">
        <v>3</v>
      </c>
      <c r="F16" s="20" t="s">
        <v>3</v>
      </c>
      <c r="G16" s="21">
        <f>10/D16</f>
        <v>1</v>
      </c>
      <c r="H16" s="22" t="s">
        <v>0</v>
      </c>
    </row>
    <row r="17" spans="1:8" x14ac:dyDescent="0.2">
      <c r="A17" s="5" t="s">
        <v>7</v>
      </c>
      <c r="B17" s="5" t="s">
        <v>6</v>
      </c>
      <c r="C17" s="4">
        <v>42592</v>
      </c>
      <c r="D17" s="3">
        <v>52</v>
      </c>
      <c r="E17" s="3">
        <v>26</v>
      </c>
      <c r="F17" s="3" t="s">
        <v>3</v>
      </c>
      <c r="G17" s="1">
        <f t="shared" si="0"/>
        <v>0.5</v>
      </c>
      <c r="H17" s="2" t="s">
        <v>0</v>
      </c>
    </row>
    <row r="18" spans="1:8" x14ac:dyDescent="0.2">
      <c r="A18" s="18" t="s">
        <v>5</v>
      </c>
      <c r="B18" s="18" t="s">
        <v>4</v>
      </c>
      <c r="C18" s="19">
        <v>42592</v>
      </c>
      <c r="D18" s="20">
        <v>20</v>
      </c>
      <c r="E18" s="20">
        <v>20</v>
      </c>
      <c r="F18" s="20">
        <v>10</v>
      </c>
      <c r="G18" s="21">
        <f t="shared" si="0"/>
        <v>1</v>
      </c>
      <c r="H18" s="22" t="s">
        <v>0</v>
      </c>
    </row>
    <row r="19" spans="1:8" x14ac:dyDescent="0.2">
      <c r="A19" s="5" t="s">
        <v>2</v>
      </c>
      <c r="B19" s="5" t="s">
        <v>1</v>
      </c>
      <c r="C19" s="4">
        <v>42592</v>
      </c>
      <c r="D19" s="3">
        <v>528</v>
      </c>
      <c r="E19" s="2">
        <v>238</v>
      </c>
      <c r="F19" s="2">
        <v>306</v>
      </c>
      <c r="G19" s="1">
        <f t="shared" si="0"/>
        <v>0.45075757575757575</v>
      </c>
      <c r="H19" s="14" t="s">
        <v>45</v>
      </c>
    </row>
    <row r="20" spans="1:8" x14ac:dyDescent="0.2">
      <c r="C20" s="4"/>
    </row>
    <row r="21" spans="1:8" x14ac:dyDescent="0.2">
      <c r="A21" s="5" t="s">
        <v>2</v>
      </c>
      <c r="B21" s="5" t="s">
        <v>1</v>
      </c>
      <c r="C21" s="4">
        <v>42593</v>
      </c>
      <c r="D21" s="3">
        <v>85</v>
      </c>
      <c r="E21" s="2">
        <v>40</v>
      </c>
      <c r="F21" s="25" t="s">
        <v>3</v>
      </c>
      <c r="G21" s="1">
        <f t="shared" ref="G21" si="1">E21/D21</f>
        <v>0.47058823529411764</v>
      </c>
      <c r="H21" s="25" t="s">
        <v>0</v>
      </c>
    </row>
  </sheetData>
  <dataValidations count="1">
    <dataValidation type="list" allowBlank="1" showInputMessage="1" showErrorMessage="1" sqref="H5:H19 H21">
      <formula1>"OPEN, ADVISORY, RAIN ADVISORY, CLOSURE"</formula1>
    </dataValidation>
  </dataValidations>
  <pageMargins left="0.7" right="0.7" top="0.75" bottom="0.75" header="0.3" footer="0.3"/>
  <pageSetup orientation="portrait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3"/>
  <sheetViews>
    <sheetView zoomScale="120" zoomScaleNormal="120" workbookViewId="0">
      <selection activeCell="K22" sqref="K22"/>
    </sheetView>
  </sheetViews>
  <sheetFormatPr defaultColWidth="9.140625" defaultRowHeight="12.75" x14ac:dyDescent="0.2"/>
  <cols>
    <col min="1" max="1" width="9.140625" style="1"/>
    <col min="2" max="2" width="23" style="1" customWidth="1"/>
    <col min="3" max="3" width="9.140625" style="1" bestFit="1" customWidth="1"/>
    <col min="4" max="4" width="9.140625" style="1"/>
    <col min="5" max="5" width="11.7109375" style="1" customWidth="1"/>
    <col min="6" max="7" width="9.140625" style="1"/>
    <col min="8" max="8" width="12.28515625" style="1" customWidth="1"/>
    <col min="9" max="16384" width="9.140625" style="1"/>
  </cols>
  <sheetData>
    <row r="1" spans="1:8" x14ac:dyDescent="0.2">
      <c r="A1" s="5" t="s">
        <v>42</v>
      </c>
      <c r="B1" s="5"/>
      <c r="C1" s="10"/>
      <c r="D1" s="9"/>
      <c r="E1" s="5"/>
      <c r="F1" s="2"/>
      <c r="G1" s="5"/>
      <c r="H1" s="5"/>
    </row>
    <row r="2" spans="1:8" x14ac:dyDescent="0.2">
      <c r="A2" s="5" t="s">
        <v>41</v>
      </c>
      <c r="B2" s="5"/>
      <c r="C2" s="10"/>
      <c r="D2" s="9"/>
      <c r="E2" s="5"/>
      <c r="F2" s="2"/>
      <c r="G2" s="5"/>
      <c r="H2" s="5"/>
    </row>
    <row r="3" spans="1:8" x14ac:dyDescent="0.2">
      <c r="A3" s="5" t="s">
        <v>40</v>
      </c>
      <c r="B3" s="5"/>
      <c r="C3" s="10"/>
      <c r="D3" s="9"/>
      <c r="E3" s="5"/>
      <c r="F3" s="2"/>
      <c r="G3" s="5"/>
      <c r="H3" s="5"/>
    </row>
    <row r="4" spans="1:8" x14ac:dyDescent="0.2">
      <c r="A4" s="6" t="s">
        <v>39</v>
      </c>
      <c r="B4" s="6" t="s">
        <v>38</v>
      </c>
      <c r="C4" s="8" t="s">
        <v>37</v>
      </c>
      <c r="D4" s="7" t="s">
        <v>36</v>
      </c>
      <c r="E4" s="6" t="s">
        <v>35</v>
      </c>
      <c r="F4" s="7" t="s">
        <v>34</v>
      </c>
      <c r="G4" s="6" t="s">
        <v>33</v>
      </c>
      <c r="H4" s="6" t="s">
        <v>32</v>
      </c>
    </row>
    <row r="5" spans="1:8" x14ac:dyDescent="0.2">
      <c r="A5" s="5" t="s">
        <v>31</v>
      </c>
      <c r="B5" s="5" t="s">
        <v>30</v>
      </c>
      <c r="C5" s="4">
        <v>42584</v>
      </c>
      <c r="D5" s="3">
        <v>110</v>
      </c>
      <c r="E5" s="3">
        <v>13</v>
      </c>
      <c r="F5" s="3">
        <v>10</v>
      </c>
      <c r="G5" s="1">
        <f t="shared" ref="G5:G18" si="0">E5/D5</f>
        <v>0.11818181818181818</v>
      </c>
      <c r="H5" s="2" t="s">
        <v>0</v>
      </c>
    </row>
    <row r="6" spans="1:8" x14ac:dyDescent="0.2">
      <c r="A6" s="18" t="s">
        <v>29</v>
      </c>
      <c r="B6" s="18" t="s">
        <v>28</v>
      </c>
      <c r="C6" s="19">
        <v>42584</v>
      </c>
      <c r="D6" s="20">
        <v>213</v>
      </c>
      <c r="E6" s="20">
        <v>98</v>
      </c>
      <c r="F6" s="20">
        <v>31</v>
      </c>
      <c r="G6" s="21">
        <f t="shared" si="0"/>
        <v>0.460093896713615</v>
      </c>
      <c r="H6" s="24" t="s">
        <v>0</v>
      </c>
    </row>
    <row r="7" spans="1:8" x14ac:dyDescent="0.2">
      <c r="A7" s="5" t="s">
        <v>27</v>
      </c>
      <c r="B7" s="5" t="s">
        <v>26</v>
      </c>
      <c r="C7" s="4">
        <v>42584</v>
      </c>
      <c r="D7" s="3">
        <v>281</v>
      </c>
      <c r="E7" s="3">
        <v>172</v>
      </c>
      <c r="F7" s="3" t="s">
        <v>3</v>
      </c>
      <c r="G7" s="1">
        <f t="shared" si="0"/>
        <v>0.61209964412811391</v>
      </c>
      <c r="H7" s="2" t="s">
        <v>0</v>
      </c>
    </row>
    <row r="8" spans="1:8" x14ac:dyDescent="0.2">
      <c r="A8" s="18" t="s">
        <v>25</v>
      </c>
      <c r="B8" s="18" t="s">
        <v>24</v>
      </c>
      <c r="C8" s="19">
        <v>42584</v>
      </c>
      <c r="D8" s="22">
        <v>246</v>
      </c>
      <c r="E8" s="20">
        <v>246</v>
      </c>
      <c r="F8" s="20">
        <v>99</v>
      </c>
      <c r="G8" s="21">
        <f t="shared" si="0"/>
        <v>1</v>
      </c>
      <c r="H8" s="22" t="s">
        <v>0</v>
      </c>
    </row>
    <row r="9" spans="1:8" x14ac:dyDescent="0.2">
      <c r="A9" s="5" t="s">
        <v>23</v>
      </c>
      <c r="B9" s="5" t="s">
        <v>22</v>
      </c>
      <c r="C9" s="30">
        <v>42584</v>
      </c>
      <c r="D9" s="3">
        <v>226</v>
      </c>
      <c r="E9" s="3">
        <v>192</v>
      </c>
      <c r="F9" s="3">
        <v>10</v>
      </c>
      <c r="G9" s="1">
        <f t="shared" si="0"/>
        <v>0.84955752212389379</v>
      </c>
      <c r="H9" s="2" t="s">
        <v>0</v>
      </c>
    </row>
    <row r="10" spans="1:8" x14ac:dyDescent="0.2">
      <c r="A10" s="18" t="s">
        <v>21</v>
      </c>
      <c r="B10" s="18" t="s">
        <v>20</v>
      </c>
      <c r="C10" s="19">
        <v>42584</v>
      </c>
      <c r="D10" s="20">
        <v>74</v>
      </c>
      <c r="E10" s="20">
        <v>40</v>
      </c>
      <c r="F10" s="20">
        <v>20</v>
      </c>
      <c r="G10" s="21">
        <f t="shared" si="0"/>
        <v>0.54054054054054057</v>
      </c>
      <c r="H10" s="22" t="s">
        <v>0</v>
      </c>
    </row>
    <row r="11" spans="1:8" x14ac:dyDescent="0.2">
      <c r="A11" s="5" t="s">
        <v>19</v>
      </c>
      <c r="B11" s="5" t="s">
        <v>18</v>
      </c>
      <c r="C11" s="4">
        <v>42584</v>
      </c>
      <c r="D11" s="3">
        <v>20</v>
      </c>
      <c r="E11" s="3">
        <v>20</v>
      </c>
      <c r="F11" s="25" t="s">
        <v>3</v>
      </c>
      <c r="G11" s="1">
        <f t="shared" si="0"/>
        <v>1</v>
      </c>
      <c r="H11" s="2" t="s">
        <v>0</v>
      </c>
    </row>
    <row r="12" spans="1:8" x14ac:dyDescent="0.2">
      <c r="A12" s="18" t="s">
        <v>17</v>
      </c>
      <c r="B12" s="18" t="s">
        <v>16</v>
      </c>
      <c r="C12" s="19">
        <v>42584</v>
      </c>
      <c r="D12" s="20">
        <v>457</v>
      </c>
      <c r="E12" s="20">
        <v>238</v>
      </c>
      <c r="F12" s="24" t="s">
        <v>3</v>
      </c>
      <c r="G12" s="21">
        <f t="shared" si="0"/>
        <v>0.52078774617067836</v>
      </c>
      <c r="H12" s="22" t="s">
        <v>0</v>
      </c>
    </row>
    <row r="13" spans="1:8" x14ac:dyDescent="0.2">
      <c r="A13" s="5" t="s">
        <v>15</v>
      </c>
      <c r="B13" s="5" t="s">
        <v>14</v>
      </c>
      <c r="C13" s="4">
        <v>42584</v>
      </c>
      <c r="D13" s="3">
        <v>332</v>
      </c>
      <c r="E13" s="3">
        <v>39</v>
      </c>
      <c r="F13" s="3" t="s">
        <v>3</v>
      </c>
      <c r="G13" s="1">
        <f t="shared" si="0"/>
        <v>0.11746987951807229</v>
      </c>
      <c r="H13" s="2" t="s">
        <v>0</v>
      </c>
    </row>
    <row r="14" spans="1:8" x14ac:dyDescent="0.2">
      <c r="A14" s="18" t="s">
        <v>13</v>
      </c>
      <c r="B14" s="18" t="s">
        <v>12</v>
      </c>
      <c r="C14" s="19">
        <v>42584</v>
      </c>
      <c r="D14" s="20">
        <v>805</v>
      </c>
      <c r="E14" s="20">
        <v>126</v>
      </c>
      <c r="F14" s="20" t="s">
        <v>3</v>
      </c>
      <c r="G14" s="21">
        <f t="shared" si="0"/>
        <v>0.15652173913043479</v>
      </c>
      <c r="H14" s="22" t="s">
        <v>0</v>
      </c>
    </row>
    <row r="15" spans="1:8" x14ac:dyDescent="0.2">
      <c r="A15" s="5" t="s">
        <v>11</v>
      </c>
      <c r="B15" s="5" t="s">
        <v>10</v>
      </c>
      <c r="C15" s="30">
        <v>42584</v>
      </c>
      <c r="D15" s="3">
        <v>85</v>
      </c>
      <c r="E15" s="3">
        <v>26</v>
      </c>
      <c r="F15" s="3">
        <v>20</v>
      </c>
      <c r="G15" s="1">
        <f t="shared" si="0"/>
        <v>0.30588235294117649</v>
      </c>
      <c r="H15" s="2" t="s">
        <v>0</v>
      </c>
    </row>
    <row r="16" spans="1:8" x14ac:dyDescent="0.2">
      <c r="A16" s="18" t="s">
        <v>9</v>
      </c>
      <c r="B16" s="18" t="s">
        <v>8</v>
      </c>
      <c r="C16" s="19">
        <v>42584</v>
      </c>
      <c r="D16" s="20">
        <v>40</v>
      </c>
      <c r="E16" s="20">
        <v>39</v>
      </c>
      <c r="F16" s="20">
        <v>20</v>
      </c>
      <c r="G16" s="21">
        <f t="shared" si="0"/>
        <v>0.97499999999999998</v>
      </c>
      <c r="H16" s="22" t="s">
        <v>0</v>
      </c>
    </row>
    <row r="17" spans="1:8" x14ac:dyDescent="0.2">
      <c r="A17" s="5" t="s">
        <v>7</v>
      </c>
      <c r="B17" s="5" t="s">
        <v>6</v>
      </c>
      <c r="C17" s="4">
        <v>42584</v>
      </c>
      <c r="D17" s="3">
        <v>52</v>
      </c>
      <c r="E17" s="3">
        <v>13</v>
      </c>
      <c r="F17" s="3">
        <v>31</v>
      </c>
      <c r="G17" s="1">
        <f t="shared" si="0"/>
        <v>0.25</v>
      </c>
      <c r="H17" s="2" t="s">
        <v>0</v>
      </c>
    </row>
    <row r="18" spans="1:8" x14ac:dyDescent="0.2">
      <c r="A18" s="18" t="s">
        <v>5</v>
      </c>
      <c r="B18" s="18" t="s">
        <v>4</v>
      </c>
      <c r="C18" s="19">
        <v>42584</v>
      </c>
      <c r="D18" s="20">
        <v>256</v>
      </c>
      <c r="E18" s="20">
        <v>157</v>
      </c>
      <c r="F18" s="20">
        <v>124</v>
      </c>
      <c r="G18" s="21">
        <f t="shared" si="0"/>
        <v>0.61328125</v>
      </c>
      <c r="H18" s="23" t="s">
        <v>45</v>
      </c>
    </row>
    <row r="19" spans="1:8" x14ac:dyDescent="0.2">
      <c r="A19" s="5" t="s">
        <v>2</v>
      </c>
      <c r="B19" s="5" t="s">
        <v>1</v>
      </c>
      <c r="C19" s="4">
        <v>42584</v>
      </c>
      <c r="D19" s="3" t="s">
        <v>3</v>
      </c>
      <c r="E19" s="2">
        <v>30</v>
      </c>
      <c r="F19" s="25" t="s">
        <v>3</v>
      </c>
      <c r="G19" s="1">
        <f>E19/10</f>
        <v>3</v>
      </c>
      <c r="H19" s="2" t="s">
        <v>0</v>
      </c>
    </row>
    <row r="20" spans="1:8" x14ac:dyDescent="0.2">
      <c r="C20" s="4"/>
    </row>
    <row r="21" spans="1:8" x14ac:dyDescent="0.2">
      <c r="A21" s="31" t="s">
        <v>5</v>
      </c>
      <c r="B21" s="31" t="s">
        <v>4</v>
      </c>
      <c r="C21" s="30">
        <v>42585</v>
      </c>
      <c r="D21" s="32">
        <v>86</v>
      </c>
      <c r="E21" s="32">
        <v>68</v>
      </c>
      <c r="F21" s="32">
        <v>478</v>
      </c>
      <c r="G21" s="33">
        <f t="shared" ref="G21" si="1">E21/D21</f>
        <v>0.79069767441860461</v>
      </c>
      <c r="H21" s="34" t="s">
        <v>45</v>
      </c>
    </row>
    <row r="23" spans="1:8" x14ac:dyDescent="0.2">
      <c r="A23" s="31" t="s">
        <v>5</v>
      </c>
      <c r="B23" s="31" t="s">
        <v>4</v>
      </c>
      <c r="C23" s="30">
        <v>42586</v>
      </c>
      <c r="D23" s="32">
        <v>20</v>
      </c>
      <c r="E23" s="32">
        <v>20</v>
      </c>
      <c r="F23" s="32" t="s">
        <v>3</v>
      </c>
      <c r="G23" s="33">
        <f t="shared" ref="G23" si="2">E23/D23</f>
        <v>1</v>
      </c>
      <c r="H23" s="35" t="s">
        <v>0</v>
      </c>
    </row>
  </sheetData>
  <dataValidations disablePrompts="1" count="1">
    <dataValidation type="list" allowBlank="1" showInputMessage="1" showErrorMessage="1" sqref="H5:H19 H21 H23">
      <formula1>"OPEN, ADVISORY, RAIN ADVISORY, CLOSURE"</formula1>
    </dataValidation>
  </dataValidations>
  <pageMargins left="0.7" right="0.7" top="0.75" bottom="0.75" header="0.3" footer="0.3"/>
  <pageSetup orientation="portrait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1"/>
  <sheetViews>
    <sheetView zoomScale="120" zoomScaleNormal="120" workbookViewId="0">
      <selection activeCell="E33" sqref="E33"/>
    </sheetView>
  </sheetViews>
  <sheetFormatPr defaultColWidth="9.140625" defaultRowHeight="12.75" x14ac:dyDescent="0.2"/>
  <cols>
    <col min="1" max="1" width="9.140625" style="1"/>
    <col min="2" max="2" width="23" style="1" customWidth="1"/>
    <col min="3" max="3" width="9.5703125" style="1" bestFit="1" customWidth="1"/>
    <col min="4" max="4" width="9.140625" style="1"/>
    <col min="5" max="5" width="11.7109375" style="1" customWidth="1"/>
    <col min="6" max="7" width="9.140625" style="1"/>
    <col min="8" max="8" width="12.28515625" style="1" customWidth="1"/>
    <col min="9" max="16384" width="9.140625" style="1"/>
  </cols>
  <sheetData>
    <row r="1" spans="1:8" x14ac:dyDescent="0.2">
      <c r="A1" s="5" t="s">
        <v>42</v>
      </c>
      <c r="B1" s="5"/>
      <c r="C1" s="10"/>
      <c r="D1" s="9"/>
      <c r="E1" s="5"/>
      <c r="F1" s="2"/>
      <c r="G1" s="5"/>
      <c r="H1" s="5"/>
    </row>
    <row r="2" spans="1:8" x14ac:dyDescent="0.2">
      <c r="A2" s="5" t="s">
        <v>41</v>
      </c>
      <c r="B2" s="5"/>
      <c r="C2" s="10"/>
      <c r="D2" s="9"/>
      <c r="E2" s="5"/>
      <c r="F2" s="2"/>
      <c r="G2" s="5"/>
      <c r="H2" s="5"/>
    </row>
    <row r="3" spans="1:8" x14ac:dyDescent="0.2">
      <c r="A3" s="5" t="s">
        <v>40</v>
      </c>
      <c r="B3" s="5"/>
      <c r="C3" s="10"/>
      <c r="D3" s="9"/>
      <c r="E3" s="5"/>
      <c r="F3" s="2"/>
      <c r="G3" s="5"/>
      <c r="H3" s="5"/>
    </row>
    <row r="4" spans="1:8" x14ac:dyDescent="0.2">
      <c r="A4" s="6" t="s">
        <v>39</v>
      </c>
      <c r="B4" s="6" t="s">
        <v>38</v>
      </c>
      <c r="C4" s="8" t="s">
        <v>37</v>
      </c>
      <c r="D4" s="7" t="s">
        <v>36</v>
      </c>
      <c r="E4" s="6" t="s">
        <v>35</v>
      </c>
      <c r="F4" s="7" t="s">
        <v>34</v>
      </c>
      <c r="G4" s="6" t="s">
        <v>33</v>
      </c>
      <c r="H4" s="6" t="s">
        <v>32</v>
      </c>
    </row>
    <row r="5" spans="1:8" x14ac:dyDescent="0.2">
      <c r="A5" s="5" t="s">
        <v>31</v>
      </c>
      <c r="B5" s="5" t="s">
        <v>30</v>
      </c>
      <c r="C5" s="4">
        <v>42577</v>
      </c>
      <c r="D5" s="3">
        <v>10</v>
      </c>
      <c r="E5" s="3" t="s">
        <v>3</v>
      </c>
      <c r="F5" s="3" t="s">
        <v>3</v>
      </c>
      <c r="G5" s="1">
        <f>10/D5</f>
        <v>1</v>
      </c>
      <c r="H5" s="2" t="s">
        <v>0</v>
      </c>
    </row>
    <row r="6" spans="1:8" x14ac:dyDescent="0.2">
      <c r="A6" s="18" t="s">
        <v>29</v>
      </c>
      <c r="B6" s="18" t="s">
        <v>28</v>
      </c>
      <c r="C6" s="19">
        <v>42577</v>
      </c>
      <c r="D6" s="20">
        <v>13</v>
      </c>
      <c r="E6" s="20">
        <v>31</v>
      </c>
      <c r="F6" s="20">
        <v>20</v>
      </c>
      <c r="G6" s="21">
        <f t="shared" ref="G6:G19" si="0">E6/D6</f>
        <v>2.3846153846153846</v>
      </c>
      <c r="H6" s="24" t="s">
        <v>0</v>
      </c>
    </row>
    <row r="7" spans="1:8" x14ac:dyDescent="0.2">
      <c r="A7" s="5" t="s">
        <v>27</v>
      </c>
      <c r="B7" s="5" t="s">
        <v>26</v>
      </c>
      <c r="C7" s="4">
        <v>42577</v>
      </c>
      <c r="D7" s="3">
        <v>73</v>
      </c>
      <c r="E7" s="3" t="s">
        <v>3</v>
      </c>
      <c r="F7" s="3">
        <v>10</v>
      </c>
      <c r="G7" s="1">
        <f>10/D7</f>
        <v>0.13698630136986301</v>
      </c>
      <c r="H7" s="2" t="s">
        <v>0</v>
      </c>
    </row>
    <row r="8" spans="1:8" x14ac:dyDescent="0.2">
      <c r="A8" s="18" t="s">
        <v>25</v>
      </c>
      <c r="B8" s="18" t="s">
        <v>24</v>
      </c>
      <c r="C8" s="19">
        <v>42577</v>
      </c>
      <c r="D8" s="22">
        <v>52</v>
      </c>
      <c r="E8" s="20">
        <v>13</v>
      </c>
      <c r="F8" s="20" t="s">
        <v>3</v>
      </c>
      <c r="G8" s="21">
        <f t="shared" si="0"/>
        <v>0.25</v>
      </c>
      <c r="H8" s="22" t="s">
        <v>0</v>
      </c>
    </row>
    <row r="9" spans="1:8" x14ac:dyDescent="0.2">
      <c r="A9" s="5" t="s">
        <v>23</v>
      </c>
      <c r="B9" s="5" t="s">
        <v>22</v>
      </c>
      <c r="C9" s="4">
        <v>42577</v>
      </c>
      <c r="D9" s="3" t="s">
        <v>3</v>
      </c>
      <c r="E9" s="3" t="s">
        <v>3</v>
      </c>
      <c r="F9" s="3" t="s">
        <v>3</v>
      </c>
      <c r="G9" s="1">
        <f>10/10</f>
        <v>1</v>
      </c>
      <c r="H9" s="2" t="s">
        <v>0</v>
      </c>
    </row>
    <row r="10" spans="1:8" x14ac:dyDescent="0.2">
      <c r="A10" s="18" t="s">
        <v>21</v>
      </c>
      <c r="B10" s="18" t="s">
        <v>20</v>
      </c>
      <c r="C10" s="19">
        <v>42577</v>
      </c>
      <c r="D10" s="20">
        <v>20</v>
      </c>
      <c r="E10" s="20" t="s">
        <v>3</v>
      </c>
      <c r="F10" s="20" t="s">
        <v>3</v>
      </c>
      <c r="G10" s="21">
        <f>10/D10</f>
        <v>0.5</v>
      </c>
      <c r="H10" s="22" t="s">
        <v>0</v>
      </c>
    </row>
    <row r="11" spans="1:8" x14ac:dyDescent="0.2">
      <c r="A11" s="5" t="s">
        <v>19</v>
      </c>
      <c r="B11" s="5" t="s">
        <v>18</v>
      </c>
      <c r="C11" s="4">
        <v>42577</v>
      </c>
      <c r="D11" s="3">
        <v>52</v>
      </c>
      <c r="E11" s="3" t="s">
        <v>3</v>
      </c>
      <c r="F11" s="25" t="s">
        <v>3</v>
      </c>
      <c r="G11" s="1">
        <f>10/D11</f>
        <v>0.19230769230769232</v>
      </c>
      <c r="H11" s="2" t="s">
        <v>0</v>
      </c>
    </row>
    <row r="12" spans="1:8" x14ac:dyDescent="0.2">
      <c r="A12" s="18" t="s">
        <v>17</v>
      </c>
      <c r="B12" s="18" t="s">
        <v>16</v>
      </c>
      <c r="C12" s="19">
        <v>42577</v>
      </c>
      <c r="D12" s="20">
        <v>223</v>
      </c>
      <c r="E12" s="20">
        <v>13</v>
      </c>
      <c r="F12" s="24" t="s">
        <v>3</v>
      </c>
      <c r="G12" s="21">
        <f t="shared" si="0"/>
        <v>5.829596412556054E-2</v>
      </c>
      <c r="H12" s="22" t="s">
        <v>0</v>
      </c>
    </row>
    <row r="13" spans="1:8" x14ac:dyDescent="0.2">
      <c r="A13" s="5" t="s">
        <v>15</v>
      </c>
      <c r="B13" s="5" t="s">
        <v>14</v>
      </c>
      <c r="C13" s="4">
        <v>42577</v>
      </c>
      <c r="D13" s="3">
        <v>784</v>
      </c>
      <c r="E13" s="3">
        <v>26</v>
      </c>
      <c r="F13" s="3" t="s">
        <v>3</v>
      </c>
      <c r="G13" s="1">
        <f t="shared" si="0"/>
        <v>3.3163265306122451E-2</v>
      </c>
      <c r="H13" s="2" t="s">
        <v>0</v>
      </c>
    </row>
    <row r="14" spans="1:8" x14ac:dyDescent="0.2">
      <c r="A14" s="18" t="s">
        <v>13</v>
      </c>
      <c r="B14" s="18" t="s">
        <v>12</v>
      </c>
      <c r="C14" s="19">
        <v>42577</v>
      </c>
      <c r="D14" s="20">
        <v>177</v>
      </c>
      <c r="E14" s="20" t="s">
        <v>3</v>
      </c>
      <c r="F14" s="20" t="s">
        <v>3</v>
      </c>
      <c r="G14" s="21">
        <f>10/D14</f>
        <v>5.6497175141242938E-2</v>
      </c>
      <c r="H14" s="22" t="s">
        <v>0</v>
      </c>
    </row>
    <row r="15" spans="1:8" x14ac:dyDescent="0.2">
      <c r="A15" s="5" t="s">
        <v>11</v>
      </c>
      <c r="B15" s="5" t="s">
        <v>10</v>
      </c>
      <c r="C15" s="4">
        <v>42577</v>
      </c>
      <c r="D15" s="3">
        <v>10</v>
      </c>
      <c r="E15" s="3" t="s">
        <v>3</v>
      </c>
      <c r="F15" s="3" t="s">
        <v>3</v>
      </c>
      <c r="G15" s="1">
        <f>10/D15</f>
        <v>1</v>
      </c>
      <c r="H15" s="2" t="s">
        <v>0</v>
      </c>
    </row>
    <row r="16" spans="1:8" x14ac:dyDescent="0.2">
      <c r="A16" s="18" t="s">
        <v>9</v>
      </c>
      <c r="B16" s="18" t="s">
        <v>8</v>
      </c>
      <c r="C16" s="19">
        <v>42577</v>
      </c>
      <c r="D16" s="20">
        <v>107</v>
      </c>
      <c r="E16" s="20">
        <v>53</v>
      </c>
      <c r="F16" s="20" t="s">
        <v>3</v>
      </c>
      <c r="G16" s="21">
        <f t="shared" si="0"/>
        <v>0.49532710280373832</v>
      </c>
      <c r="H16" s="22" t="s">
        <v>0</v>
      </c>
    </row>
    <row r="17" spans="1:8" x14ac:dyDescent="0.2">
      <c r="A17" s="5" t="s">
        <v>7</v>
      </c>
      <c r="B17" s="5" t="s">
        <v>6</v>
      </c>
      <c r="C17" s="4">
        <v>42577</v>
      </c>
      <c r="D17" s="3">
        <v>41</v>
      </c>
      <c r="E17" s="3" t="s">
        <v>3</v>
      </c>
      <c r="F17" s="3" t="s">
        <v>3</v>
      </c>
      <c r="G17" s="1">
        <f>10/D17</f>
        <v>0.24390243902439024</v>
      </c>
      <c r="H17" s="2" t="s">
        <v>0</v>
      </c>
    </row>
    <row r="18" spans="1:8" x14ac:dyDescent="0.2">
      <c r="A18" s="18" t="s">
        <v>5</v>
      </c>
      <c r="B18" s="18" t="s">
        <v>4</v>
      </c>
      <c r="C18" s="19">
        <v>42577</v>
      </c>
      <c r="D18" s="20">
        <v>175</v>
      </c>
      <c r="E18" s="20">
        <v>143</v>
      </c>
      <c r="F18" s="20" t="s">
        <v>3</v>
      </c>
      <c r="G18" s="21">
        <f t="shared" si="0"/>
        <v>0.81714285714285717</v>
      </c>
      <c r="H18" s="22" t="s">
        <v>0</v>
      </c>
    </row>
    <row r="19" spans="1:8" x14ac:dyDescent="0.2">
      <c r="A19" s="5" t="s">
        <v>2</v>
      </c>
      <c r="B19" s="5" t="s">
        <v>1</v>
      </c>
      <c r="C19" s="4">
        <v>42577</v>
      </c>
      <c r="D19" s="3">
        <v>10</v>
      </c>
      <c r="E19" s="2">
        <v>10</v>
      </c>
      <c r="F19" s="2">
        <v>10</v>
      </c>
      <c r="G19" s="1">
        <f t="shared" si="0"/>
        <v>1</v>
      </c>
      <c r="H19" s="2" t="s">
        <v>0</v>
      </c>
    </row>
    <row r="20" spans="1:8" x14ac:dyDescent="0.2">
      <c r="C20" s="4"/>
    </row>
    <row r="21" spans="1:8" x14ac:dyDescent="0.2">
      <c r="A21" s="5"/>
      <c r="B21" s="5"/>
      <c r="C21" s="4"/>
      <c r="D21" s="3"/>
      <c r="E21" s="3"/>
      <c r="F21" s="3"/>
      <c r="H21" s="2"/>
    </row>
  </sheetData>
  <dataValidations count="1">
    <dataValidation type="list" allowBlank="1" showInputMessage="1" showErrorMessage="1" sqref="H5:H19">
      <formula1>"OPEN, ADVISORY, RAIN ADVISORY, CLOSURE"</formula1>
    </dataValidation>
  </dataValidations>
  <pageMargins left="0.7" right="0.7" top="0.75" bottom="0.75" header="0.3" footer="0.3"/>
  <pageSetup orientation="portrait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1"/>
  <sheetViews>
    <sheetView zoomScale="120" zoomScaleNormal="120" workbookViewId="0">
      <selection activeCell="E28" sqref="E28"/>
    </sheetView>
  </sheetViews>
  <sheetFormatPr defaultColWidth="9.140625" defaultRowHeight="12.75" x14ac:dyDescent="0.2"/>
  <cols>
    <col min="1" max="1" width="9.140625" style="1"/>
    <col min="2" max="2" width="23" style="1" customWidth="1"/>
    <col min="3" max="3" width="9.5703125" style="1" bestFit="1" customWidth="1"/>
    <col min="4" max="4" width="9.140625" style="1"/>
    <col min="5" max="5" width="11.7109375" style="1" customWidth="1"/>
    <col min="6" max="7" width="9.140625" style="1"/>
    <col min="8" max="8" width="12.28515625" style="1" customWidth="1"/>
    <col min="9" max="16384" width="9.140625" style="1"/>
  </cols>
  <sheetData>
    <row r="1" spans="1:8" x14ac:dyDescent="0.2">
      <c r="A1" s="5" t="s">
        <v>42</v>
      </c>
      <c r="B1" s="5"/>
      <c r="C1" s="10"/>
      <c r="D1" s="9"/>
      <c r="E1" s="5"/>
      <c r="F1" s="2"/>
      <c r="G1" s="5"/>
      <c r="H1" s="5"/>
    </row>
    <row r="2" spans="1:8" x14ac:dyDescent="0.2">
      <c r="A2" s="5" t="s">
        <v>41</v>
      </c>
      <c r="B2" s="5"/>
      <c r="C2" s="10"/>
      <c r="D2" s="9"/>
      <c r="E2" s="5"/>
      <c r="F2" s="2"/>
      <c r="G2" s="5"/>
      <c r="H2" s="5"/>
    </row>
    <row r="3" spans="1:8" x14ac:dyDescent="0.2">
      <c r="A3" s="5" t="s">
        <v>40</v>
      </c>
      <c r="B3" s="5"/>
      <c r="C3" s="10"/>
      <c r="D3" s="9"/>
      <c r="E3" s="5"/>
      <c r="F3" s="2"/>
      <c r="G3" s="5"/>
      <c r="H3" s="5"/>
    </row>
    <row r="4" spans="1:8" x14ac:dyDescent="0.2">
      <c r="A4" s="6" t="s">
        <v>39</v>
      </c>
      <c r="B4" s="6" t="s">
        <v>38</v>
      </c>
      <c r="C4" s="8" t="s">
        <v>37</v>
      </c>
      <c r="D4" s="7" t="s">
        <v>36</v>
      </c>
      <c r="E4" s="6" t="s">
        <v>35</v>
      </c>
      <c r="F4" s="7" t="s">
        <v>34</v>
      </c>
      <c r="G4" s="6" t="s">
        <v>33</v>
      </c>
      <c r="H4" s="6" t="s">
        <v>32</v>
      </c>
    </row>
    <row r="5" spans="1:8" x14ac:dyDescent="0.2">
      <c r="A5" s="5" t="s">
        <v>31</v>
      </c>
      <c r="B5" s="5" t="s">
        <v>30</v>
      </c>
      <c r="C5" s="4">
        <v>42573</v>
      </c>
      <c r="D5" s="3">
        <v>309</v>
      </c>
      <c r="E5" s="3">
        <v>26</v>
      </c>
      <c r="F5" s="3" t="s">
        <v>3</v>
      </c>
      <c r="G5" s="1">
        <f t="shared" ref="G5:G19" si="0">E5/D5</f>
        <v>8.4142394822006472E-2</v>
      </c>
      <c r="H5" s="2" t="s">
        <v>0</v>
      </c>
    </row>
    <row r="6" spans="1:8" x14ac:dyDescent="0.2">
      <c r="A6" s="18" t="s">
        <v>29</v>
      </c>
      <c r="B6" s="18" t="s">
        <v>28</v>
      </c>
      <c r="C6" s="19">
        <v>42573</v>
      </c>
      <c r="D6" s="20">
        <v>31</v>
      </c>
      <c r="E6" s="20" t="s">
        <v>3</v>
      </c>
      <c r="F6" s="20">
        <v>20</v>
      </c>
      <c r="G6" s="21">
        <f>10/D6</f>
        <v>0.32258064516129031</v>
      </c>
      <c r="H6" s="24" t="s">
        <v>0</v>
      </c>
    </row>
    <row r="7" spans="1:8" x14ac:dyDescent="0.2">
      <c r="A7" s="5" t="s">
        <v>27</v>
      </c>
      <c r="B7" s="5" t="s">
        <v>26</v>
      </c>
      <c r="C7" s="4">
        <v>42573</v>
      </c>
      <c r="D7" s="3">
        <v>30</v>
      </c>
      <c r="E7" s="3">
        <v>26</v>
      </c>
      <c r="F7" s="3">
        <v>10</v>
      </c>
      <c r="G7" s="1">
        <f t="shared" si="0"/>
        <v>0.8666666666666667</v>
      </c>
      <c r="H7" s="2" t="s">
        <v>0</v>
      </c>
    </row>
    <row r="8" spans="1:8" x14ac:dyDescent="0.2">
      <c r="A8" s="18" t="s">
        <v>25</v>
      </c>
      <c r="B8" s="18" t="s">
        <v>24</v>
      </c>
      <c r="C8" s="4">
        <v>42573</v>
      </c>
      <c r="D8" s="22">
        <v>52</v>
      </c>
      <c r="E8" s="20">
        <v>26</v>
      </c>
      <c r="F8" s="20">
        <v>53</v>
      </c>
      <c r="G8" s="1">
        <f t="shared" si="0"/>
        <v>0.5</v>
      </c>
      <c r="H8" s="22" t="s">
        <v>0</v>
      </c>
    </row>
    <row r="9" spans="1:8" x14ac:dyDescent="0.2">
      <c r="A9" s="5" t="s">
        <v>23</v>
      </c>
      <c r="B9" s="5" t="s">
        <v>22</v>
      </c>
      <c r="C9" s="19">
        <v>42573</v>
      </c>
      <c r="D9" s="3">
        <v>84</v>
      </c>
      <c r="E9" s="3">
        <v>53</v>
      </c>
      <c r="F9" s="3">
        <v>20</v>
      </c>
      <c r="G9" s="1">
        <f t="shared" si="0"/>
        <v>0.63095238095238093</v>
      </c>
      <c r="H9" s="2" t="s">
        <v>0</v>
      </c>
    </row>
    <row r="10" spans="1:8" x14ac:dyDescent="0.2">
      <c r="A10" s="18" t="s">
        <v>21</v>
      </c>
      <c r="B10" s="18" t="s">
        <v>20</v>
      </c>
      <c r="C10" s="4">
        <v>42573</v>
      </c>
      <c r="D10" s="20">
        <v>31</v>
      </c>
      <c r="E10" s="20" t="s">
        <v>3</v>
      </c>
      <c r="F10" s="20" t="s">
        <v>3</v>
      </c>
      <c r="G10" s="1">
        <f>10/D10</f>
        <v>0.32258064516129031</v>
      </c>
      <c r="H10" s="22" t="s">
        <v>0</v>
      </c>
    </row>
    <row r="11" spans="1:8" x14ac:dyDescent="0.2">
      <c r="A11" s="5" t="s">
        <v>19</v>
      </c>
      <c r="B11" s="5" t="s">
        <v>18</v>
      </c>
      <c r="C11" s="4">
        <v>42573</v>
      </c>
      <c r="D11" s="3">
        <v>1071</v>
      </c>
      <c r="E11" s="3">
        <v>1071</v>
      </c>
      <c r="F11" s="2">
        <v>53</v>
      </c>
      <c r="G11" s="1">
        <f t="shared" si="0"/>
        <v>1</v>
      </c>
      <c r="H11" s="14" t="s">
        <v>45</v>
      </c>
    </row>
    <row r="12" spans="1:8" x14ac:dyDescent="0.2">
      <c r="A12" s="18" t="s">
        <v>17</v>
      </c>
      <c r="B12" s="18" t="s">
        <v>16</v>
      </c>
      <c r="C12" s="19">
        <v>42573</v>
      </c>
      <c r="D12" s="20">
        <v>183</v>
      </c>
      <c r="E12" s="20">
        <v>26</v>
      </c>
      <c r="F12" s="24" t="s">
        <v>3</v>
      </c>
      <c r="G12" s="21">
        <f t="shared" ref="G12" si="1">10/D12</f>
        <v>5.4644808743169397E-2</v>
      </c>
      <c r="H12" s="22" t="s">
        <v>0</v>
      </c>
    </row>
    <row r="13" spans="1:8" x14ac:dyDescent="0.2">
      <c r="A13" s="5" t="s">
        <v>15</v>
      </c>
      <c r="B13" s="5" t="s">
        <v>14</v>
      </c>
      <c r="C13" s="4">
        <v>42573</v>
      </c>
      <c r="D13" s="3">
        <v>657</v>
      </c>
      <c r="E13" s="3">
        <v>66</v>
      </c>
      <c r="F13" s="3" t="s">
        <v>3</v>
      </c>
      <c r="G13" s="1">
        <f t="shared" si="0"/>
        <v>0.1004566210045662</v>
      </c>
      <c r="H13" s="2" t="s">
        <v>0</v>
      </c>
    </row>
    <row r="14" spans="1:8" x14ac:dyDescent="0.2">
      <c r="A14" s="18" t="s">
        <v>13</v>
      </c>
      <c r="B14" s="18" t="s">
        <v>12</v>
      </c>
      <c r="C14" s="4">
        <v>42573</v>
      </c>
      <c r="D14" s="20">
        <v>653</v>
      </c>
      <c r="E14" s="20" t="s">
        <v>3</v>
      </c>
      <c r="F14" s="20" t="s">
        <v>3</v>
      </c>
      <c r="G14" s="1">
        <f>10/D14</f>
        <v>1.5313935681470138E-2</v>
      </c>
      <c r="H14" s="22" t="s">
        <v>0</v>
      </c>
    </row>
    <row r="15" spans="1:8" x14ac:dyDescent="0.2">
      <c r="A15" s="5" t="s">
        <v>11</v>
      </c>
      <c r="B15" s="5" t="s">
        <v>10</v>
      </c>
      <c r="C15" s="19">
        <v>42573</v>
      </c>
      <c r="D15" s="3">
        <v>30</v>
      </c>
      <c r="E15" s="3" t="s">
        <v>3</v>
      </c>
      <c r="F15" s="3">
        <v>10</v>
      </c>
      <c r="G15" s="21">
        <f t="shared" ref="G15" si="2">10/D15</f>
        <v>0.33333333333333331</v>
      </c>
      <c r="H15" s="2" t="s">
        <v>0</v>
      </c>
    </row>
    <row r="16" spans="1:8" x14ac:dyDescent="0.2">
      <c r="A16" s="18" t="s">
        <v>9</v>
      </c>
      <c r="B16" s="18" t="s">
        <v>8</v>
      </c>
      <c r="C16" s="4">
        <v>42573</v>
      </c>
      <c r="D16" s="20">
        <v>116</v>
      </c>
      <c r="E16" s="20">
        <v>26</v>
      </c>
      <c r="F16" s="20">
        <v>20</v>
      </c>
      <c r="G16" s="1">
        <f t="shared" si="0"/>
        <v>0.22413793103448276</v>
      </c>
      <c r="H16" s="22" t="s">
        <v>0</v>
      </c>
    </row>
    <row r="17" spans="1:8" x14ac:dyDescent="0.2">
      <c r="A17" s="5" t="s">
        <v>7</v>
      </c>
      <c r="B17" s="5" t="s">
        <v>6</v>
      </c>
      <c r="C17" s="4">
        <v>42573</v>
      </c>
      <c r="D17" s="3">
        <v>75</v>
      </c>
      <c r="E17" s="3">
        <v>53</v>
      </c>
      <c r="F17" s="3">
        <v>10</v>
      </c>
      <c r="G17" s="1">
        <f t="shared" si="0"/>
        <v>0.70666666666666667</v>
      </c>
      <c r="H17" s="2" t="s">
        <v>0</v>
      </c>
    </row>
    <row r="18" spans="1:8" x14ac:dyDescent="0.2">
      <c r="A18" s="18" t="s">
        <v>5</v>
      </c>
      <c r="B18" s="18" t="s">
        <v>4</v>
      </c>
      <c r="C18" s="19">
        <v>42573</v>
      </c>
      <c r="D18" s="20">
        <v>85</v>
      </c>
      <c r="E18" s="20">
        <v>53</v>
      </c>
      <c r="F18" s="20">
        <v>10</v>
      </c>
      <c r="G18" s="21">
        <f t="shared" ref="G18" si="3">10/D18</f>
        <v>0.11764705882352941</v>
      </c>
      <c r="H18" s="22" t="s">
        <v>0</v>
      </c>
    </row>
    <row r="19" spans="1:8" x14ac:dyDescent="0.2">
      <c r="A19" s="5" t="s">
        <v>2</v>
      </c>
      <c r="B19" s="5" t="s">
        <v>1</v>
      </c>
      <c r="C19" s="4">
        <v>42573</v>
      </c>
      <c r="D19" s="3">
        <v>52</v>
      </c>
      <c r="E19" s="2">
        <v>39</v>
      </c>
      <c r="F19" s="2">
        <v>10</v>
      </c>
      <c r="G19" s="1">
        <f t="shared" si="0"/>
        <v>0.75</v>
      </c>
      <c r="H19" s="2" t="s">
        <v>0</v>
      </c>
    </row>
    <row r="20" spans="1:8" x14ac:dyDescent="0.2">
      <c r="C20" s="4"/>
    </row>
    <row r="21" spans="1:8" x14ac:dyDescent="0.2">
      <c r="A21" s="5" t="s">
        <v>19</v>
      </c>
      <c r="B21" s="5" t="s">
        <v>18</v>
      </c>
      <c r="C21" s="4">
        <v>42573</v>
      </c>
      <c r="D21" s="3">
        <v>134</v>
      </c>
      <c r="E21" s="3">
        <v>126</v>
      </c>
      <c r="F21" s="25" t="s">
        <v>3</v>
      </c>
      <c r="G21" s="21">
        <f t="shared" ref="G21" si="4">10/D21</f>
        <v>7.4626865671641784E-2</v>
      </c>
      <c r="H21" s="25" t="s">
        <v>0</v>
      </c>
    </row>
  </sheetData>
  <dataValidations count="1">
    <dataValidation type="list" allowBlank="1" showInputMessage="1" showErrorMessage="1" sqref="H5:H19 H21">
      <formula1>"OPEN, ADVISORY, RAIN ADVISORY, CLOSURE"</formula1>
    </dataValidation>
  </dataValidations>
  <pageMargins left="0.7" right="0.7" top="0.75" bottom="0.75" header="0.3" footer="0.3"/>
  <pageSetup orientation="portrait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3"/>
  <sheetViews>
    <sheetView zoomScale="120" zoomScaleNormal="120" workbookViewId="0">
      <selection activeCell="C25" sqref="C25"/>
    </sheetView>
  </sheetViews>
  <sheetFormatPr defaultColWidth="9.140625" defaultRowHeight="12.75" x14ac:dyDescent="0.2"/>
  <cols>
    <col min="1" max="1" width="9.140625" style="1"/>
    <col min="2" max="2" width="23" style="1" customWidth="1"/>
    <col min="3" max="3" width="9.5703125" style="1" bestFit="1" customWidth="1"/>
    <col min="4" max="4" width="9.140625" style="1"/>
    <col min="5" max="5" width="5.5703125" style="1" bestFit="1" customWidth="1"/>
    <col min="6" max="6" width="6.85546875" style="1" bestFit="1" customWidth="1"/>
    <col min="7" max="7" width="9.140625" style="1"/>
    <col min="8" max="8" width="10.28515625" style="1" bestFit="1" customWidth="1"/>
    <col min="9" max="16384" width="9.140625" style="1"/>
  </cols>
  <sheetData>
    <row r="1" spans="1:9" x14ac:dyDescent="0.2">
      <c r="A1" s="5" t="s">
        <v>42</v>
      </c>
      <c r="B1" s="5"/>
      <c r="C1" s="10"/>
      <c r="D1" s="9"/>
      <c r="E1" s="5"/>
      <c r="F1" s="2"/>
      <c r="G1" s="5"/>
      <c r="H1" s="5"/>
    </row>
    <row r="2" spans="1:9" x14ac:dyDescent="0.2">
      <c r="A2" s="5" t="s">
        <v>41</v>
      </c>
      <c r="B2" s="5"/>
      <c r="C2" s="10"/>
      <c r="D2" s="9"/>
      <c r="E2" s="5"/>
      <c r="F2" s="2"/>
      <c r="G2" s="5"/>
      <c r="H2" s="5"/>
    </row>
    <row r="3" spans="1:9" x14ac:dyDescent="0.2">
      <c r="A3" s="5" t="s">
        <v>40</v>
      </c>
      <c r="B3" s="5"/>
      <c r="C3" s="10"/>
      <c r="D3" s="9"/>
      <c r="E3" s="5"/>
      <c r="F3" s="2"/>
      <c r="G3" s="5"/>
      <c r="H3" s="5"/>
    </row>
    <row r="4" spans="1:9" x14ac:dyDescent="0.2">
      <c r="A4" s="6" t="s">
        <v>39</v>
      </c>
      <c r="B4" s="6" t="s">
        <v>38</v>
      </c>
      <c r="C4" s="8" t="s">
        <v>37</v>
      </c>
      <c r="D4" s="7" t="s">
        <v>36</v>
      </c>
      <c r="E4" s="6" t="s">
        <v>35</v>
      </c>
      <c r="F4" s="7" t="s">
        <v>34</v>
      </c>
      <c r="G4" s="6" t="s">
        <v>33</v>
      </c>
      <c r="H4" s="6" t="s">
        <v>32</v>
      </c>
    </row>
    <row r="5" spans="1:9" x14ac:dyDescent="0.2">
      <c r="A5" s="5" t="s">
        <v>31</v>
      </c>
      <c r="B5" s="5" t="s">
        <v>30</v>
      </c>
      <c r="C5" s="4">
        <v>42572</v>
      </c>
      <c r="D5" s="3">
        <v>10</v>
      </c>
      <c r="E5" s="3" t="s">
        <v>3</v>
      </c>
      <c r="F5" s="3">
        <v>42</v>
      </c>
      <c r="G5" s="1">
        <f>10/D5</f>
        <v>1</v>
      </c>
      <c r="H5" s="2" t="s">
        <v>0</v>
      </c>
      <c r="I5" s="1" t="s">
        <v>55</v>
      </c>
    </row>
    <row r="6" spans="1:9" x14ac:dyDescent="0.2">
      <c r="A6" s="18" t="s">
        <v>29</v>
      </c>
      <c r="B6" s="18" t="s">
        <v>28</v>
      </c>
      <c r="C6" s="19">
        <v>42572</v>
      </c>
      <c r="D6" s="20" t="s">
        <v>3</v>
      </c>
      <c r="E6" s="20" t="s">
        <v>3</v>
      </c>
      <c r="F6" s="20" t="s">
        <v>3</v>
      </c>
      <c r="G6" s="21">
        <f>10/10</f>
        <v>1</v>
      </c>
      <c r="H6" s="24" t="s">
        <v>0</v>
      </c>
      <c r="I6" s="1" t="s">
        <v>55</v>
      </c>
    </row>
    <row r="7" spans="1:9" x14ac:dyDescent="0.2">
      <c r="A7" s="5" t="s">
        <v>27</v>
      </c>
      <c r="B7" s="5" t="s">
        <v>26</v>
      </c>
      <c r="C7" s="4">
        <v>42572</v>
      </c>
      <c r="D7" s="3" t="s">
        <v>3</v>
      </c>
      <c r="E7" s="3" t="s">
        <v>3</v>
      </c>
      <c r="F7" s="3" t="s">
        <v>3</v>
      </c>
      <c r="G7" s="1">
        <f>10/10</f>
        <v>1</v>
      </c>
      <c r="H7" s="2" t="s">
        <v>0</v>
      </c>
      <c r="I7" s="1" t="s">
        <v>55</v>
      </c>
    </row>
    <row r="8" spans="1:9" x14ac:dyDescent="0.2">
      <c r="A8" s="18" t="s">
        <v>25</v>
      </c>
      <c r="B8" s="18" t="s">
        <v>24</v>
      </c>
      <c r="C8" s="4">
        <v>42572</v>
      </c>
      <c r="D8" s="22">
        <v>20</v>
      </c>
      <c r="E8" s="20">
        <v>13</v>
      </c>
      <c r="F8" s="20" t="s">
        <v>3</v>
      </c>
      <c r="G8" s="21">
        <f t="shared" ref="G8:G19" si="0">E8/D8</f>
        <v>0.65</v>
      </c>
      <c r="H8" s="22" t="s">
        <v>0</v>
      </c>
      <c r="I8" s="1" t="s">
        <v>55</v>
      </c>
    </row>
    <row r="9" spans="1:9" x14ac:dyDescent="0.2">
      <c r="A9" s="5" t="s">
        <v>23</v>
      </c>
      <c r="B9" s="5" t="s">
        <v>22</v>
      </c>
      <c r="C9" s="19">
        <v>42572</v>
      </c>
      <c r="D9" s="3">
        <v>20</v>
      </c>
      <c r="E9" s="3" t="s">
        <v>3</v>
      </c>
      <c r="F9" s="3" t="s">
        <v>3</v>
      </c>
      <c r="G9" s="1">
        <f>10/D9</f>
        <v>0.5</v>
      </c>
      <c r="H9" s="2" t="s">
        <v>0</v>
      </c>
      <c r="I9" s="1" t="s">
        <v>55</v>
      </c>
    </row>
    <row r="10" spans="1:9" x14ac:dyDescent="0.2">
      <c r="A10" s="18" t="s">
        <v>21</v>
      </c>
      <c r="B10" s="18" t="s">
        <v>20</v>
      </c>
      <c r="C10" s="4">
        <v>42572</v>
      </c>
      <c r="D10" s="20" t="s">
        <v>3</v>
      </c>
      <c r="E10" s="20" t="s">
        <v>3</v>
      </c>
      <c r="F10" s="20" t="s">
        <v>3</v>
      </c>
      <c r="G10" s="21">
        <f>10/10</f>
        <v>1</v>
      </c>
      <c r="H10" s="22" t="s">
        <v>0</v>
      </c>
      <c r="I10" s="1" t="s">
        <v>55</v>
      </c>
    </row>
    <row r="11" spans="1:9" x14ac:dyDescent="0.2">
      <c r="A11" s="5" t="s">
        <v>19</v>
      </c>
      <c r="B11" s="5" t="s">
        <v>18</v>
      </c>
      <c r="C11" s="4">
        <v>42572</v>
      </c>
      <c r="D11" s="3">
        <v>132</v>
      </c>
      <c r="E11" s="3">
        <v>13</v>
      </c>
      <c r="F11" s="25" t="s">
        <v>3</v>
      </c>
      <c r="G11" s="1">
        <f t="shared" si="0"/>
        <v>9.8484848484848481E-2</v>
      </c>
      <c r="H11" s="2" t="s">
        <v>0</v>
      </c>
      <c r="I11" s="1" t="s">
        <v>55</v>
      </c>
    </row>
    <row r="12" spans="1:9" x14ac:dyDescent="0.2">
      <c r="A12" s="18" t="s">
        <v>17</v>
      </c>
      <c r="B12" s="18" t="s">
        <v>16</v>
      </c>
      <c r="C12" s="19">
        <v>42572</v>
      </c>
      <c r="D12" s="20">
        <v>187</v>
      </c>
      <c r="E12" s="20">
        <v>98</v>
      </c>
      <c r="F12" s="24" t="s">
        <v>3</v>
      </c>
      <c r="G12" s="21">
        <f t="shared" si="0"/>
        <v>0.52406417112299464</v>
      </c>
      <c r="H12" s="22" t="s">
        <v>0</v>
      </c>
      <c r="I12" s="1" t="s">
        <v>55</v>
      </c>
    </row>
    <row r="13" spans="1:9" x14ac:dyDescent="0.2">
      <c r="A13" s="5" t="s">
        <v>15</v>
      </c>
      <c r="B13" s="5" t="s">
        <v>14</v>
      </c>
      <c r="C13" s="4">
        <v>42572</v>
      </c>
      <c r="D13" s="3">
        <v>119</v>
      </c>
      <c r="E13" s="3" t="s">
        <v>3</v>
      </c>
      <c r="F13" s="3" t="s">
        <v>3</v>
      </c>
      <c r="G13" s="1">
        <f>10/D13</f>
        <v>8.4033613445378158E-2</v>
      </c>
      <c r="H13" s="2" t="s">
        <v>0</v>
      </c>
      <c r="I13" s="1" t="s">
        <v>55</v>
      </c>
    </row>
    <row r="14" spans="1:9" x14ac:dyDescent="0.2">
      <c r="A14" s="18" t="s">
        <v>13</v>
      </c>
      <c r="B14" s="18" t="s">
        <v>12</v>
      </c>
      <c r="C14" s="4">
        <v>42572</v>
      </c>
      <c r="D14" s="20">
        <v>52</v>
      </c>
      <c r="E14" s="20" t="s">
        <v>3</v>
      </c>
      <c r="F14" s="20">
        <v>10</v>
      </c>
      <c r="G14" s="21">
        <f>10/D14</f>
        <v>0.19230769230769232</v>
      </c>
      <c r="H14" s="22" t="s">
        <v>0</v>
      </c>
      <c r="I14" s="1" t="s">
        <v>55</v>
      </c>
    </row>
    <row r="15" spans="1:9" x14ac:dyDescent="0.2">
      <c r="A15" s="5" t="s">
        <v>11</v>
      </c>
      <c r="B15" s="5" t="s">
        <v>10</v>
      </c>
      <c r="C15" s="19">
        <v>42572</v>
      </c>
      <c r="D15" s="3">
        <v>96</v>
      </c>
      <c r="E15" s="3" t="s">
        <v>3</v>
      </c>
      <c r="F15" s="3" t="s">
        <v>3</v>
      </c>
      <c r="G15" s="1">
        <f>10/D15</f>
        <v>0.10416666666666667</v>
      </c>
      <c r="H15" s="2" t="s">
        <v>0</v>
      </c>
      <c r="I15" s="1" t="s">
        <v>55</v>
      </c>
    </row>
    <row r="16" spans="1:9" x14ac:dyDescent="0.2">
      <c r="A16" s="18" t="s">
        <v>9</v>
      </c>
      <c r="B16" s="18" t="s">
        <v>8</v>
      </c>
      <c r="C16" s="4">
        <v>42572</v>
      </c>
      <c r="D16" s="20" t="s">
        <v>3</v>
      </c>
      <c r="E16" s="20" t="s">
        <v>3</v>
      </c>
      <c r="F16" s="20" t="s">
        <v>3</v>
      </c>
      <c r="G16" s="21">
        <f>10/10</f>
        <v>1</v>
      </c>
      <c r="H16" s="22" t="s">
        <v>0</v>
      </c>
      <c r="I16" s="1" t="s">
        <v>55</v>
      </c>
    </row>
    <row r="17" spans="1:9" x14ac:dyDescent="0.2">
      <c r="A17" s="5" t="s">
        <v>7</v>
      </c>
      <c r="B17" s="5" t="s">
        <v>6</v>
      </c>
      <c r="C17" s="4">
        <v>42572</v>
      </c>
      <c r="D17" s="3">
        <v>30</v>
      </c>
      <c r="E17" s="3" t="s">
        <v>3</v>
      </c>
      <c r="F17" s="3" t="s">
        <v>3</v>
      </c>
      <c r="G17" s="1">
        <f>10/D17</f>
        <v>0.33333333333333331</v>
      </c>
      <c r="H17" s="2" t="s">
        <v>0</v>
      </c>
      <c r="I17" s="1" t="s">
        <v>55</v>
      </c>
    </row>
    <row r="18" spans="1:9" x14ac:dyDescent="0.2">
      <c r="A18" s="18" t="s">
        <v>5</v>
      </c>
      <c r="B18" s="18" t="s">
        <v>4</v>
      </c>
      <c r="C18" s="19">
        <v>42572</v>
      </c>
      <c r="D18" s="20">
        <v>10</v>
      </c>
      <c r="E18" s="20" t="s">
        <v>3</v>
      </c>
      <c r="F18" s="20">
        <v>10</v>
      </c>
      <c r="G18" s="21">
        <f>10/D18</f>
        <v>1</v>
      </c>
      <c r="H18" s="22" t="s">
        <v>0</v>
      </c>
      <c r="I18" s="1" t="s">
        <v>55</v>
      </c>
    </row>
    <row r="19" spans="1:9" x14ac:dyDescent="0.2">
      <c r="A19" s="5" t="s">
        <v>2</v>
      </c>
      <c r="B19" s="5" t="s">
        <v>1</v>
      </c>
      <c r="C19" s="4">
        <v>42572</v>
      </c>
      <c r="D19" s="3">
        <v>168</v>
      </c>
      <c r="E19" s="2">
        <v>168</v>
      </c>
      <c r="F19" s="2">
        <v>20</v>
      </c>
      <c r="G19" s="1">
        <f t="shared" si="0"/>
        <v>1</v>
      </c>
      <c r="H19" s="2" t="s">
        <v>0</v>
      </c>
      <c r="I19" s="1" t="s">
        <v>55</v>
      </c>
    </row>
    <row r="20" spans="1:9" x14ac:dyDescent="0.2">
      <c r="C20" s="4"/>
    </row>
    <row r="21" spans="1:9" x14ac:dyDescent="0.2">
      <c r="A21" s="5"/>
      <c r="B21" s="5"/>
      <c r="C21" s="4"/>
      <c r="D21" s="3"/>
      <c r="E21" s="3"/>
      <c r="F21" s="3"/>
      <c r="H21" s="2"/>
    </row>
    <row r="22" spans="1:9" x14ac:dyDescent="0.2">
      <c r="A22" s="12" t="s">
        <v>57</v>
      </c>
      <c r="B22" s="12"/>
      <c r="C22" s="4"/>
      <c r="D22" s="3"/>
      <c r="E22" s="3"/>
      <c r="F22" s="3"/>
    </row>
    <row r="23" spans="1:9" x14ac:dyDescent="0.2">
      <c r="A23" s="29" t="s">
        <v>56</v>
      </c>
      <c r="B23" s="29"/>
      <c r="C23" s="29"/>
      <c r="D23" s="29"/>
    </row>
  </sheetData>
  <dataValidations count="1">
    <dataValidation type="list" allowBlank="1" showInputMessage="1" showErrorMessage="1" sqref="H5:H19">
      <formula1>"OPEN, ADVISORY, RAIN ADVISORY, CLOSURE"</formula1>
    </dataValidation>
  </dataValidations>
  <pageMargins left="0.7" right="0.7" top="0.75" bottom="0.75" header="0.3" footer="0.3"/>
  <pageSetup orientation="portrait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1"/>
  <sheetViews>
    <sheetView zoomScale="120" zoomScaleNormal="120" workbookViewId="0">
      <selection activeCell="J6" sqref="J6"/>
    </sheetView>
  </sheetViews>
  <sheetFormatPr defaultColWidth="9.140625" defaultRowHeight="12.75" x14ac:dyDescent="0.2"/>
  <cols>
    <col min="1" max="1" width="9.140625" style="1"/>
    <col min="2" max="2" width="23" style="1" customWidth="1"/>
    <col min="3" max="3" width="9.5703125" style="1" bestFit="1" customWidth="1"/>
    <col min="4" max="4" width="5.28515625" style="1" bestFit="1" customWidth="1"/>
    <col min="5" max="5" width="5.5703125" style="1" bestFit="1" customWidth="1"/>
    <col min="6" max="6" width="6.85546875" style="1" bestFit="1" customWidth="1"/>
    <col min="7" max="7" width="9.140625" style="1"/>
    <col min="8" max="8" width="12.28515625" style="1" customWidth="1"/>
    <col min="9" max="16384" width="9.140625" style="1"/>
  </cols>
  <sheetData>
    <row r="1" spans="1:9" x14ac:dyDescent="0.2">
      <c r="A1" s="5" t="s">
        <v>42</v>
      </c>
      <c r="B1" s="5"/>
      <c r="C1" s="10"/>
      <c r="D1" s="9"/>
      <c r="E1" s="5"/>
      <c r="F1" s="2"/>
      <c r="G1" s="5"/>
      <c r="H1" s="5"/>
    </row>
    <row r="2" spans="1:9" x14ac:dyDescent="0.2">
      <c r="A2" s="5" t="s">
        <v>41</v>
      </c>
      <c r="B2" s="5"/>
      <c r="C2" s="10"/>
      <c r="D2" s="9"/>
      <c r="E2" s="5"/>
      <c r="F2" s="2"/>
      <c r="G2" s="5"/>
      <c r="H2" s="5"/>
    </row>
    <row r="3" spans="1:9" x14ac:dyDescent="0.2">
      <c r="A3" s="5" t="s">
        <v>40</v>
      </c>
      <c r="B3" s="5"/>
      <c r="C3" s="10"/>
      <c r="D3" s="9"/>
      <c r="E3" s="5"/>
      <c r="F3" s="2"/>
      <c r="G3" s="5"/>
      <c r="H3" s="5"/>
    </row>
    <row r="4" spans="1:9" x14ac:dyDescent="0.2">
      <c r="A4" s="6" t="s">
        <v>39</v>
      </c>
      <c r="B4" s="6" t="s">
        <v>38</v>
      </c>
      <c r="C4" s="8" t="s">
        <v>37</v>
      </c>
      <c r="D4" s="7" t="s">
        <v>36</v>
      </c>
      <c r="E4" s="6" t="s">
        <v>35</v>
      </c>
      <c r="F4" s="7" t="s">
        <v>34</v>
      </c>
      <c r="G4" s="6" t="s">
        <v>33</v>
      </c>
      <c r="H4" s="6" t="s">
        <v>32</v>
      </c>
    </row>
    <row r="5" spans="1:9" x14ac:dyDescent="0.2">
      <c r="A5" s="5" t="s">
        <v>31</v>
      </c>
      <c r="B5" s="5" t="s">
        <v>30</v>
      </c>
      <c r="C5" s="4">
        <v>42572</v>
      </c>
      <c r="D5" s="3">
        <v>96</v>
      </c>
      <c r="E5" s="3">
        <v>40</v>
      </c>
      <c r="F5" s="3" t="s">
        <v>3</v>
      </c>
      <c r="G5" s="1">
        <f t="shared" ref="G5:G19" si="0">E5/D5</f>
        <v>0.41666666666666669</v>
      </c>
      <c r="H5" s="14" t="s">
        <v>52</v>
      </c>
      <c r="I5" s="12" t="s">
        <v>53</v>
      </c>
    </row>
    <row r="6" spans="1:9" x14ac:dyDescent="0.2">
      <c r="A6" s="18" t="s">
        <v>29</v>
      </c>
      <c r="B6" s="18" t="s">
        <v>28</v>
      </c>
      <c r="C6" s="19">
        <v>42572</v>
      </c>
      <c r="D6" s="20">
        <v>171</v>
      </c>
      <c r="E6" s="20">
        <v>82</v>
      </c>
      <c r="F6" s="20">
        <v>20</v>
      </c>
      <c r="G6" s="21">
        <f t="shared" si="0"/>
        <v>0.47953216374269003</v>
      </c>
      <c r="H6" s="23" t="s">
        <v>52</v>
      </c>
      <c r="I6" s="12" t="s">
        <v>53</v>
      </c>
    </row>
    <row r="7" spans="1:9" x14ac:dyDescent="0.2">
      <c r="A7" s="5" t="s">
        <v>27</v>
      </c>
      <c r="B7" s="5" t="s">
        <v>26</v>
      </c>
      <c r="C7" s="4">
        <v>42572</v>
      </c>
      <c r="D7" s="3">
        <v>52</v>
      </c>
      <c r="E7" s="3">
        <v>26</v>
      </c>
      <c r="F7" s="3">
        <v>10</v>
      </c>
      <c r="G7" s="1">
        <f t="shared" si="0"/>
        <v>0.5</v>
      </c>
      <c r="H7" s="14" t="s">
        <v>52</v>
      </c>
      <c r="I7" s="12" t="s">
        <v>53</v>
      </c>
    </row>
    <row r="8" spans="1:9" x14ac:dyDescent="0.2">
      <c r="A8" s="18" t="s">
        <v>25</v>
      </c>
      <c r="B8" s="18" t="s">
        <v>24</v>
      </c>
      <c r="C8" s="19">
        <v>42572</v>
      </c>
      <c r="D8" s="22">
        <v>20</v>
      </c>
      <c r="E8" s="20">
        <v>13</v>
      </c>
      <c r="F8" s="20">
        <v>20</v>
      </c>
      <c r="G8" s="21">
        <f t="shared" si="0"/>
        <v>0.65</v>
      </c>
      <c r="H8" s="23" t="s">
        <v>52</v>
      </c>
      <c r="I8" s="12" t="s">
        <v>53</v>
      </c>
    </row>
    <row r="9" spans="1:9" x14ac:dyDescent="0.2">
      <c r="A9" s="5" t="s">
        <v>23</v>
      </c>
      <c r="B9" s="5" t="s">
        <v>22</v>
      </c>
      <c r="C9" s="4">
        <v>42572</v>
      </c>
      <c r="D9" s="3">
        <v>30</v>
      </c>
      <c r="E9" s="3">
        <v>26</v>
      </c>
      <c r="F9" s="3">
        <v>20</v>
      </c>
      <c r="G9" s="1">
        <f t="shared" si="0"/>
        <v>0.8666666666666667</v>
      </c>
      <c r="H9" s="14" t="s">
        <v>52</v>
      </c>
      <c r="I9" s="12" t="s">
        <v>53</v>
      </c>
    </row>
    <row r="10" spans="1:9" x14ac:dyDescent="0.2">
      <c r="A10" s="18" t="s">
        <v>21</v>
      </c>
      <c r="B10" s="18" t="s">
        <v>20</v>
      </c>
      <c r="C10" s="19">
        <v>42572</v>
      </c>
      <c r="D10" s="20">
        <v>74</v>
      </c>
      <c r="E10" s="20">
        <v>40</v>
      </c>
      <c r="F10" s="20">
        <v>10</v>
      </c>
      <c r="G10" s="21">
        <f t="shared" si="0"/>
        <v>0.54054054054054057</v>
      </c>
      <c r="H10" s="23" t="s">
        <v>52</v>
      </c>
      <c r="I10" s="12" t="s">
        <v>53</v>
      </c>
    </row>
    <row r="11" spans="1:9" x14ac:dyDescent="0.2">
      <c r="A11" s="5" t="s">
        <v>19</v>
      </c>
      <c r="B11" s="5" t="s">
        <v>18</v>
      </c>
      <c r="C11" s="4">
        <v>42572</v>
      </c>
      <c r="D11" s="3">
        <v>160</v>
      </c>
      <c r="E11" s="3">
        <v>160</v>
      </c>
      <c r="F11" s="2">
        <v>20</v>
      </c>
      <c r="G11" s="1">
        <f t="shared" si="0"/>
        <v>1</v>
      </c>
      <c r="H11" s="2" t="s">
        <v>0</v>
      </c>
      <c r="I11" s="12"/>
    </row>
    <row r="12" spans="1:9" x14ac:dyDescent="0.2">
      <c r="A12" s="18" t="s">
        <v>17</v>
      </c>
      <c r="B12" s="18" t="s">
        <v>16</v>
      </c>
      <c r="C12" s="19">
        <v>42572</v>
      </c>
      <c r="D12" s="20">
        <v>285</v>
      </c>
      <c r="E12" s="20">
        <v>53</v>
      </c>
      <c r="F12" s="22">
        <v>20</v>
      </c>
      <c r="G12" s="21">
        <f t="shared" si="0"/>
        <v>0.18596491228070175</v>
      </c>
      <c r="H12" s="22" t="s">
        <v>0</v>
      </c>
      <c r="I12" s="12"/>
    </row>
    <row r="13" spans="1:9" x14ac:dyDescent="0.2">
      <c r="A13" s="5" t="s">
        <v>15</v>
      </c>
      <c r="B13" s="5" t="s">
        <v>14</v>
      </c>
      <c r="C13" s="4">
        <v>42572</v>
      </c>
      <c r="D13" s="3">
        <v>20</v>
      </c>
      <c r="E13" s="3" t="s">
        <v>3</v>
      </c>
      <c r="F13" s="3" t="s">
        <v>3</v>
      </c>
      <c r="G13" s="1">
        <f>10/D13</f>
        <v>0.5</v>
      </c>
      <c r="H13" s="2" t="s">
        <v>0</v>
      </c>
      <c r="I13" s="12"/>
    </row>
    <row r="14" spans="1:9" x14ac:dyDescent="0.2">
      <c r="A14" s="18" t="s">
        <v>13</v>
      </c>
      <c r="B14" s="18" t="s">
        <v>12</v>
      </c>
      <c r="C14" s="19">
        <v>42572</v>
      </c>
      <c r="D14" s="20">
        <v>437</v>
      </c>
      <c r="E14" s="20" t="s">
        <v>3</v>
      </c>
      <c r="F14" s="20" t="s">
        <v>3</v>
      </c>
      <c r="G14" s="21">
        <f>10/D14</f>
        <v>2.2883295194508008E-2</v>
      </c>
      <c r="H14" s="22" t="s">
        <v>0</v>
      </c>
      <c r="I14" s="12"/>
    </row>
    <row r="15" spans="1:9" x14ac:dyDescent="0.2">
      <c r="A15" s="5" t="s">
        <v>11</v>
      </c>
      <c r="B15" s="5" t="s">
        <v>10</v>
      </c>
      <c r="C15" s="4">
        <v>42572</v>
      </c>
      <c r="D15" s="3">
        <v>20</v>
      </c>
      <c r="E15" s="3">
        <v>13</v>
      </c>
      <c r="F15" s="3" t="s">
        <v>3</v>
      </c>
      <c r="G15" s="1">
        <f t="shared" si="0"/>
        <v>0.65</v>
      </c>
      <c r="H15" s="2" t="s">
        <v>0</v>
      </c>
      <c r="I15" s="12"/>
    </row>
    <row r="16" spans="1:9" x14ac:dyDescent="0.2">
      <c r="A16" s="18" t="s">
        <v>9</v>
      </c>
      <c r="B16" s="18" t="s">
        <v>8</v>
      </c>
      <c r="C16" s="19">
        <v>42572</v>
      </c>
      <c r="D16" s="20">
        <v>160</v>
      </c>
      <c r="E16" s="20">
        <v>26</v>
      </c>
      <c r="F16" s="20">
        <v>10</v>
      </c>
      <c r="G16" s="21">
        <f t="shared" si="0"/>
        <v>0.16250000000000001</v>
      </c>
      <c r="H16" s="23" t="s">
        <v>52</v>
      </c>
      <c r="I16" s="12" t="s">
        <v>53</v>
      </c>
    </row>
    <row r="17" spans="1:9" x14ac:dyDescent="0.2">
      <c r="A17" s="5" t="s">
        <v>7</v>
      </c>
      <c r="B17" s="5" t="s">
        <v>6</v>
      </c>
      <c r="C17" s="4">
        <v>42572</v>
      </c>
      <c r="D17" s="3">
        <v>96</v>
      </c>
      <c r="E17" s="3">
        <v>53</v>
      </c>
      <c r="F17" s="3">
        <v>20</v>
      </c>
      <c r="G17" s="1">
        <f t="shared" si="0"/>
        <v>0.55208333333333337</v>
      </c>
      <c r="H17" s="14" t="s">
        <v>52</v>
      </c>
      <c r="I17" s="12" t="s">
        <v>53</v>
      </c>
    </row>
    <row r="18" spans="1:9" x14ac:dyDescent="0.2">
      <c r="A18" s="18" t="s">
        <v>5</v>
      </c>
      <c r="B18" s="18" t="s">
        <v>4</v>
      </c>
      <c r="C18" s="19">
        <v>42572</v>
      </c>
      <c r="D18" s="20">
        <v>75</v>
      </c>
      <c r="E18" s="20">
        <v>53</v>
      </c>
      <c r="F18" s="20">
        <v>99</v>
      </c>
      <c r="G18" s="21">
        <f t="shared" si="0"/>
        <v>0.70666666666666667</v>
      </c>
      <c r="H18" s="23" t="s">
        <v>52</v>
      </c>
      <c r="I18" s="12" t="s">
        <v>53</v>
      </c>
    </row>
    <row r="19" spans="1:9" x14ac:dyDescent="0.2">
      <c r="A19" s="5" t="s">
        <v>2</v>
      </c>
      <c r="B19" s="5" t="s">
        <v>1</v>
      </c>
      <c r="C19" s="4">
        <v>42572</v>
      </c>
      <c r="D19" s="3">
        <v>96</v>
      </c>
      <c r="E19" s="2">
        <v>66</v>
      </c>
      <c r="F19" s="2">
        <v>42</v>
      </c>
      <c r="G19" s="1">
        <f t="shared" si="0"/>
        <v>0.6875</v>
      </c>
      <c r="H19" s="2" t="s">
        <v>0</v>
      </c>
    </row>
    <row r="20" spans="1:9" x14ac:dyDescent="0.2">
      <c r="C20" s="4"/>
    </row>
    <row r="21" spans="1:9" x14ac:dyDescent="0.2">
      <c r="A21" s="12" t="s">
        <v>54</v>
      </c>
      <c r="B21" s="12"/>
      <c r="C21" s="4"/>
      <c r="D21" s="3"/>
      <c r="E21" s="3"/>
      <c r="F21" s="3"/>
      <c r="H21" s="2"/>
    </row>
  </sheetData>
  <dataValidations count="1">
    <dataValidation type="list" allowBlank="1" showInputMessage="1" showErrorMessage="1" sqref="H5:H19">
      <formula1>"OPEN, ADVISORY, RAIN ADVISORY, CLOSURE"</formula1>
    </dataValidation>
  </dataValidations>
  <pageMargins left="0.7" right="0.7" top="0.75" bottom="0.75" header="0.3" footer="0.3"/>
  <pageSetup orientation="portrait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1"/>
  <sheetViews>
    <sheetView zoomScale="120" zoomScaleNormal="120" workbookViewId="0">
      <selection activeCell="F36" sqref="F36"/>
    </sheetView>
  </sheetViews>
  <sheetFormatPr defaultColWidth="9.140625" defaultRowHeight="12.75" x14ac:dyDescent="0.2"/>
  <cols>
    <col min="1" max="1" width="9.140625" style="1"/>
    <col min="2" max="2" width="23" style="1" customWidth="1"/>
    <col min="3" max="3" width="9.5703125" style="1" bestFit="1" customWidth="1"/>
    <col min="4" max="4" width="9.140625" style="1"/>
    <col min="5" max="5" width="5.5703125" style="1" bestFit="1" customWidth="1"/>
    <col min="6" max="6" width="6.85546875" style="1" bestFit="1" customWidth="1"/>
    <col min="7" max="7" width="9.140625" style="1"/>
    <col min="8" max="8" width="12.28515625" style="1" customWidth="1"/>
    <col min="9" max="16384" width="9.140625" style="1"/>
  </cols>
  <sheetData>
    <row r="1" spans="1:9" x14ac:dyDescent="0.2">
      <c r="A1" s="5" t="s">
        <v>42</v>
      </c>
      <c r="B1" s="5"/>
      <c r="C1" s="10"/>
      <c r="D1" s="9"/>
      <c r="E1" s="5"/>
      <c r="F1" s="2"/>
      <c r="G1" s="5"/>
      <c r="H1" s="5"/>
    </row>
    <row r="2" spans="1:9" x14ac:dyDescent="0.2">
      <c r="A2" s="5" t="s">
        <v>41</v>
      </c>
      <c r="B2" s="5"/>
      <c r="C2" s="10"/>
      <c r="D2" s="9"/>
      <c r="E2" s="5"/>
      <c r="F2" s="2"/>
      <c r="G2" s="5"/>
      <c r="H2" s="5"/>
    </row>
    <row r="3" spans="1:9" x14ac:dyDescent="0.2">
      <c r="A3" s="5" t="s">
        <v>40</v>
      </c>
      <c r="B3" s="5"/>
      <c r="C3" s="10"/>
      <c r="D3" s="9"/>
      <c r="E3" s="5"/>
      <c r="F3" s="2"/>
      <c r="G3" s="5"/>
      <c r="H3" s="5"/>
    </row>
    <row r="4" spans="1:9" x14ac:dyDescent="0.2">
      <c r="A4" s="6" t="s">
        <v>39</v>
      </c>
      <c r="B4" s="6" t="s">
        <v>38</v>
      </c>
      <c r="C4" s="8" t="s">
        <v>37</v>
      </c>
      <c r="D4" s="7" t="s">
        <v>36</v>
      </c>
      <c r="E4" s="6" t="s">
        <v>35</v>
      </c>
      <c r="F4" s="7" t="s">
        <v>34</v>
      </c>
      <c r="G4" s="6" t="s">
        <v>33</v>
      </c>
      <c r="H4" s="6" t="s">
        <v>32</v>
      </c>
    </row>
    <row r="5" spans="1:9" x14ac:dyDescent="0.2">
      <c r="A5" s="5" t="s">
        <v>31</v>
      </c>
      <c r="B5" s="5" t="s">
        <v>30</v>
      </c>
      <c r="C5" s="4">
        <v>42571</v>
      </c>
      <c r="D5" s="3">
        <v>6867</v>
      </c>
      <c r="E5" s="3">
        <v>430</v>
      </c>
      <c r="F5" s="3">
        <v>42</v>
      </c>
      <c r="G5" s="1">
        <f t="shared" ref="G5:G19" si="0">E5/D5</f>
        <v>6.2618319499053443E-2</v>
      </c>
      <c r="H5" s="14" t="s">
        <v>52</v>
      </c>
      <c r="I5" s="12" t="s">
        <v>53</v>
      </c>
    </row>
    <row r="6" spans="1:9" x14ac:dyDescent="0.2">
      <c r="A6" s="18" t="s">
        <v>29</v>
      </c>
      <c r="B6" s="18" t="s">
        <v>28</v>
      </c>
      <c r="C6" s="19">
        <v>42571</v>
      </c>
      <c r="D6" s="20">
        <v>450</v>
      </c>
      <c r="E6" s="20">
        <v>402</v>
      </c>
      <c r="F6" s="20">
        <v>53</v>
      </c>
      <c r="G6" s="21">
        <f t="shared" si="0"/>
        <v>0.89333333333333331</v>
      </c>
      <c r="H6" s="23" t="s">
        <v>52</v>
      </c>
      <c r="I6" s="12" t="s">
        <v>53</v>
      </c>
    </row>
    <row r="7" spans="1:9" x14ac:dyDescent="0.2">
      <c r="A7" s="5" t="s">
        <v>27</v>
      </c>
      <c r="B7" s="5" t="s">
        <v>26</v>
      </c>
      <c r="C7" s="4">
        <v>42571</v>
      </c>
      <c r="D7" s="3">
        <v>109</v>
      </c>
      <c r="E7" s="3">
        <v>68</v>
      </c>
      <c r="F7" s="3">
        <v>10</v>
      </c>
      <c r="G7" s="1">
        <f t="shared" si="0"/>
        <v>0.62385321100917435</v>
      </c>
      <c r="H7" s="14" t="s">
        <v>52</v>
      </c>
      <c r="I7" s="12" t="s">
        <v>53</v>
      </c>
    </row>
    <row r="8" spans="1:9" x14ac:dyDescent="0.2">
      <c r="A8" s="18" t="s">
        <v>25</v>
      </c>
      <c r="B8" s="18" t="s">
        <v>24</v>
      </c>
      <c r="C8" s="19">
        <v>42571</v>
      </c>
      <c r="D8" s="22">
        <v>135</v>
      </c>
      <c r="E8" s="20">
        <v>82</v>
      </c>
      <c r="F8" s="20">
        <v>254</v>
      </c>
      <c r="G8" s="21">
        <f t="shared" si="0"/>
        <v>0.6074074074074074</v>
      </c>
      <c r="H8" s="23" t="s">
        <v>52</v>
      </c>
      <c r="I8" s="12" t="s">
        <v>53</v>
      </c>
    </row>
    <row r="9" spans="1:9" x14ac:dyDescent="0.2">
      <c r="A9" s="5" t="s">
        <v>23</v>
      </c>
      <c r="B9" s="5" t="s">
        <v>22</v>
      </c>
      <c r="C9" s="4">
        <v>42571</v>
      </c>
      <c r="D9" s="3">
        <v>63</v>
      </c>
      <c r="E9" s="3" t="s">
        <v>3</v>
      </c>
      <c r="F9" s="3">
        <v>20</v>
      </c>
      <c r="G9" s="1">
        <f>10/D9</f>
        <v>0.15873015873015872</v>
      </c>
      <c r="H9" s="14" t="s">
        <v>52</v>
      </c>
      <c r="I9" s="12" t="s">
        <v>53</v>
      </c>
    </row>
    <row r="10" spans="1:9" x14ac:dyDescent="0.2">
      <c r="A10" s="18" t="s">
        <v>21</v>
      </c>
      <c r="B10" s="18" t="s">
        <v>20</v>
      </c>
      <c r="C10" s="19">
        <v>42571</v>
      </c>
      <c r="D10" s="20">
        <v>231</v>
      </c>
      <c r="E10" s="20" t="s">
        <v>3</v>
      </c>
      <c r="F10" s="20">
        <v>10</v>
      </c>
      <c r="G10" s="21">
        <f>10/D10</f>
        <v>4.3290043290043288E-2</v>
      </c>
      <c r="H10" s="23" t="s">
        <v>52</v>
      </c>
      <c r="I10" s="12" t="s">
        <v>53</v>
      </c>
    </row>
    <row r="11" spans="1:9" x14ac:dyDescent="0.2">
      <c r="A11" s="5" t="s">
        <v>19</v>
      </c>
      <c r="B11" s="5" t="s">
        <v>18</v>
      </c>
      <c r="C11" s="4">
        <v>42571</v>
      </c>
      <c r="D11" s="3">
        <v>86</v>
      </c>
      <c r="E11" s="3">
        <v>13</v>
      </c>
      <c r="F11" s="2">
        <v>10</v>
      </c>
      <c r="G11" s="1">
        <f t="shared" si="0"/>
        <v>0.15116279069767441</v>
      </c>
      <c r="H11" s="2" t="s">
        <v>0</v>
      </c>
    </row>
    <row r="12" spans="1:9" x14ac:dyDescent="0.2">
      <c r="A12" s="18" t="s">
        <v>17</v>
      </c>
      <c r="B12" s="18" t="s">
        <v>16</v>
      </c>
      <c r="C12" s="19">
        <v>42571</v>
      </c>
      <c r="D12" s="20">
        <v>379</v>
      </c>
      <c r="E12" s="20">
        <v>53</v>
      </c>
      <c r="F12" s="22">
        <v>10</v>
      </c>
      <c r="G12" s="21">
        <f t="shared" si="0"/>
        <v>0.13984168865435356</v>
      </c>
      <c r="H12" s="22" t="s">
        <v>0</v>
      </c>
    </row>
    <row r="13" spans="1:9" x14ac:dyDescent="0.2">
      <c r="A13" s="5" t="s">
        <v>15</v>
      </c>
      <c r="B13" s="5" t="s">
        <v>14</v>
      </c>
      <c r="C13" s="4">
        <v>42571</v>
      </c>
      <c r="D13" s="3">
        <v>829</v>
      </c>
      <c r="E13" s="3">
        <v>205</v>
      </c>
      <c r="F13" s="3">
        <v>10</v>
      </c>
      <c r="G13" s="1">
        <f t="shared" si="0"/>
        <v>0.24728588661037396</v>
      </c>
      <c r="H13" s="25" t="s">
        <v>0</v>
      </c>
    </row>
    <row r="14" spans="1:9" x14ac:dyDescent="0.2">
      <c r="A14" s="18" t="s">
        <v>13</v>
      </c>
      <c r="B14" s="18" t="s">
        <v>12</v>
      </c>
      <c r="C14" s="19">
        <v>42571</v>
      </c>
      <c r="D14" s="20">
        <v>63</v>
      </c>
      <c r="E14" s="20" t="s">
        <v>3</v>
      </c>
      <c r="F14" s="20">
        <v>10</v>
      </c>
      <c r="G14" s="21">
        <f>10/D14</f>
        <v>0.15873015873015872</v>
      </c>
      <c r="H14" s="24" t="s">
        <v>0</v>
      </c>
    </row>
    <row r="15" spans="1:9" x14ac:dyDescent="0.2">
      <c r="A15" s="5" t="s">
        <v>11</v>
      </c>
      <c r="B15" s="5" t="s">
        <v>10</v>
      </c>
      <c r="C15" s="4">
        <v>42571</v>
      </c>
      <c r="D15" s="3">
        <v>10</v>
      </c>
      <c r="E15" s="3">
        <v>10</v>
      </c>
      <c r="F15" s="3">
        <v>10</v>
      </c>
      <c r="G15" s="1">
        <f t="shared" si="0"/>
        <v>1</v>
      </c>
      <c r="H15" s="2" t="s">
        <v>0</v>
      </c>
    </row>
    <row r="16" spans="1:9" x14ac:dyDescent="0.2">
      <c r="A16" s="18" t="s">
        <v>9</v>
      </c>
      <c r="B16" s="18" t="s">
        <v>8</v>
      </c>
      <c r="C16" s="19">
        <v>42571</v>
      </c>
      <c r="D16" s="20">
        <v>19863</v>
      </c>
      <c r="E16" s="20">
        <v>251</v>
      </c>
      <c r="F16" s="20">
        <v>111</v>
      </c>
      <c r="G16" s="21">
        <f t="shared" si="0"/>
        <v>1.2636560439007198E-2</v>
      </c>
      <c r="H16" s="23" t="s">
        <v>52</v>
      </c>
      <c r="I16" s="12" t="s">
        <v>53</v>
      </c>
    </row>
    <row r="17" spans="1:9" x14ac:dyDescent="0.2">
      <c r="A17" s="5" t="s">
        <v>7</v>
      </c>
      <c r="B17" s="5" t="s">
        <v>6</v>
      </c>
      <c r="C17" s="4">
        <v>42571</v>
      </c>
      <c r="D17" s="3">
        <v>120</v>
      </c>
      <c r="E17" s="3">
        <v>82</v>
      </c>
      <c r="F17" s="3">
        <v>42</v>
      </c>
      <c r="G17" s="1">
        <f t="shared" si="0"/>
        <v>0.68333333333333335</v>
      </c>
      <c r="H17" s="14" t="s">
        <v>52</v>
      </c>
      <c r="I17" s="12" t="s">
        <v>53</v>
      </c>
    </row>
    <row r="18" spans="1:9" x14ac:dyDescent="0.2">
      <c r="A18" s="18" t="s">
        <v>5</v>
      </c>
      <c r="B18" s="18" t="s">
        <v>4</v>
      </c>
      <c r="C18" s="19">
        <v>42571</v>
      </c>
      <c r="D18" s="20">
        <v>173</v>
      </c>
      <c r="E18" s="20">
        <v>111</v>
      </c>
      <c r="F18" s="20">
        <v>178</v>
      </c>
      <c r="G18" s="21">
        <f t="shared" si="0"/>
        <v>0.64161849710982655</v>
      </c>
      <c r="H18" s="23" t="s">
        <v>52</v>
      </c>
      <c r="I18" s="12" t="s">
        <v>53</v>
      </c>
    </row>
    <row r="19" spans="1:9" x14ac:dyDescent="0.2">
      <c r="A19" s="5" t="s">
        <v>2</v>
      </c>
      <c r="B19" s="5" t="s">
        <v>1</v>
      </c>
      <c r="C19" s="4">
        <v>42571</v>
      </c>
      <c r="D19" s="3">
        <v>63</v>
      </c>
      <c r="E19" s="25">
        <v>13</v>
      </c>
      <c r="F19" s="2">
        <v>64</v>
      </c>
      <c r="G19" s="1">
        <f t="shared" si="0"/>
        <v>0.20634920634920634</v>
      </c>
      <c r="H19" s="2" t="s">
        <v>0</v>
      </c>
    </row>
    <row r="20" spans="1:9" x14ac:dyDescent="0.2">
      <c r="C20" s="4"/>
    </row>
    <row r="21" spans="1:9" x14ac:dyDescent="0.2">
      <c r="A21" s="12" t="s">
        <v>54</v>
      </c>
      <c r="B21" s="12"/>
      <c r="C21" s="4"/>
      <c r="D21" s="3"/>
      <c r="E21" s="3"/>
      <c r="F21" s="3"/>
      <c r="H21" s="2"/>
    </row>
  </sheetData>
  <dataValidations count="1">
    <dataValidation type="list" allowBlank="1" showInputMessage="1" showErrorMessage="1" sqref="H5:H19">
      <formula1>"OPEN, ADVISORY, RAIN ADVISORY, CLOSURE"</formula1>
    </dataValidation>
  </dataValidations>
  <pageMargins left="0.7" right="0.7" top="0.75" bottom="0.75" header="0.3" footer="0.3"/>
  <pageSetup orientation="portrait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1"/>
  <sheetViews>
    <sheetView zoomScale="120" zoomScaleNormal="120" workbookViewId="0">
      <selection activeCell="J16" sqref="J16"/>
    </sheetView>
  </sheetViews>
  <sheetFormatPr defaultColWidth="9.140625" defaultRowHeight="12.75" x14ac:dyDescent="0.2"/>
  <cols>
    <col min="1" max="1" width="9.140625" style="1"/>
    <col min="2" max="2" width="23" style="1" customWidth="1"/>
    <col min="3" max="3" width="9.5703125" style="1" bestFit="1" customWidth="1"/>
    <col min="4" max="4" width="9.140625" style="1"/>
    <col min="5" max="5" width="11.7109375" style="1" customWidth="1"/>
    <col min="6" max="7" width="9.140625" style="1"/>
    <col min="8" max="8" width="12.28515625" style="1" customWidth="1"/>
    <col min="9" max="16384" width="9.140625" style="1"/>
  </cols>
  <sheetData>
    <row r="1" spans="1:9" x14ac:dyDescent="0.2">
      <c r="A1" s="5" t="s">
        <v>42</v>
      </c>
      <c r="B1" s="5"/>
      <c r="C1" s="10"/>
      <c r="D1" s="9"/>
      <c r="E1" s="5"/>
      <c r="F1" s="2"/>
      <c r="G1" s="5"/>
      <c r="H1" s="5"/>
    </row>
    <row r="2" spans="1:9" x14ac:dyDescent="0.2">
      <c r="A2" s="5" t="s">
        <v>41</v>
      </c>
      <c r="B2" s="5"/>
      <c r="C2" s="10"/>
      <c r="D2" s="9"/>
      <c r="E2" s="5"/>
      <c r="F2" s="2"/>
      <c r="G2" s="5"/>
      <c r="H2" s="5"/>
    </row>
    <row r="3" spans="1:9" x14ac:dyDescent="0.2">
      <c r="A3" s="5" t="s">
        <v>40</v>
      </c>
      <c r="B3" s="5"/>
      <c r="C3" s="10"/>
      <c r="D3" s="9"/>
      <c r="E3" s="5"/>
      <c r="F3" s="2"/>
      <c r="G3" s="5"/>
      <c r="H3" s="5"/>
    </row>
    <row r="4" spans="1:9" x14ac:dyDescent="0.2">
      <c r="A4" s="6" t="s">
        <v>39</v>
      </c>
      <c r="B4" s="6" t="s">
        <v>38</v>
      </c>
      <c r="C4" s="8" t="s">
        <v>37</v>
      </c>
      <c r="D4" s="7" t="s">
        <v>36</v>
      </c>
      <c r="E4" s="6" t="s">
        <v>35</v>
      </c>
      <c r="F4" s="7" t="s">
        <v>34</v>
      </c>
      <c r="G4" s="6" t="s">
        <v>33</v>
      </c>
      <c r="H4" s="6" t="s">
        <v>32</v>
      </c>
    </row>
    <row r="5" spans="1:9" x14ac:dyDescent="0.2">
      <c r="A5" s="5" t="s">
        <v>31</v>
      </c>
      <c r="B5" s="5" t="s">
        <v>30</v>
      </c>
      <c r="C5" s="4">
        <v>42570</v>
      </c>
      <c r="D5" s="3">
        <v>295</v>
      </c>
      <c r="E5" s="3">
        <v>53</v>
      </c>
      <c r="F5" s="3">
        <v>31</v>
      </c>
      <c r="G5" s="1">
        <f t="shared" ref="G5:G18" si="0">E5/D5</f>
        <v>0.17966101694915254</v>
      </c>
      <c r="H5" s="14" t="s">
        <v>52</v>
      </c>
      <c r="I5" s="12" t="s">
        <v>53</v>
      </c>
    </row>
    <row r="6" spans="1:9" x14ac:dyDescent="0.2">
      <c r="A6" s="18" t="s">
        <v>29</v>
      </c>
      <c r="B6" s="18" t="s">
        <v>28</v>
      </c>
      <c r="C6" s="19">
        <v>42570</v>
      </c>
      <c r="D6" s="20">
        <v>52</v>
      </c>
      <c r="E6" s="20">
        <v>26</v>
      </c>
      <c r="F6" s="20" t="s">
        <v>3</v>
      </c>
      <c r="G6" s="21">
        <f t="shared" si="0"/>
        <v>0.5</v>
      </c>
      <c r="H6" s="23" t="s">
        <v>52</v>
      </c>
      <c r="I6" s="12" t="s">
        <v>53</v>
      </c>
    </row>
    <row r="7" spans="1:9" x14ac:dyDescent="0.2">
      <c r="A7" s="5" t="s">
        <v>27</v>
      </c>
      <c r="B7" s="5" t="s">
        <v>26</v>
      </c>
      <c r="C7" s="4">
        <v>42570</v>
      </c>
      <c r="D7" s="3">
        <v>85</v>
      </c>
      <c r="E7" s="3">
        <v>53</v>
      </c>
      <c r="F7" s="3" t="s">
        <v>3</v>
      </c>
      <c r="G7" s="1">
        <f t="shared" si="0"/>
        <v>0.62352941176470589</v>
      </c>
      <c r="H7" s="14" t="s">
        <v>52</v>
      </c>
      <c r="I7" s="12" t="s">
        <v>53</v>
      </c>
    </row>
    <row r="8" spans="1:9" x14ac:dyDescent="0.2">
      <c r="A8" s="18" t="s">
        <v>25</v>
      </c>
      <c r="B8" s="18" t="s">
        <v>24</v>
      </c>
      <c r="C8" s="19">
        <v>42570</v>
      </c>
      <c r="D8" s="22">
        <v>160</v>
      </c>
      <c r="E8" s="20">
        <v>68</v>
      </c>
      <c r="F8" s="20">
        <v>111</v>
      </c>
      <c r="G8" s="21">
        <f t="shared" si="0"/>
        <v>0.42499999999999999</v>
      </c>
      <c r="H8" s="23" t="s">
        <v>52</v>
      </c>
      <c r="I8" s="12" t="s">
        <v>53</v>
      </c>
    </row>
    <row r="9" spans="1:9" x14ac:dyDescent="0.2">
      <c r="A9" s="5" t="s">
        <v>23</v>
      </c>
      <c r="B9" s="5" t="s">
        <v>22</v>
      </c>
      <c r="C9" s="4">
        <v>42570</v>
      </c>
      <c r="D9" s="3">
        <v>108</v>
      </c>
      <c r="E9" s="3">
        <v>66</v>
      </c>
      <c r="F9" s="3">
        <v>53</v>
      </c>
      <c r="G9" s="1">
        <f t="shared" si="0"/>
        <v>0.61111111111111116</v>
      </c>
      <c r="H9" s="14" t="s">
        <v>52</v>
      </c>
      <c r="I9" s="12" t="s">
        <v>53</v>
      </c>
    </row>
    <row r="10" spans="1:9" x14ac:dyDescent="0.2">
      <c r="A10" s="18" t="s">
        <v>21</v>
      </c>
      <c r="B10" s="18" t="s">
        <v>20</v>
      </c>
      <c r="C10" s="19">
        <v>42570</v>
      </c>
      <c r="D10" s="20">
        <v>108</v>
      </c>
      <c r="E10" s="20">
        <v>66</v>
      </c>
      <c r="F10" s="20">
        <v>10</v>
      </c>
      <c r="G10" s="21">
        <f t="shared" si="0"/>
        <v>0.61111111111111116</v>
      </c>
      <c r="H10" s="23" t="s">
        <v>52</v>
      </c>
      <c r="I10" s="12" t="s">
        <v>53</v>
      </c>
    </row>
    <row r="11" spans="1:9" x14ac:dyDescent="0.2">
      <c r="A11" s="5" t="s">
        <v>19</v>
      </c>
      <c r="B11" s="5" t="s">
        <v>18</v>
      </c>
      <c r="C11" s="4">
        <v>42570</v>
      </c>
      <c r="D11" s="3" t="s">
        <v>3</v>
      </c>
      <c r="E11" s="3" t="s">
        <v>3</v>
      </c>
      <c r="F11" s="2">
        <v>20</v>
      </c>
      <c r="G11" s="1">
        <f>10/10</f>
        <v>1</v>
      </c>
      <c r="H11" s="2" t="s">
        <v>0</v>
      </c>
    </row>
    <row r="12" spans="1:9" x14ac:dyDescent="0.2">
      <c r="A12" s="18" t="s">
        <v>17</v>
      </c>
      <c r="B12" s="18" t="s">
        <v>16</v>
      </c>
      <c r="C12" s="19">
        <v>42570</v>
      </c>
      <c r="D12" s="20">
        <v>213</v>
      </c>
      <c r="E12" s="20">
        <v>13</v>
      </c>
      <c r="F12" s="22">
        <v>10</v>
      </c>
      <c r="G12" s="1">
        <f t="shared" si="0"/>
        <v>6.1032863849765258E-2</v>
      </c>
      <c r="H12" s="22" t="s">
        <v>0</v>
      </c>
    </row>
    <row r="13" spans="1:9" x14ac:dyDescent="0.2">
      <c r="A13" s="5" t="s">
        <v>15</v>
      </c>
      <c r="B13" s="5" t="s">
        <v>14</v>
      </c>
      <c r="C13" s="4">
        <v>42570</v>
      </c>
      <c r="D13" s="3">
        <v>1182</v>
      </c>
      <c r="E13" s="3">
        <v>172</v>
      </c>
      <c r="F13" s="3">
        <v>10</v>
      </c>
      <c r="G13" s="1">
        <f t="shared" si="0"/>
        <v>0.1455160744500846</v>
      </c>
      <c r="H13" s="14" t="s">
        <v>45</v>
      </c>
    </row>
    <row r="14" spans="1:9" x14ac:dyDescent="0.2">
      <c r="A14" s="18" t="s">
        <v>13</v>
      </c>
      <c r="B14" s="18" t="s">
        <v>12</v>
      </c>
      <c r="C14" s="19">
        <v>42570</v>
      </c>
      <c r="D14" s="20">
        <v>128</v>
      </c>
      <c r="E14" s="20" t="s">
        <v>3</v>
      </c>
      <c r="F14" s="20" t="s">
        <v>3</v>
      </c>
      <c r="G14" s="21">
        <f>10/D14</f>
        <v>7.8125E-2</v>
      </c>
      <c r="H14" s="24" t="s">
        <v>0</v>
      </c>
    </row>
    <row r="15" spans="1:9" x14ac:dyDescent="0.2">
      <c r="A15" s="5" t="s">
        <v>11</v>
      </c>
      <c r="B15" s="5" t="s">
        <v>10</v>
      </c>
      <c r="C15" s="4">
        <v>42570</v>
      </c>
      <c r="D15" s="3" t="s">
        <v>3</v>
      </c>
      <c r="E15" s="3" t="s">
        <v>3</v>
      </c>
      <c r="F15" s="3">
        <v>10</v>
      </c>
      <c r="G15" s="1">
        <f>10/10</f>
        <v>1</v>
      </c>
      <c r="H15" s="2" t="s">
        <v>0</v>
      </c>
    </row>
    <row r="16" spans="1:9" x14ac:dyDescent="0.2">
      <c r="A16" s="18" t="s">
        <v>9</v>
      </c>
      <c r="B16" s="18" t="s">
        <v>8</v>
      </c>
      <c r="C16" s="19">
        <v>42570</v>
      </c>
      <c r="D16" s="20">
        <v>108</v>
      </c>
      <c r="E16" s="20" t="s">
        <v>3</v>
      </c>
      <c r="F16" s="20" t="s">
        <v>3</v>
      </c>
      <c r="G16" s="21">
        <f>10/D16</f>
        <v>9.2592592592592587E-2</v>
      </c>
      <c r="H16" s="23" t="s">
        <v>52</v>
      </c>
      <c r="I16" s="12" t="s">
        <v>53</v>
      </c>
    </row>
    <row r="17" spans="1:9" x14ac:dyDescent="0.2">
      <c r="A17" s="5" t="s">
        <v>7</v>
      </c>
      <c r="B17" s="5" t="s">
        <v>6</v>
      </c>
      <c r="C17" s="4">
        <v>42570</v>
      </c>
      <c r="D17" s="3">
        <v>31</v>
      </c>
      <c r="E17" s="3">
        <v>26</v>
      </c>
      <c r="F17" s="3" t="s">
        <v>3</v>
      </c>
      <c r="G17" s="1">
        <f t="shared" si="0"/>
        <v>0.83870967741935487</v>
      </c>
      <c r="H17" s="14" t="s">
        <v>52</v>
      </c>
      <c r="I17" s="12" t="s">
        <v>53</v>
      </c>
    </row>
    <row r="18" spans="1:9" x14ac:dyDescent="0.2">
      <c r="A18" s="18" t="s">
        <v>5</v>
      </c>
      <c r="B18" s="18" t="s">
        <v>4</v>
      </c>
      <c r="C18" s="19">
        <v>42570</v>
      </c>
      <c r="D18" s="20">
        <v>185</v>
      </c>
      <c r="E18" s="20">
        <v>172</v>
      </c>
      <c r="F18" s="20">
        <v>111</v>
      </c>
      <c r="G18" s="21">
        <f t="shared" si="0"/>
        <v>0.92972972972972978</v>
      </c>
      <c r="H18" s="23" t="s">
        <v>52</v>
      </c>
      <c r="I18" s="12" t="s">
        <v>53</v>
      </c>
    </row>
    <row r="19" spans="1:9" x14ac:dyDescent="0.2">
      <c r="A19" s="5" t="s">
        <v>2</v>
      </c>
      <c r="B19" s="5" t="s">
        <v>1</v>
      </c>
      <c r="C19" s="4">
        <v>42570</v>
      </c>
      <c r="D19" s="3">
        <v>52</v>
      </c>
      <c r="E19" s="25" t="s">
        <v>3</v>
      </c>
      <c r="F19" s="2">
        <v>20</v>
      </c>
      <c r="G19" s="1">
        <f>10/D19</f>
        <v>0.19230769230769232</v>
      </c>
      <c r="H19" s="2" t="s">
        <v>0</v>
      </c>
    </row>
    <row r="20" spans="1:9" x14ac:dyDescent="0.2">
      <c r="C20" s="4"/>
    </row>
    <row r="21" spans="1:9" x14ac:dyDescent="0.2">
      <c r="A21" s="12" t="s">
        <v>54</v>
      </c>
      <c r="B21" s="12"/>
      <c r="C21" s="4"/>
      <c r="D21" s="3"/>
      <c r="E21" s="3"/>
      <c r="F21" s="3"/>
      <c r="H21" s="2"/>
    </row>
  </sheetData>
  <dataValidations count="1">
    <dataValidation type="list" allowBlank="1" showInputMessage="1" showErrorMessage="1" sqref="H5:H19">
      <formula1>"OPEN, ADVISORY, RAIN ADVISORY, CLOSURE"</formula1>
    </dataValidation>
  </dataValidation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3"/>
  <sheetViews>
    <sheetView zoomScale="120" zoomScaleNormal="120" workbookViewId="0">
      <selection activeCell="B37" sqref="B37"/>
    </sheetView>
  </sheetViews>
  <sheetFormatPr defaultColWidth="9.140625" defaultRowHeight="12.75" x14ac:dyDescent="0.2"/>
  <cols>
    <col min="1" max="1" width="9.140625" style="1"/>
    <col min="2" max="2" width="23" style="1" customWidth="1"/>
    <col min="3" max="3" width="10.5703125" style="1" bestFit="1" customWidth="1"/>
    <col min="4" max="4" width="9.140625" style="1"/>
    <col min="5" max="5" width="11.7109375" style="1" customWidth="1"/>
    <col min="6" max="7" width="9.140625" style="1"/>
    <col min="8" max="8" width="12.28515625" style="1" customWidth="1"/>
    <col min="9" max="16384" width="9.140625" style="1"/>
  </cols>
  <sheetData>
    <row r="1" spans="1:8" x14ac:dyDescent="0.2">
      <c r="A1" s="5" t="s">
        <v>42</v>
      </c>
      <c r="B1" s="5"/>
      <c r="C1" s="10"/>
      <c r="D1" s="9"/>
      <c r="E1" s="5"/>
      <c r="F1" s="2"/>
      <c r="G1" s="5"/>
      <c r="H1" s="5"/>
    </row>
    <row r="2" spans="1:8" x14ac:dyDescent="0.2">
      <c r="A2" s="5" t="s">
        <v>41</v>
      </c>
      <c r="B2" s="5"/>
      <c r="C2" s="10"/>
      <c r="D2" s="9"/>
      <c r="E2" s="5"/>
      <c r="F2" s="2"/>
      <c r="G2" s="5"/>
      <c r="H2" s="5"/>
    </row>
    <row r="3" spans="1:8" x14ac:dyDescent="0.2">
      <c r="A3" s="5" t="s">
        <v>40</v>
      </c>
      <c r="B3" s="5"/>
      <c r="C3" s="10"/>
      <c r="D3" s="9"/>
      <c r="E3" s="5"/>
      <c r="F3" s="2"/>
      <c r="G3" s="5"/>
      <c r="H3" s="5"/>
    </row>
    <row r="4" spans="1:8" x14ac:dyDescent="0.2">
      <c r="A4" s="6" t="s">
        <v>39</v>
      </c>
      <c r="B4" s="6" t="s">
        <v>38</v>
      </c>
      <c r="C4" s="8" t="s">
        <v>37</v>
      </c>
      <c r="D4" s="7" t="s">
        <v>36</v>
      </c>
      <c r="E4" s="6" t="s">
        <v>35</v>
      </c>
      <c r="F4" s="7" t="s">
        <v>34</v>
      </c>
      <c r="G4" s="6" t="s">
        <v>33</v>
      </c>
      <c r="H4" s="6" t="s">
        <v>32</v>
      </c>
    </row>
    <row r="5" spans="1:8" x14ac:dyDescent="0.2">
      <c r="A5" s="5" t="s">
        <v>31</v>
      </c>
      <c r="B5" s="5" t="s">
        <v>30</v>
      </c>
      <c r="C5" s="4">
        <v>42717</v>
      </c>
      <c r="D5" s="3">
        <v>759</v>
      </c>
      <c r="E5" s="3">
        <v>341</v>
      </c>
      <c r="F5" s="3">
        <v>53</v>
      </c>
      <c r="G5" s="33">
        <f t="shared" ref="G5:G10" si="0">E5/D5</f>
        <v>0.44927536231884058</v>
      </c>
      <c r="H5" s="2" t="s">
        <v>0</v>
      </c>
    </row>
    <row r="6" spans="1:8" x14ac:dyDescent="0.2">
      <c r="A6" s="18" t="s">
        <v>29</v>
      </c>
      <c r="B6" s="18" t="s">
        <v>28</v>
      </c>
      <c r="C6" s="19">
        <v>42717</v>
      </c>
      <c r="D6" s="20">
        <v>327</v>
      </c>
      <c r="E6" s="20">
        <v>190</v>
      </c>
      <c r="F6" s="20" t="s">
        <v>3</v>
      </c>
      <c r="G6" s="21">
        <f t="shared" si="0"/>
        <v>0.58103975535168195</v>
      </c>
      <c r="H6" s="24" t="s">
        <v>0</v>
      </c>
    </row>
    <row r="7" spans="1:8" x14ac:dyDescent="0.2">
      <c r="A7" s="5" t="s">
        <v>27</v>
      </c>
      <c r="B7" s="5" t="s">
        <v>26</v>
      </c>
      <c r="C7" s="4">
        <v>42717</v>
      </c>
      <c r="D7" s="3">
        <v>771</v>
      </c>
      <c r="E7" s="3">
        <v>261</v>
      </c>
      <c r="F7" s="3">
        <v>42</v>
      </c>
      <c r="G7" s="33">
        <f t="shared" si="0"/>
        <v>0.33852140077821014</v>
      </c>
      <c r="H7" s="2" t="s">
        <v>0</v>
      </c>
    </row>
    <row r="8" spans="1:8" x14ac:dyDescent="0.2">
      <c r="A8" s="18" t="s">
        <v>25</v>
      </c>
      <c r="B8" s="18" t="s">
        <v>24</v>
      </c>
      <c r="C8" s="19">
        <v>42717</v>
      </c>
      <c r="D8" s="24">
        <v>537</v>
      </c>
      <c r="E8" s="20">
        <v>309</v>
      </c>
      <c r="F8" s="20">
        <v>75</v>
      </c>
      <c r="G8" s="21">
        <f t="shared" si="0"/>
        <v>0.57541899441340782</v>
      </c>
      <c r="H8" s="24" t="s">
        <v>0</v>
      </c>
    </row>
    <row r="9" spans="1:8" x14ac:dyDescent="0.2">
      <c r="A9" s="5" t="s">
        <v>23</v>
      </c>
      <c r="B9" s="5" t="s">
        <v>22</v>
      </c>
      <c r="C9" s="4">
        <v>42717</v>
      </c>
      <c r="D9" s="3">
        <v>52</v>
      </c>
      <c r="E9" s="3">
        <v>26</v>
      </c>
      <c r="F9" s="3">
        <v>10</v>
      </c>
      <c r="G9" s="33">
        <f t="shared" si="0"/>
        <v>0.5</v>
      </c>
      <c r="H9" s="25" t="s">
        <v>0</v>
      </c>
    </row>
    <row r="10" spans="1:8" x14ac:dyDescent="0.2">
      <c r="A10" s="18" t="s">
        <v>21</v>
      </c>
      <c r="B10" s="18" t="s">
        <v>20</v>
      </c>
      <c r="C10" s="19">
        <v>42717</v>
      </c>
      <c r="D10" s="20">
        <v>3255</v>
      </c>
      <c r="E10" s="20">
        <v>2326</v>
      </c>
      <c r="F10" s="20">
        <v>406</v>
      </c>
      <c r="G10" s="21">
        <f t="shared" si="0"/>
        <v>0.71459293394777268</v>
      </c>
      <c r="H10" s="23" t="s">
        <v>45</v>
      </c>
    </row>
    <row r="11" spans="1:8" x14ac:dyDescent="0.2">
      <c r="A11" s="5" t="s">
        <v>19</v>
      </c>
      <c r="B11" s="5" t="s">
        <v>18</v>
      </c>
      <c r="C11" s="4">
        <v>42717</v>
      </c>
      <c r="D11" s="3">
        <v>10</v>
      </c>
      <c r="E11" s="3" t="s">
        <v>3</v>
      </c>
      <c r="F11" s="25" t="s">
        <v>3</v>
      </c>
      <c r="G11" s="33">
        <f>10/D11</f>
        <v>1</v>
      </c>
      <c r="H11" s="25" t="s">
        <v>0</v>
      </c>
    </row>
    <row r="12" spans="1:8" x14ac:dyDescent="0.2">
      <c r="A12" s="18" t="s">
        <v>17</v>
      </c>
      <c r="B12" s="18" t="s">
        <v>16</v>
      </c>
      <c r="C12" s="19">
        <v>42717</v>
      </c>
      <c r="D12" s="20">
        <v>203</v>
      </c>
      <c r="E12" s="20">
        <v>53</v>
      </c>
      <c r="F12" s="24">
        <v>42</v>
      </c>
      <c r="G12" s="21">
        <f>E12/D12</f>
        <v>0.26108374384236455</v>
      </c>
      <c r="H12" s="24" t="s">
        <v>0</v>
      </c>
    </row>
    <row r="13" spans="1:8" x14ac:dyDescent="0.2">
      <c r="A13" s="5" t="s">
        <v>15</v>
      </c>
      <c r="B13" s="5" t="s">
        <v>14</v>
      </c>
      <c r="C13" s="4">
        <v>42717</v>
      </c>
      <c r="D13" s="14"/>
      <c r="E13" s="14"/>
      <c r="F13" s="14" t="s">
        <v>59</v>
      </c>
      <c r="G13" s="33"/>
      <c r="H13" s="25" t="s">
        <v>0</v>
      </c>
    </row>
    <row r="14" spans="1:8" x14ac:dyDescent="0.2">
      <c r="A14" s="18" t="s">
        <v>13</v>
      </c>
      <c r="B14" s="18" t="s">
        <v>12</v>
      </c>
      <c r="C14" s="19">
        <v>42717</v>
      </c>
      <c r="D14" s="23"/>
      <c r="E14" s="23"/>
      <c r="F14" s="23" t="s">
        <v>59</v>
      </c>
      <c r="G14" s="21"/>
      <c r="H14" s="24" t="s">
        <v>0</v>
      </c>
    </row>
    <row r="15" spans="1:8" x14ac:dyDescent="0.2">
      <c r="A15" s="5" t="s">
        <v>11</v>
      </c>
      <c r="B15" s="5" t="s">
        <v>10</v>
      </c>
      <c r="C15" s="4">
        <v>42717</v>
      </c>
      <c r="D15" s="3">
        <v>160</v>
      </c>
      <c r="E15" s="3">
        <v>40</v>
      </c>
      <c r="F15" s="3">
        <v>20</v>
      </c>
      <c r="G15" s="33">
        <f>E15/D15</f>
        <v>0.25</v>
      </c>
      <c r="H15" s="25" t="s">
        <v>0</v>
      </c>
    </row>
    <row r="16" spans="1:8" x14ac:dyDescent="0.2">
      <c r="A16" s="18" t="s">
        <v>9</v>
      </c>
      <c r="B16" s="18" t="s">
        <v>8</v>
      </c>
      <c r="C16" s="19">
        <v>42717</v>
      </c>
      <c r="D16" s="20">
        <v>97</v>
      </c>
      <c r="E16" s="20" t="s">
        <v>3</v>
      </c>
      <c r="F16" s="20" t="s">
        <v>3</v>
      </c>
      <c r="G16" s="21">
        <f>10/D16</f>
        <v>0.10309278350515463</v>
      </c>
      <c r="H16" s="24" t="s">
        <v>0</v>
      </c>
    </row>
    <row r="17" spans="1:12" x14ac:dyDescent="0.2">
      <c r="A17" s="5" t="s">
        <v>7</v>
      </c>
      <c r="B17" s="5" t="s">
        <v>6</v>
      </c>
      <c r="C17" s="4">
        <v>42717</v>
      </c>
      <c r="D17" s="3">
        <v>1124</v>
      </c>
      <c r="E17" s="3">
        <v>254</v>
      </c>
      <c r="F17" s="3">
        <v>150</v>
      </c>
      <c r="G17" s="33">
        <f>E17/D17</f>
        <v>0.22597864768683273</v>
      </c>
      <c r="H17" s="14" t="s">
        <v>45</v>
      </c>
    </row>
    <row r="18" spans="1:12" x14ac:dyDescent="0.2">
      <c r="A18" s="18" t="s">
        <v>5</v>
      </c>
      <c r="B18" s="18" t="s">
        <v>4</v>
      </c>
      <c r="C18" s="19">
        <v>42717</v>
      </c>
      <c r="D18" s="20">
        <v>581</v>
      </c>
      <c r="E18" s="20">
        <v>142</v>
      </c>
      <c r="F18" s="20">
        <v>124</v>
      </c>
      <c r="G18" s="21">
        <f>E18/D18</f>
        <v>0.24440619621342513</v>
      </c>
      <c r="H18" s="23" t="s">
        <v>45</v>
      </c>
    </row>
    <row r="19" spans="1:12" x14ac:dyDescent="0.2">
      <c r="A19" s="5" t="s">
        <v>2</v>
      </c>
      <c r="B19" s="5" t="s">
        <v>1</v>
      </c>
      <c r="C19" s="4">
        <v>42717</v>
      </c>
      <c r="D19" s="3">
        <v>487</v>
      </c>
      <c r="E19" s="25">
        <v>246</v>
      </c>
      <c r="F19" s="25">
        <v>124</v>
      </c>
      <c r="G19" s="33">
        <f>E19/D19</f>
        <v>0.50513347022587274</v>
      </c>
      <c r="H19" s="14" t="s">
        <v>45</v>
      </c>
    </row>
    <row r="20" spans="1:12" x14ac:dyDescent="0.2">
      <c r="C20" s="4"/>
      <c r="H20" s="12"/>
    </row>
    <row r="21" spans="1:12" hidden="1" x14ac:dyDescent="0.2">
      <c r="A21" s="5" t="s">
        <v>15</v>
      </c>
      <c r="B21" s="5" t="s">
        <v>14</v>
      </c>
      <c r="C21" s="4">
        <v>42634</v>
      </c>
      <c r="D21" s="3"/>
      <c r="E21" s="3"/>
      <c r="F21" s="3"/>
      <c r="G21" s="3" t="e">
        <f t="shared" ref="G21" si="1">E21/D21</f>
        <v>#DIV/0!</v>
      </c>
      <c r="H21" s="25" t="s">
        <v>0</v>
      </c>
    </row>
    <row r="22" spans="1:12" x14ac:dyDescent="0.2">
      <c r="H22" s="12"/>
    </row>
    <row r="23" spans="1:12" x14ac:dyDescent="0.2">
      <c r="A23" s="18" t="s">
        <v>21</v>
      </c>
      <c r="B23" s="18" t="s">
        <v>20</v>
      </c>
      <c r="C23" s="19">
        <v>42718</v>
      </c>
      <c r="D23" s="20">
        <v>471</v>
      </c>
      <c r="E23" s="20">
        <v>283</v>
      </c>
      <c r="F23" s="20">
        <v>207</v>
      </c>
      <c r="G23" s="21">
        <f>E23/D23</f>
        <v>0.60084925690021229</v>
      </c>
      <c r="H23" s="23" t="s">
        <v>45</v>
      </c>
    </row>
    <row r="24" spans="1:12" x14ac:dyDescent="0.2">
      <c r="A24" s="5" t="s">
        <v>7</v>
      </c>
      <c r="B24" s="5" t="s">
        <v>6</v>
      </c>
      <c r="C24" s="4">
        <v>42718</v>
      </c>
      <c r="D24" s="3">
        <v>377</v>
      </c>
      <c r="E24" s="3">
        <v>172</v>
      </c>
      <c r="F24" s="3">
        <v>64</v>
      </c>
      <c r="G24" s="33">
        <f>E24/D24</f>
        <v>0.45623342175066312</v>
      </c>
      <c r="H24" s="14" t="s">
        <v>45</v>
      </c>
    </row>
    <row r="25" spans="1:12" x14ac:dyDescent="0.2">
      <c r="A25" s="18" t="s">
        <v>5</v>
      </c>
      <c r="B25" s="18" t="s">
        <v>4</v>
      </c>
      <c r="C25" s="19">
        <v>42718</v>
      </c>
      <c r="D25" s="20">
        <v>1989</v>
      </c>
      <c r="E25" s="20">
        <v>1392</v>
      </c>
      <c r="F25" s="20">
        <v>624</v>
      </c>
      <c r="G25" s="21">
        <f>E25/D25</f>
        <v>0.69984917043740569</v>
      </c>
      <c r="H25" s="23" t="s">
        <v>45</v>
      </c>
    </row>
    <row r="26" spans="1:12" x14ac:dyDescent="0.2">
      <c r="A26" s="5" t="s">
        <v>2</v>
      </c>
      <c r="B26" s="5" t="s">
        <v>1</v>
      </c>
      <c r="C26" s="4">
        <v>42718</v>
      </c>
      <c r="D26" s="3">
        <v>504</v>
      </c>
      <c r="E26" s="25">
        <v>127</v>
      </c>
      <c r="F26" s="25">
        <v>10</v>
      </c>
      <c r="G26" s="33">
        <f>E26/D26</f>
        <v>0.25198412698412698</v>
      </c>
      <c r="H26" s="25" t="s">
        <v>0</v>
      </c>
    </row>
    <row r="27" spans="1:12" x14ac:dyDescent="0.2">
      <c r="H27" s="12"/>
    </row>
    <row r="28" spans="1:12" x14ac:dyDescent="0.2">
      <c r="A28" s="29" t="s">
        <v>61</v>
      </c>
      <c r="B28" s="5" t="s">
        <v>30</v>
      </c>
      <c r="C28" s="4">
        <v>42717</v>
      </c>
      <c r="D28" s="3">
        <v>1014</v>
      </c>
      <c r="E28" s="3">
        <v>354</v>
      </c>
      <c r="F28" s="3">
        <v>99</v>
      </c>
      <c r="G28" s="33">
        <f>E28/D28</f>
        <v>0.34911242603550297</v>
      </c>
      <c r="H28" s="14" t="s">
        <v>45</v>
      </c>
      <c r="I28" s="12"/>
      <c r="J28" s="12"/>
      <c r="K28" s="12"/>
      <c r="L28" s="12"/>
    </row>
    <row r="29" spans="1:12" x14ac:dyDescent="0.2">
      <c r="A29" s="12" t="s">
        <v>62</v>
      </c>
      <c r="B29" s="12"/>
      <c r="C29" s="12"/>
      <c r="D29" s="12"/>
      <c r="H29" s="12"/>
    </row>
    <row r="30" spans="1:12" x14ac:dyDescent="0.2">
      <c r="A30" s="12"/>
      <c r="B30" s="12"/>
      <c r="C30" s="12"/>
      <c r="D30" s="12"/>
      <c r="H30" s="12"/>
    </row>
    <row r="31" spans="1:12" x14ac:dyDescent="0.2">
      <c r="A31" s="36" t="s">
        <v>21</v>
      </c>
      <c r="B31" s="18" t="s">
        <v>20</v>
      </c>
      <c r="C31" s="19">
        <v>42719</v>
      </c>
      <c r="D31" s="20">
        <v>5794</v>
      </c>
      <c r="E31" s="20">
        <v>5338</v>
      </c>
      <c r="F31" s="20">
        <v>2005</v>
      </c>
      <c r="G31" s="21">
        <f>E31/D31</f>
        <v>0.92129789437348986</v>
      </c>
      <c r="H31" s="23" t="s">
        <v>45</v>
      </c>
    </row>
    <row r="32" spans="1:12" x14ac:dyDescent="0.2">
      <c r="A32" s="29" t="s">
        <v>7</v>
      </c>
      <c r="B32" s="5" t="s">
        <v>6</v>
      </c>
      <c r="C32" s="4">
        <v>42719</v>
      </c>
      <c r="D32" s="3">
        <v>203</v>
      </c>
      <c r="E32" s="3">
        <v>53</v>
      </c>
      <c r="F32" s="3">
        <v>64</v>
      </c>
      <c r="G32" s="33">
        <f>E32/D32</f>
        <v>0.26108374384236455</v>
      </c>
      <c r="H32" s="25" t="s">
        <v>0</v>
      </c>
    </row>
    <row r="33" spans="1:8" x14ac:dyDescent="0.2">
      <c r="A33" s="18" t="s">
        <v>5</v>
      </c>
      <c r="B33" s="18" t="s">
        <v>4</v>
      </c>
      <c r="C33" s="19">
        <v>42719</v>
      </c>
      <c r="D33" s="20">
        <v>488</v>
      </c>
      <c r="E33" s="20">
        <v>256</v>
      </c>
      <c r="F33" s="20">
        <v>124</v>
      </c>
      <c r="G33" s="21">
        <f>E33/D33</f>
        <v>0.52459016393442626</v>
      </c>
      <c r="H33" s="23" t="s">
        <v>45</v>
      </c>
    </row>
  </sheetData>
  <dataValidations count="1">
    <dataValidation type="list" allowBlank="1" showInputMessage="1" showErrorMessage="1" sqref="H5:H19 H21 H23:H26 H28 H31:H33">
      <formula1>"OPEN, ADVISORY, RAIN ADVISORY, CLOSURE"</formula1>
    </dataValidation>
  </dataValidations>
  <pageMargins left="0.7" right="0.7" top="0.75" bottom="0.75" header="0.3" footer="0.3"/>
  <pageSetup scale="87" orientation="portrait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zoomScale="120" zoomScaleNormal="120" workbookViewId="0">
      <selection activeCell="G31" sqref="G31"/>
    </sheetView>
  </sheetViews>
  <sheetFormatPr defaultColWidth="9.140625" defaultRowHeight="12.75" x14ac:dyDescent="0.2"/>
  <cols>
    <col min="1" max="1" width="9.140625" style="1"/>
    <col min="2" max="2" width="23" style="1" customWidth="1"/>
    <col min="3" max="3" width="9.5703125" style="1" bestFit="1" customWidth="1"/>
    <col min="4" max="4" width="9.140625" style="1"/>
    <col min="5" max="5" width="11.7109375" style="1" customWidth="1"/>
    <col min="6" max="7" width="9.140625" style="1"/>
    <col min="8" max="8" width="12.28515625" style="1" customWidth="1"/>
    <col min="9" max="16384" width="9.140625" style="1"/>
  </cols>
  <sheetData>
    <row r="1" spans="1:8" x14ac:dyDescent="0.2">
      <c r="A1" s="26" t="s">
        <v>51</v>
      </c>
      <c r="B1" s="26"/>
      <c r="C1" s="27"/>
      <c r="D1" s="28"/>
      <c r="E1" s="5"/>
      <c r="F1" s="2"/>
      <c r="G1" s="5"/>
      <c r="H1" s="5"/>
    </row>
    <row r="2" spans="1:8" x14ac:dyDescent="0.2">
      <c r="A2" s="26" t="s">
        <v>42</v>
      </c>
      <c r="B2" s="26"/>
      <c r="C2" s="27"/>
      <c r="D2" s="28"/>
      <c r="E2" s="5"/>
      <c r="F2" s="2"/>
      <c r="G2" s="5"/>
      <c r="H2" s="5"/>
    </row>
    <row r="3" spans="1:8" x14ac:dyDescent="0.2">
      <c r="A3" s="26" t="s">
        <v>41</v>
      </c>
      <c r="B3" s="26"/>
      <c r="C3" s="27"/>
      <c r="D3" s="28"/>
      <c r="E3" s="5"/>
      <c r="F3" s="2"/>
      <c r="G3" s="5"/>
      <c r="H3" s="5"/>
    </row>
    <row r="4" spans="1:8" x14ac:dyDescent="0.2">
      <c r="A4" s="26" t="s">
        <v>40</v>
      </c>
      <c r="B4" s="26"/>
      <c r="C4" s="27"/>
      <c r="D4" s="28"/>
      <c r="E4" s="5"/>
      <c r="F4" s="2"/>
      <c r="G4" s="5"/>
      <c r="H4" s="5"/>
    </row>
    <row r="5" spans="1:8" x14ac:dyDescent="0.2">
      <c r="A5" s="6" t="s">
        <v>39</v>
      </c>
      <c r="B5" s="6" t="s">
        <v>38</v>
      </c>
      <c r="C5" s="8" t="s">
        <v>37</v>
      </c>
      <c r="D5" s="7" t="s">
        <v>36</v>
      </c>
      <c r="E5" s="6" t="s">
        <v>35</v>
      </c>
      <c r="F5" s="7" t="s">
        <v>34</v>
      </c>
      <c r="G5" s="6" t="s">
        <v>33</v>
      </c>
      <c r="H5" s="6" t="s">
        <v>32</v>
      </c>
    </row>
    <row r="6" spans="1:8" x14ac:dyDescent="0.2">
      <c r="A6" s="5" t="s">
        <v>31</v>
      </c>
      <c r="B6" s="5" t="s">
        <v>30</v>
      </c>
      <c r="C6" s="4">
        <v>42563</v>
      </c>
      <c r="D6" s="3">
        <v>530</v>
      </c>
      <c r="E6" s="3">
        <v>13</v>
      </c>
      <c r="F6" s="3">
        <v>20</v>
      </c>
      <c r="G6" s="1">
        <f t="shared" ref="G6:G20" si="0">E6/D6</f>
        <v>2.4528301886792454E-2</v>
      </c>
      <c r="H6" s="2" t="s">
        <v>0</v>
      </c>
    </row>
    <row r="7" spans="1:8" x14ac:dyDescent="0.2">
      <c r="A7" s="18" t="s">
        <v>29</v>
      </c>
      <c r="B7" s="18" t="s">
        <v>28</v>
      </c>
      <c r="C7" s="19">
        <v>42563</v>
      </c>
      <c r="D7" s="20">
        <v>41</v>
      </c>
      <c r="E7" s="20">
        <v>26</v>
      </c>
      <c r="F7" s="20">
        <v>20</v>
      </c>
      <c r="G7" s="21">
        <f t="shared" si="0"/>
        <v>0.63414634146341464</v>
      </c>
      <c r="H7" s="24" t="s">
        <v>0</v>
      </c>
    </row>
    <row r="8" spans="1:8" x14ac:dyDescent="0.2">
      <c r="A8" s="5" t="s">
        <v>27</v>
      </c>
      <c r="B8" s="5" t="s">
        <v>26</v>
      </c>
      <c r="C8" s="4">
        <v>42563</v>
      </c>
      <c r="D8" s="3">
        <v>74</v>
      </c>
      <c r="E8" s="3">
        <v>26</v>
      </c>
      <c r="F8" s="3">
        <v>42</v>
      </c>
      <c r="G8" s="1">
        <f t="shared" si="0"/>
        <v>0.35135135135135137</v>
      </c>
      <c r="H8" s="2" t="s">
        <v>0</v>
      </c>
    </row>
    <row r="9" spans="1:8" x14ac:dyDescent="0.2">
      <c r="A9" s="18" t="s">
        <v>25</v>
      </c>
      <c r="B9" s="18" t="s">
        <v>24</v>
      </c>
      <c r="C9" s="19">
        <v>42563</v>
      </c>
      <c r="D9" s="22">
        <v>86</v>
      </c>
      <c r="E9" s="20">
        <v>82</v>
      </c>
      <c r="F9" s="20" t="s">
        <v>3</v>
      </c>
      <c r="G9" s="21">
        <f t="shared" si="0"/>
        <v>0.95348837209302328</v>
      </c>
      <c r="H9" s="22" t="s">
        <v>0</v>
      </c>
    </row>
    <row r="10" spans="1:8" x14ac:dyDescent="0.2">
      <c r="A10" s="5" t="s">
        <v>23</v>
      </c>
      <c r="B10" s="5" t="s">
        <v>22</v>
      </c>
      <c r="C10" s="4">
        <v>42563</v>
      </c>
      <c r="D10" s="3">
        <v>52</v>
      </c>
      <c r="E10" s="3">
        <v>39</v>
      </c>
      <c r="F10" s="3">
        <v>10</v>
      </c>
      <c r="G10" s="1">
        <f t="shared" si="0"/>
        <v>0.75</v>
      </c>
      <c r="H10" s="2" t="s">
        <v>0</v>
      </c>
    </row>
    <row r="11" spans="1:8" x14ac:dyDescent="0.2">
      <c r="A11" s="18" t="s">
        <v>21</v>
      </c>
      <c r="B11" s="18" t="s">
        <v>20</v>
      </c>
      <c r="C11" s="19">
        <v>42563</v>
      </c>
      <c r="D11" s="20">
        <v>10</v>
      </c>
      <c r="E11" s="20" t="s">
        <v>3</v>
      </c>
      <c r="F11" s="20" t="s">
        <v>3</v>
      </c>
      <c r="G11" s="21">
        <f>10/D11</f>
        <v>1</v>
      </c>
      <c r="H11" s="22" t="s">
        <v>0</v>
      </c>
    </row>
    <row r="12" spans="1:8" x14ac:dyDescent="0.2">
      <c r="A12" s="5" t="s">
        <v>19</v>
      </c>
      <c r="B12" s="5" t="s">
        <v>18</v>
      </c>
      <c r="C12" s="4">
        <v>42563</v>
      </c>
      <c r="D12" s="3">
        <v>10</v>
      </c>
      <c r="E12" s="3" t="s">
        <v>3</v>
      </c>
      <c r="F12" s="2">
        <v>10</v>
      </c>
      <c r="G12" s="1">
        <f>10/D12</f>
        <v>1</v>
      </c>
      <c r="H12" s="2" t="s">
        <v>0</v>
      </c>
    </row>
    <row r="13" spans="1:8" x14ac:dyDescent="0.2">
      <c r="A13" s="18" t="s">
        <v>17</v>
      </c>
      <c r="B13" s="18" t="s">
        <v>16</v>
      </c>
      <c r="C13" s="19">
        <v>42563</v>
      </c>
      <c r="D13" s="20">
        <v>20</v>
      </c>
      <c r="E13" s="20" t="s">
        <v>3</v>
      </c>
      <c r="F13" s="22">
        <v>10</v>
      </c>
      <c r="G13" s="21">
        <f>10/D13</f>
        <v>0.5</v>
      </c>
      <c r="H13" s="22" t="s">
        <v>0</v>
      </c>
    </row>
    <row r="14" spans="1:8" x14ac:dyDescent="0.2">
      <c r="A14" s="5" t="s">
        <v>15</v>
      </c>
      <c r="B14" s="5" t="s">
        <v>14</v>
      </c>
      <c r="C14" s="4">
        <v>42563</v>
      </c>
      <c r="D14" s="3">
        <v>20</v>
      </c>
      <c r="E14" s="3">
        <v>20</v>
      </c>
      <c r="F14" s="3" t="s">
        <v>3</v>
      </c>
      <c r="G14" s="1">
        <f t="shared" si="0"/>
        <v>1</v>
      </c>
      <c r="H14" s="2" t="s">
        <v>0</v>
      </c>
    </row>
    <row r="15" spans="1:8" x14ac:dyDescent="0.2">
      <c r="A15" s="18" t="s">
        <v>13</v>
      </c>
      <c r="B15" s="18" t="s">
        <v>12</v>
      </c>
      <c r="C15" s="19">
        <v>42563</v>
      </c>
      <c r="D15" s="20">
        <v>193</v>
      </c>
      <c r="E15" s="20">
        <v>13</v>
      </c>
      <c r="F15" s="20" t="s">
        <v>3</v>
      </c>
      <c r="G15" s="21">
        <f t="shared" si="0"/>
        <v>6.7357512953367879E-2</v>
      </c>
      <c r="H15" s="22" t="s">
        <v>0</v>
      </c>
    </row>
    <row r="16" spans="1:8" x14ac:dyDescent="0.2">
      <c r="A16" s="5" t="s">
        <v>11</v>
      </c>
      <c r="B16" s="5" t="s">
        <v>10</v>
      </c>
      <c r="C16" s="4">
        <v>42563</v>
      </c>
      <c r="D16" s="3">
        <v>480</v>
      </c>
      <c r="E16" s="3">
        <v>53</v>
      </c>
      <c r="F16" s="3" t="s">
        <v>3</v>
      </c>
      <c r="G16" s="1">
        <f t="shared" si="0"/>
        <v>0.11041666666666666</v>
      </c>
      <c r="H16" s="2" t="s">
        <v>0</v>
      </c>
    </row>
    <row r="17" spans="1:8" x14ac:dyDescent="0.2">
      <c r="A17" s="18" t="s">
        <v>9</v>
      </c>
      <c r="B17" s="18" t="s">
        <v>8</v>
      </c>
      <c r="C17" s="19">
        <v>42563</v>
      </c>
      <c r="D17" s="20">
        <v>281</v>
      </c>
      <c r="E17" s="20">
        <v>26</v>
      </c>
      <c r="F17" s="20">
        <v>10</v>
      </c>
      <c r="G17" s="21">
        <f t="shared" si="0"/>
        <v>9.2526690391459068E-2</v>
      </c>
      <c r="H17" s="22" t="s">
        <v>0</v>
      </c>
    </row>
    <row r="18" spans="1:8" x14ac:dyDescent="0.2">
      <c r="A18" s="5" t="s">
        <v>7</v>
      </c>
      <c r="B18" s="5" t="s">
        <v>6</v>
      </c>
      <c r="C18" s="4">
        <v>42563</v>
      </c>
      <c r="D18" s="3">
        <v>41</v>
      </c>
      <c r="E18" s="3">
        <v>26</v>
      </c>
      <c r="F18" s="3" t="s">
        <v>3</v>
      </c>
      <c r="G18" s="1">
        <f t="shared" si="0"/>
        <v>0.63414634146341464</v>
      </c>
      <c r="H18" s="2" t="s">
        <v>0</v>
      </c>
    </row>
    <row r="19" spans="1:8" x14ac:dyDescent="0.2">
      <c r="A19" s="18" t="s">
        <v>5</v>
      </c>
      <c r="B19" s="18" t="s">
        <v>4</v>
      </c>
      <c r="C19" s="19">
        <v>42563</v>
      </c>
      <c r="D19" s="20">
        <v>20</v>
      </c>
      <c r="E19" s="20" t="s">
        <v>3</v>
      </c>
      <c r="F19" s="20" t="s">
        <v>3</v>
      </c>
      <c r="G19" s="21">
        <f>10/D19</f>
        <v>0.5</v>
      </c>
      <c r="H19" s="22" t="s">
        <v>0</v>
      </c>
    </row>
    <row r="20" spans="1:8" x14ac:dyDescent="0.2">
      <c r="A20" s="5" t="s">
        <v>2</v>
      </c>
      <c r="B20" s="5" t="s">
        <v>1</v>
      </c>
      <c r="C20" s="4">
        <v>42563</v>
      </c>
      <c r="D20" s="3">
        <v>20</v>
      </c>
      <c r="E20" s="25">
        <v>13</v>
      </c>
      <c r="F20" s="25" t="s">
        <v>3</v>
      </c>
      <c r="G20" s="1">
        <f t="shared" si="0"/>
        <v>0.65</v>
      </c>
      <c r="H20" s="2" t="s">
        <v>0</v>
      </c>
    </row>
    <row r="21" spans="1:8" x14ac:dyDescent="0.2">
      <c r="C21" s="4"/>
    </row>
    <row r="22" spans="1:8" x14ac:dyDescent="0.2">
      <c r="A22" s="5"/>
      <c r="B22" s="5"/>
      <c r="C22" s="4"/>
      <c r="D22" s="3"/>
      <c r="E22" s="3"/>
      <c r="F22" s="3"/>
      <c r="H22" s="2"/>
    </row>
  </sheetData>
  <dataValidations count="1">
    <dataValidation type="list" allowBlank="1" showInputMessage="1" showErrorMessage="1" sqref="H6:H20">
      <formula1>"OPEN, ADVISORY, RAIN ADVISORY, CLOSURE"</formula1>
    </dataValidation>
  </dataValidations>
  <pageMargins left="0.7" right="0.7" top="0.75" bottom="0.75" header="0.3" footer="0.3"/>
  <pageSetup orientation="portrait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3"/>
  <sheetViews>
    <sheetView zoomScale="120" zoomScaleNormal="120" workbookViewId="0">
      <selection activeCell="E31" sqref="E31"/>
    </sheetView>
  </sheetViews>
  <sheetFormatPr defaultColWidth="9.140625" defaultRowHeight="12.75" x14ac:dyDescent="0.2"/>
  <cols>
    <col min="1" max="1" width="9.140625" style="1"/>
    <col min="2" max="2" width="23" style="1" customWidth="1"/>
    <col min="3" max="3" width="9.140625" style="1" bestFit="1" customWidth="1"/>
    <col min="4" max="4" width="9.140625" style="1"/>
    <col min="5" max="5" width="11.7109375" style="1" customWidth="1"/>
    <col min="6" max="7" width="9.140625" style="1"/>
    <col min="8" max="8" width="12.28515625" style="1" customWidth="1"/>
    <col min="9" max="16384" width="9.140625" style="1"/>
  </cols>
  <sheetData>
    <row r="1" spans="1:8" x14ac:dyDescent="0.2">
      <c r="A1" s="26" t="s">
        <v>51</v>
      </c>
      <c r="B1" s="26"/>
      <c r="C1" s="27"/>
      <c r="D1" s="28"/>
      <c r="E1" s="5"/>
      <c r="F1" s="2"/>
      <c r="G1" s="5"/>
      <c r="H1" s="5"/>
    </row>
    <row r="2" spans="1:8" x14ac:dyDescent="0.2">
      <c r="A2" s="26" t="s">
        <v>42</v>
      </c>
      <c r="B2" s="26"/>
      <c r="C2" s="27"/>
      <c r="D2" s="28"/>
      <c r="E2" s="5"/>
      <c r="F2" s="2"/>
      <c r="G2" s="5"/>
      <c r="H2" s="5"/>
    </row>
    <row r="3" spans="1:8" x14ac:dyDescent="0.2">
      <c r="A3" s="26" t="s">
        <v>41</v>
      </c>
      <c r="B3" s="26"/>
      <c r="C3" s="27"/>
      <c r="D3" s="28"/>
      <c r="E3" s="5"/>
      <c r="F3" s="2"/>
      <c r="G3" s="5"/>
      <c r="H3" s="5"/>
    </row>
    <row r="4" spans="1:8" x14ac:dyDescent="0.2">
      <c r="A4" s="26" t="s">
        <v>40</v>
      </c>
      <c r="B4" s="26"/>
      <c r="C4" s="27"/>
      <c r="D4" s="28"/>
      <c r="E4" s="5"/>
      <c r="F4" s="2"/>
      <c r="G4" s="5"/>
      <c r="H4" s="5"/>
    </row>
    <row r="5" spans="1:8" x14ac:dyDescent="0.2">
      <c r="A5" s="6" t="s">
        <v>39</v>
      </c>
      <c r="B5" s="6" t="s">
        <v>38</v>
      </c>
      <c r="C5" s="8" t="s">
        <v>37</v>
      </c>
      <c r="D5" s="7" t="s">
        <v>36</v>
      </c>
      <c r="E5" s="6" t="s">
        <v>35</v>
      </c>
      <c r="F5" s="7" t="s">
        <v>34</v>
      </c>
      <c r="G5" s="6" t="s">
        <v>33</v>
      </c>
      <c r="H5" s="6" t="s">
        <v>32</v>
      </c>
    </row>
    <row r="6" spans="1:8" x14ac:dyDescent="0.2">
      <c r="A6" s="5" t="s">
        <v>31</v>
      </c>
      <c r="B6" s="5" t="s">
        <v>30</v>
      </c>
      <c r="C6" s="4">
        <v>42556</v>
      </c>
      <c r="D6" s="3">
        <v>160</v>
      </c>
      <c r="E6" s="3">
        <v>40</v>
      </c>
      <c r="F6" s="2" t="s">
        <v>3</v>
      </c>
      <c r="G6" s="1">
        <f t="shared" ref="G6:G20" si="0">E6/D6</f>
        <v>0.25</v>
      </c>
      <c r="H6" s="2" t="s">
        <v>0</v>
      </c>
    </row>
    <row r="7" spans="1:8" x14ac:dyDescent="0.2">
      <c r="A7" s="18" t="s">
        <v>29</v>
      </c>
      <c r="B7" s="18" t="s">
        <v>28</v>
      </c>
      <c r="C7" s="19">
        <v>42556</v>
      </c>
      <c r="D7" s="20">
        <v>298</v>
      </c>
      <c r="E7" s="20">
        <v>53</v>
      </c>
      <c r="F7" s="20">
        <v>20</v>
      </c>
      <c r="G7" s="21">
        <f t="shared" si="0"/>
        <v>0.17785234899328858</v>
      </c>
      <c r="H7" s="22" t="s">
        <v>0</v>
      </c>
    </row>
    <row r="8" spans="1:8" x14ac:dyDescent="0.2">
      <c r="A8" s="5" t="s">
        <v>27</v>
      </c>
      <c r="B8" s="5" t="s">
        <v>26</v>
      </c>
      <c r="C8" s="4">
        <v>42556</v>
      </c>
      <c r="D8" s="3">
        <v>148</v>
      </c>
      <c r="E8" s="3">
        <v>26</v>
      </c>
      <c r="F8" s="3">
        <v>20</v>
      </c>
      <c r="G8" s="1">
        <f t="shared" si="0"/>
        <v>0.17567567567567569</v>
      </c>
      <c r="H8" s="2" t="s">
        <v>0</v>
      </c>
    </row>
    <row r="9" spans="1:8" x14ac:dyDescent="0.2">
      <c r="A9" s="18" t="s">
        <v>25</v>
      </c>
      <c r="B9" s="18" t="s">
        <v>24</v>
      </c>
      <c r="C9" s="19">
        <v>42556</v>
      </c>
      <c r="D9" s="22">
        <v>121</v>
      </c>
      <c r="E9" s="20">
        <v>68</v>
      </c>
      <c r="F9" s="20">
        <v>87</v>
      </c>
      <c r="G9" s="21">
        <f t="shared" si="0"/>
        <v>0.56198347107438018</v>
      </c>
      <c r="H9" s="22" t="s">
        <v>0</v>
      </c>
    </row>
    <row r="10" spans="1:8" x14ac:dyDescent="0.2">
      <c r="A10" s="5" t="s">
        <v>23</v>
      </c>
      <c r="B10" s="5" t="s">
        <v>22</v>
      </c>
      <c r="C10" s="4">
        <v>42556</v>
      </c>
      <c r="D10" s="3">
        <v>73</v>
      </c>
      <c r="E10" s="3">
        <v>39</v>
      </c>
      <c r="F10" s="2" t="s">
        <v>3</v>
      </c>
      <c r="G10" s="1">
        <f t="shared" si="0"/>
        <v>0.53424657534246578</v>
      </c>
      <c r="H10" s="2" t="s">
        <v>0</v>
      </c>
    </row>
    <row r="11" spans="1:8" x14ac:dyDescent="0.2">
      <c r="A11" s="18" t="s">
        <v>21</v>
      </c>
      <c r="B11" s="18" t="s">
        <v>20</v>
      </c>
      <c r="C11" s="19">
        <v>42556</v>
      </c>
      <c r="D11" s="20">
        <v>109</v>
      </c>
      <c r="E11" s="20">
        <v>68</v>
      </c>
      <c r="F11" s="22" t="s">
        <v>3</v>
      </c>
      <c r="G11" s="21">
        <f t="shared" si="0"/>
        <v>0.62385321100917435</v>
      </c>
      <c r="H11" s="22" t="s">
        <v>0</v>
      </c>
    </row>
    <row r="12" spans="1:8" x14ac:dyDescent="0.2">
      <c r="A12" s="5" t="s">
        <v>19</v>
      </c>
      <c r="B12" s="5" t="s">
        <v>18</v>
      </c>
      <c r="C12" s="4">
        <v>42556</v>
      </c>
      <c r="D12" s="3">
        <v>908</v>
      </c>
      <c r="E12" s="2" t="s">
        <v>3</v>
      </c>
      <c r="F12" s="2">
        <v>10</v>
      </c>
      <c r="G12" s="1">
        <f>10/D12</f>
        <v>1.1013215859030838E-2</v>
      </c>
      <c r="H12" s="2" t="s">
        <v>0</v>
      </c>
    </row>
    <row r="13" spans="1:8" x14ac:dyDescent="0.2">
      <c r="A13" s="18" t="s">
        <v>17</v>
      </c>
      <c r="B13" s="18" t="s">
        <v>16</v>
      </c>
      <c r="C13" s="19">
        <v>42556</v>
      </c>
      <c r="D13" s="20">
        <v>1725</v>
      </c>
      <c r="E13" s="20">
        <v>1725</v>
      </c>
      <c r="F13" s="22">
        <v>271</v>
      </c>
      <c r="G13" s="21">
        <f t="shared" si="0"/>
        <v>1</v>
      </c>
      <c r="H13" s="23" t="s">
        <v>45</v>
      </c>
    </row>
    <row r="14" spans="1:8" x14ac:dyDescent="0.2">
      <c r="A14" s="5" t="s">
        <v>15</v>
      </c>
      <c r="B14" s="5" t="s">
        <v>14</v>
      </c>
      <c r="C14" s="4">
        <v>42556</v>
      </c>
      <c r="D14" s="3">
        <v>768</v>
      </c>
      <c r="E14" s="3">
        <v>112</v>
      </c>
      <c r="F14" s="2" t="s">
        <v>3</v>
      </c>
      <c r="G14" s="1">
        <f t="shared" si="0"/>
        <v>0.14583333333333334</v>
      </c>
      <c r="H14" s="2" t="s">
        <v>0</v>
      </c>
    </row>
    <row r="15" spans="1:8" x14ac:dyDescent="0.2">
      <c r="A15" s="18" t="s">
        <v>13</v>
      </c>
      <c r="B15" s="18" t="s">
        <v>12</v>
      </c>
      <c r="C15" s="19">
        <v>42556</v>
      </c>
      <c r="D15" s="20">
        <v>96</v>
      </c>
      <c r="E15" s="22" t="s">
        <v>3</v>
      </c>
      <c r="F15" s="22" t="s">
        <v>3</v>
      </c>
      <c r="G15" s="21">
        <f>10/D15</f>
        <v>0.10416666666666667</v>
      </c>
      <c r="H15" s="22" t="s">
        <v>0</v>
      </c>
    </row>
    <row r="16" spans="1:8" x14ac:dyDescent="0.2">
      <c r="A16" s="5" t="s">
        <v>11</v>
      </c>
      <c r="B16" s="5" t="s">
        <v>10</v>
      </c>
      <c r="C16" s="4">
        <v>42556</v>
      </c>
      <c r="D16" s="3">
        <v>1726</v>
      </c>
      <c r="E16" s="3">
        <v>26</v>
      </c>
      <c r="F16" s="2" t="s">
        <v>3</v>
      </c>
      <c r="G16" s="1">
        <f t="shared" si="0"/>
        <v>1.5063731170336037E-2</v>
      </c>
      <c r="H16" s="2" t="s">
        <v>0</v>
      </c>
    </row>
    <row r="17" spans="1:8" x14ac:dyDescent="0.2">
      <c r="A17" s="18" t="s">
        <v>9</v>
      </c>
      <c r="B17" s="18" t="s">
        <v>8</v>
      </c>
      <c r="C17" s="19">
        <v>42556</v>
      </c>
      <c r="D17" s="20">
        <v>110</v>
      </c>
      <c r="E17" s="22" t="s">
        <v>3</v>
      </c>
      <c r="F17" s="22" t="s">
        <v>3</v>
      </c>
      <c r="G17" s="21">
        <f>10/D17</f>
        <v>9.0909090909090912E-2</v>
      </c>
      <c r="H17" s="22" t="s">
        <v>0</v>
      </c>
    </row>
    <row r="18" spans="1:8" x14ac:dyDescent="0.2">
      <c r="A18" s="5" t="s">
        <v>7</v>
      </c>
      <c r="B18" s="5" t="s">
        <v>6</v>
      </c>
      <c r="C18" s="4">
        <v>42556</v>
      </c>
      <c r="D18" s="3">
        <v>231</v>
      </c>
      <c r="E18" s="3">
        <v>68</v>
      </c>
      <c r="F18" s="3">
        <v>10</v>
      </c>
      <c r="G18" s="1">
        <f t="shared" si="0"/>
        <v>0.2943722943722944</v>
      </c>
      <c r="H18" s="2" t="s">
        <v>0</v>
      </c>
    </row>
    <row r="19" spans="1:8" x14ac:dyDescent="0.2">
      <c r="A19" s="18" t="s">
        <v>5</v>
      </c>
      <c r="B19" s="18" t="s">
        <v>4</v>
      </c>
      <c r="C19" s="19">
        <v>42556</v>
      </c>
      <c r="D19" s="20">
        <v>135</v>
      </c>
      <c r="E19" s="20">
        <v>68</v>
      </c>
      <c r="F19" s="20">
        <v>20</v>
      </c>
      <c r="G19" s="21">
        <f t="shared" si="0"/>
        <v>0.50370370370370365</v>
      </c>
      <c r="H19" s="22" t="s">
        <v>0</v>
      </c>
    </row>
    <row r="20" spans="1:8" x14ac:dyDescent="0.2">
      <c r="A20" s="5" t="s">
        <v>2</v>
      </c>
      <c r="B20" s="5" t="s">
        <v>1</v>
      </c>
      <c r="C20" s="4">
        <v>42556</v>
      </c>
      <c r="D20" s="3">
        <v>393</v>
      </c>
      <c r="E20" s="2">
        <v>53</v>
      </c>
      <c r="F20" s="2" t="s">
        <v>3</v>
      </c>
      <c r="G20" s="1">
        <f t="shared" si="0"/>
        <v>0.13486005089058525</v>
      </c>
      <c r="H20" s="2" t="s">
        <v>0</v>
      </c>
    </row>
    <row r="21" spans="1:8" x14ac:dyDescent="0.2">
      <c r="C21" s="4"/>
    </row>
    <row r="22" spans="1:8" x14ac:dyDescent="0.2">
      <c r="A22" s="5"/>
      <c r="B22" s="5"/>
      <c r="C22" s="4"/>
      <c r="D22" s="3"/>
      <c r="E22" s="3"/>
      <c r="F22" s="3"/>
      <c r="H22" s="2"/>
    </row>
    <row r="23" spans="1:8" x14ac:dyDescent="0.2">
      <c r="A23" s="18" t="s">
        <v>17</v>
      </c>
      <c r="B23" s="18" t="s">
        <v>16</v>
      </c>
      <c r="C23" s="19">
        <v>42557</v>
      </c>
      <c r="D23" s="20">
        <v>958</v>
      </c>
      <c r="E23" s="20">
        <v>246</v>
      </c>
      <c r="F23" s="22">
        <v>10</v>
      </c>
      <c r="G23" s="21">
        <f t="shared" ref="G23" si="1">E23/D23</f>
        <v>0.25678496868475992</v>
      </c>
      <c r="H23" s="24" t="s">
        <v>0</v>
      </c>
    </row>
  </sheetData>
  <dataValidations count="1">
    <dataValidation type="list" allowBlank="1" showInputMessage="1" showErrorMessage="1" sqref="H6:H20 H23">
      <formula1>"OPEN, ADVISORY, RAIN ADVISORY, CLOSURE"</formula1>
    </dataValidation>
  </dataValidations>
  <pageMargins left="0.7" right="0.7" top="0.75" bottom="0.75" header="0.3" footer="0.3"/>
  <pageSetup orientation="portrait"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zoomScale="120" zoomScaleNormal="120" workbookViewId="0">
      <selection activeCell="G31" sqref="G31"/>
    </sheetView>
  </sheetViews>
  <sheetFormatPr defaultColWidth="9.140625" defaultRowHeight="12.75" x14ac:dyDescent="0.2"/>
  <cols>
    <col min="1" max="1" width="9.140625" style="1"/>
    <col min="2" max="2" width="23" style="1" customWidth="1"/>
    <col min="3" max="3" width="9.5703125" style="1" bestFit="1" customWidth="1"/>
    <col min="4" max="4" width="9.140625" style="1"/>
    <col min="5" max="5" width="11.7109375" style="1" customWidth="1"/>
    <col min="6" max="7" width="9.140625" style="1"/>
    <col min="8" max="8" width="12.28515625" style="1" customWidth="1"/>
    <col min="9" max="16384" width="9.140625" style="1"/>
  </cols>
  <sheetData>
    <row r="1" spans="1:8" x14ac:dyDescent="0.2">
      <c r="A1" s="26" t="s">
        <v>51</v>
      </c>
      <c r="B1" s="26"/>
      <c r="C1" s="27"/>
      <c r="D1" s="28"/>
      <c r="E1" s="5"/>
      <c r="F1" s="2"/>
      <c r="G1" s="5"/>
      <c r="H1" s="5"/>
    </row>
    <row r="2" spans="1:8" x14ac:dyDescent="0.2">
      <c r="A2" s="26" t="s">
        <v>42</v>
      </c>
      <c r="B2" s="26"/>
      <c r="C2" s="27"/>
      <c r="D2" s="28"/>
      <c r="E2" s="5"/>
      <c r="F2" s="2"/>
      <c r="G2" s="5"/>
      <c r="H2" s="5"/>
    </row>
    <row r="3" spans="1:8" x14ac:dyDescent="0.2">
      <c r="A3" s="26" t="s">
        <v>41</v>
      </c>
      <c r="B3" s="26"/>
      <c r="C3" s="27"/>
      <c r="D3" s="28"/>
      <c r="E3" s="5"/>
      <c r="F3" s="2"/>
      <c r="G3" s="5"/>
      <c r="H3" s="5"/>
    </row>
    <row r="4" spans="1:8" x14ac:dyDescent="0.2">
      <c r="A4" s="26" t="s">
        <v>40</v>
      </c>
      <c r="B4" s="26"/>
      <c r="C4" s="27"/>
      <c r="D4" s="28"/>
      <c r="E4" s="5"/>
      <c r="F4" s="2"/>
      <c r="G4" s="5"/>
      <c r="H4" s="5"/>
    </row>
    <row r="5" spans="1:8" x14ac:dyDescent="0.2">
      <c r="A5" s="6" t="s">
        <v>39</v>
      </c>
      <c r="B5" s="6" t="s">
        <v>38</v>
      </c>
      <c r="C5" s="8" t="s">
        <v>37</v>
      </c>
      <c r="D5" s="7" t="s">
        <v>36</v>
      </c>
      <c r="E5" s="6" t="s">
        <v>35</v>
      </c>
      <c r="F5" s="7" t="s">
        <v>34</v>
      </c>
      <c r="G5" s="6" t="s">
        <v>33</v>
      </c>
      <c r="H5" s="6" t="s">
        <v>32</v>
      </c>
    </row>
    <row r="6" spans="1:8" x14ac:dyDescent="0.2">
      <c r="A6" s="5" t="s">
        <v>31</v>
      </c>
      <c r="B6" s="5" t="s">
        <v>30</v>
      </c>
      <c r="C6" s="4">
        <v>42549</v>
      </c>
      <c r="D6" s="3">
        <v>1043</v>
      </c>
      <c r="E6" s="3">
        <v>53</v>
      </c>
      <c r="F6" s="3">
        <v>10</v>
      </c>
      <c r="G6" s="1">
        <f t="shared" ref="G6:G20" si="0">E6/D6</f>
        <v>5.0814956855225309E-2</v>
      </c>
      <c r="H6" s="2" t="s">
        <v>0</v>
      </c>
    </row>
    <row r="7" spans="1:8" x14ac:dyDescent="0.2">
      <c r="A7" s="18" t="s">
        <v>29</v>
      </c>
      <c r="B7" s="18" t="s">
        <v>28</v>
      </c>
      <c r="C7" s="4">
        <v>42549</v>
      </c>
      <c r="D7" s="20">
        <v>307</v>
      </c>
      <c r="E7" s="20">
        <v>26</v>
      </c>
      <c r="F7" s="20">
        <v>64</v>
      </c>
      <c r="G7" s="21">
        <f t="shared" si="0"/>
        <v>8.4690553745928335E-2</v>
      </c>
      <c r="H7" s="22" t="s">
        <v>0</v>
      </c>
    </row>
    <row r="8" spans="1:8" x14ac:dyDescent="0.2">
      <c r="A8" s="5" t="s">
        <v>27</v>
      </c>
      <c r="B8" s="5" t="s">
        <v>26</v>
      </c>
      <c r="C8" s="4">
        <v>42549</v>
      </c>
      <c r="D8" s="3">
        <v>119</v>
      </c>
      <c r="E8" s="3">
        <v>94</v>
      </c>
      <c r="F8" s="3" t="s">
        <v>3</v>
      </c>
      <c r="G8" s="1">
        <f t="shared" si="0"/>
        <v>0.78991596638655459</v>
      </c>
      <c r="H8" s="2" t="s">
        <v>0</v>
      </c>
    </row>
    <row r="9" spans="1:8" x14ac:dyDescent="0.2">
      <c r="A9" s="18" t="s">
        <v>25</v>
      </c>
      <c r="B9" s="18" t="s">
        <v>24</v>
      </c>
      <c r="C9" s="4">
        <v>42549</v>
      </c>
      <c r="D9" s="22">
        <v>96</v>
      </c>
      <c r="E9" s="20">
        <v>53</v>
      </c>
      <c r="F9" s="22" t="s">
        <v>3</v>
      </c>
      <c r="G9" s="21">
        <f t="shared" si="0"/>
        <v>0.55208333333333337</v>
      </c>
      <c r="H9" s="22" t="s">
        <v>0</v>
      </c>
    </row>
    <row r="10" spans="1:8" x14ac:dyDescent="0.2">
      <c r="A10" s="5" t="s">
        <v>23</v>
      </c>
      <c r="B10" s="5" t="s">
        <v>22</v>
      </c>
      <c r="C10" s="4">
        <v>42549</v>
      </c>
      <c r="D10" s="3">
        <v>504</v>
      </c>
      <c r="E10" s="2" t="s">
        <v>3</v>
      </c>
      <c r="F10" s="2" t="s">
        <v>3</v>
      </c>
      <c r="G10" s="1">
        <f>10/D10</f>
        <v>1.984126984126984E-2</v>
      </c>
      <c r="H10" s="2" t="s">
        <v>0</v>
      </c>
    </row>
    <row r="11" spans="1:8" x14ac:dyDescent="0.2">
      <c r="A11" s="18" t="s">
        <v>21</v>
      </c>
      <c r="B11" s="18" t="s">
        <v>20</v>
      </c>
      <c r="C11" s="4">
        <v>42549</v>
      </c>
      <c r="D11" s="20">
        <v>20</v>
      </c>
      <c r="E11" s="20">
        <v>13</v>
      </c>
      <c r="F11" s="20">
        <v>20</v>
      </c>
      <c r="G11" s="21">
        <f>10/D11</f>
        <v>0.5</v>
      </c>
      <c r="H11" s="22" t="s">
        <v>0</v>
      </c>
    </row>
    <row r="12" spans="1:8" x14ac:dyDescent="0.2">
      <c r="A12" s="5" t="s">
        <v>19</v>
      </c>
      <c r="B12" s="5" t="s">
        <v>18</v>
      </c>
      <c r="C12" s="4">
        <v>42549</v>
      </c>
      <c r="D12" s="3">
        <v>41</v>
      </c>
      <c r="E12" s="3">
        <v>13</v>
      </c>
      <c r="F12" s="2" t="s">
        <v>3</v>
      </c>
      <c r="G12" s="1">
        <f>10/D12</f>
        <v>0.24390243902439024</v>
      </c>
      <c r="H12" s="2" t="s">
        <v>0</v>
      </c>
    </row>
    <row r="13" spans="1:8" x14ac:dyDescent="0.2">
      <c r="A13" s="18" t="s">
        <v>17</v>
      </c>
      <c r="B13" s="18" t="s">
        <v>16</v>
      </c>
      <c r="C13" s="4">
        <v>42549</v>
      </c>
      <c r="D13" s="20">
        <v>84</v>
      </c>
      <c r="E13" s="20">
        <v>81</v>
      </c>
      <c r="F13" s="22">
        <v>10</v>
      </c>
      <c r="G13" s="21">
        <f t="shared" si="0"/>
        <v>0.9642857142857143</v>
      </c>
      <c r="H13" s="22" t="s">
        <v>0</v>
      </c>
    </row>
    <row r="14" spans="1:8" x14ac:dyDescent="0.2">
      <c r="A14" s="5" t="s">
        <v>15</v>
      </c>
      <c r="B14" s="5" t="s">
        <v>14</v>
      </c>
      <c r="C14" s="4">
        <v>42549</v>
      </c>
      <c r="D14" s="3">
        <v>142</v>
      </c>
      <c r="E14" s="3">
        <v>53</v>
      </c>
      <c r="F14" s="2" t="s">
        <v>3</v>
      </c>
      <c r="G14" s="1">
        <f t="shared" si="0"/>
        <v>0.37323943661971831</v>
      </c>
      <c r="H14" s="2" t="s">
        <v>0</v>
      </c>
    </row>
    <row r="15" spans="1:8" x14ac:dyDescent="0.2">
      <c r="A15" s="18" t="s">
        <v>13</v>
      </c>
      <c r="B15" s="18" t="s">
        <v>12</v>
      </c>
      <c r="C15" s="4">
        <v>42549</v>
      </c>
      <c r="D15" s="20">
        <v>130</v>
      </c>
      <c r="E15" s="22" t="s">
        <v>3</v>
      </c>
      <c r="F15" s="22" t="s">
        <v>3</v>
      </c>
      <c r="G15" s="21">
        <f>10/D15</f>
        <v>7.6923076923076927E-2</v>
      </c>
      <c r="H15" s="22" t="s">
        <v>0</v>
      </c>
    </row>
    <row r="16" spans="1:8" x14ac:dyDescent="0.2">
      <c r="A16" s="5" t="s">
        <v>11</v>
      </c>
      <c r="B16" s="5" t="s">
        <v>10</v>
      </c>
      <c r="C16" s="4">
        <v>42549</v>
      </c>
      <c r="D16" s="3">
        <v>31</v>
      </c>
      <c r="E16" s="2" t="s">
        <v>3</v>
      </c>
      <c r="F16" s="2" t="s">
        <v>3</v>
      </c>
      <c r="G16" s="1">
        <f>10/D16</f>
        <v>0.32258064516129031</v>
      </c>
      <c r="H16" s="2" t="s">
        <v>0</v>
      </c>
    </row>
    <row r="17" spans="1:8" x14ac:dyDescent="0.2">
      <c r="A17" s="18" t="s">
        <v>9</v>
      </c>
      <c r="B17" s="18" t="s">
        <v>8</v>
      </c>
      <c r="C17" s="4">
        <v>42549</v>
      </c>
      <c r="D17" s="20">
        <v>591</v>
      </c>
      <c r="E17" s="20">
        <v>13</v>
      </c>
      <c r="F17" s="22" t="s">
        <v>3</v>
      </c>
      <c r="G17" s="21">
        <f t="shared" si="0"/>
        <v>2.1996615905245348E-2</v>
      </c>
      <c r="H17" s="22" t="s">
        <v>0</v>
      </c>
    </row>
    <row r="18" spans="1:8" x14ac:dyDescent="0.2">
      <c r="A18" s="5" t="s">
        <v>7</v>
      </c>
      <c r="B18" s="5" t="s">
        <v>6</v>
      </c>
      <c r="C18" s="4">
        <v>42549</v>
      </c>
      <c r="D18" s="3">
        <v>1296</v>
      </c>
      <c r="E18" s="2" t="s">
        <v>3</v>
      </c>
      <c r="F18" s="2" t="s">
        <v>3</v>
      </c>
      <c r="G18" s="1">
        <f>10/D18</f>
        <v>7.716049382716049E-3</v>
      </c>
      <c r="H18" s="2" t="s">
        <v>0</v>
      </c>
    </row>
    <row r="19" spans="1:8" x14ac:dyDescent="0.2">
      <c r="A19" s="18" t="s">
        <v>5</v>
      </c>
      <c r="B19" s="18" t="s">
        <v>4</v>
      </c>
      <c r="C19" s="4">
        <v>42549</v>
      </c>
      <c r="D19" s="20">
        <v>145</v>
      </c>
      <c r="E19" s="20">
        <v>26</v>
      </c>
      <c r="F19" s="20">
        <v>10</v>
      </c>
      <c r="G19" s="21">
        <f t="shared" si="0"/>
        <v>0.1793103448275862</v>
      </c>
      <c r="H19" s="22" t="s">
        <v>0</v>
      </c>
    </row>
    <row r="20" spans="1:8" x14ac:dyDescent="0.2">
      <c r="A20" s="5" t="s">
        <v>2</v>
      </c>
      <c r="B20" s="5" t="s">
        <v>1</v>
      </c>
      <c r="C20" s="4">
        <v>42549</v>
      </c>
      <c r="D20" s="3">
        <v>20</v>
      </c>
      <c r="E20" s="2">
        <v>13</v>
      </c>
      <c r="F20" s="2" t="s">
        <v>3</v>
      </c>
      <c r="G20" s="1">
        <f t="shared" si="0"/>
        <v>0.65</v>
      </c>
      <c r="H20" s="2" t="s">
        <v>0</v>
      </c>
    </row>
    <row r="21" spans="1:8" x14ac:dyDescent="0.2">
      <c r="C21" s="4"/>
    </row>
    <row r="22" spans="1:8" x14ac:dyDescent="0.2">
      <c r="A22" s="5"/>
      <c r="B22" s="5"/>
      <c r="C22" s="4"/>
      <c r="D22" s="3"/>
      <c r="E22" s="3"/>
      <c r="F22" s="3"/>
      <c r="H22" s="2"/>
    </row>
  </sheetData>
  <dataValidations count="1">
    <dataValidation type="list" allowBlank="1" showInputMessage="1" showErrorMessage="1" sqref="H6:H20">
      <formula1>"OPEN, ADVISORY, RAIN ADVISORY, CLOSURE"</formula1>
    </dataValidation>
  </dataValidations>
  <pageMargins left="0.7" right="0.7" top="0.75" bottom="0.75" header="0.3" footer="0.3"/>
  <pageSetup orientation="portrait"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3"/>
  <sheetViews>
    <sheetView workbookViewId="0">
      <selection activeCell="G31" sqref="G31"/>
    </sheetView>
  </sheetViews>
  <sheetFormatPr defaultColWidth="9.140625" defaultRowHeight="12.75" x14ac:dyDescent="0.2"/>
  <cols>
    <col min="1" max="1" width="9.140625" style="1"/>
    <col min="2" max="2" width="23" style="1" customWidth="1"/>
    <col min="3" max="3" width="9.140625" style="1" bestFit="1" customWidth="1"/>
    <col min="4" max="4" width="9.140625" style="1"/>
    <col min="5" max="5" width="11.7109375" style="1" customWidth="1"/>
    <col min="6" max="7" width="9.140625" style="1"/>
    <col min="8" max="8" width="12.28515625" style="1" customWidth="1"/>
    <col min="9" max="16384" width="9.140625" style="1"/>
  </cols>
  <sheetData>
    <row r="1" spans="1:8" x14ac:dyDescent="0.2">
      <c r="A1" s="26" t="s">
        <v>51</v>
      </c>
      <c r="B1" s="26"/>
      <c r="C1" s="27"/>
      <c r="D1" s="28"/>
      <c r="E1" s="5"/>
      <c r="F1" s="2"/>
      <c r="G1" s="5"/>
      <c r="H1" s="5"/>
    </row>
    <row r="2" spans="1:8" x14ac:dyDescent="0.2">
      <c r="A2" s="26" t="s">
        <v>42</v>
      </c>
      <c r="B2" s="26"/>
      <c r="C2" s="27"/>
      <c r="D2" s="28"/>
      <c r="E2" s="5"/>
      <c r="F2" s="2"/>
      <c r="G2" s="5"/>
      <c r="H2" s="5"/>
    </row>
    <row r="3" spans="1:8" x14ac:dyDescent="0.2">
      <c r="A3" s="26" t="s">
        <v>41</v>
      </c>
      <c r="B3" s="26"/>
      <c r="C3" s="27"/>
      <c r="D3" s="28"/>
      <c r="E3" s="5"/>
      <c r="F3" s="2"/>
      <c r="G3" s="5"/>
      <c r="H3" s="5"/>
    </row>
    <row r="4" spans="1:8" x14ac:dyDescent="0.2">
      <c r="A4" s="26" t="s">
        <v>40</v>
      </c>
      <c r="B4" s="26"/>
      <c r="C4" s="27"/>
      <c r="D4" s="28"/>
      <c r="E4" s="5"/>
      <c r="F4" s="2"/>
      <c r="G4" s="5"/>
      <c r="H4" s="5"/>
    </row>
    <row r="5" spans="1:8" x14ac:dyDescent="0.2">
      <c r="A5" s="6" t="s">
        <v>39</v>
      </c>
      <c r="B5" s="6" t="s">
        <v>38</v>
      </c>
      <c r="C5" s="8" t="s">
        <v>37</v>
      </c>
      <c r="D5" s="7" t="s">
        <v>36</v>
      </c>
      <c r="E5" s="6" t="s">
        <v>35</v>
      </c>
      <c r="F5" s="7" t="s">
        <v>34</v>
      </c>
      <c r="G5" s="6" t="s">
        <v>33</v>
      </c>
      <c r="H5" s="6" t="s">
        <v>32</v>
      </c>
    </row>
    <row r="6" spans="1:8" x14ac:dyDescent="0.2">
      <c r="A6" s="5" t="s">
        <v>31</v>
      </c>
      <c r="B6" s="5" t="s">
        <v>30</v>
      </c>
      <c r="C6" s="4">
        <v>42542</v>
      </c>
      <c r="D6" s="3">
        <v>63</v>
      </c>
      <c r="E6" s="3">
        <v>13</v>
      </c>
      <c r="F6" s="3" t="s">
        <v>3</v>
      </c>
      <c r="G6" s="1">
        <f t="shared" ref="G6:G20" si="0">E6/D6</f>
        <v>0.20634920634920634</v>
      </c>
      <c r="H6" s="2" t="s">
        <v>0</v>
      </c>
    </row>
    <row r="7" spans="1:8" x14ac:dyDescent="0.2">
      <c r="A7" s="5" t="s">
        <v>29</v>
      </c>
      <c r="B7" s="5" t="s">
        <v>28</v>
      </c>
      <c r="C7" s="4">
        <v>42542</v>
      </c>
      <c r="D7" s="3">
        <v>798</v>
      </c>
      <c r="E7" s="3">
        <v>525</v>
      </c>
      <c r="F7" s="3">
        <v>124</v>
      </c>
      <c r="G7" s="1">
        <f t="shared" si="0"/>
        <v>0.65789473684210531</v>
      </c>
      <c r="H7" s="14" t="s">
        <v>45</v>
      </c>
    </row>
    <row r="8" spans="1:8" x14ac:dyDescent="0.2">
      <c r="A8" s="5" t="s">
        <v>27</v>
      </c>
      <c r="B8" s="5" t="s">
        <v>26</v>
      </c>
      <c r="C8" s="4">
        <v>42542</v>
      </c>
      <c r="D8" s="3">
        <v>74</v>
      </c>
      <c r="E8" s="3">
        <v>40</v>
      </c>
      <c r="F8" s="3">
        <v>42</v>
      </c>
      <c r="G8" s="1">
        <f t="shared" si="0"/>
        <v>0.54054054054054057</v>
      </c>
      <c r="H8" s="2" t="s">
        <v>0</v>
      </c>
    </row>
    <row r="9" spans="1:8" x14ac:dyDescent="0.2">
      <c r="A9" s="5" t="s">
        <v>25</v>
      </c>
      <c r="B9" s="5" t="s">
        <v>24</v>
      </c>
      <c r="C9" s="4">
        <v>42542</v>
      </c>
      <c r="D9" s="2">
        <v>269</v>
      </c>
      <c r="E9" s="3">
        <v>68</v>
      </c>
      <c r="F9" s="3">
        <v>75</v>
      </c>
      <c r="G9" s="1">
        <f t="shared" si="0"/>
        <v>0.25278810408921931</v>
      </c>
      <c r="H9" s="2" t="s">
        <v>0</v>
      </c>
    </row>
    <row r="10" spans="1:8" x14ac:dyDescent="0.2">
      <c r="A10" s="5" t="s">
        <v>23</v>
      </c>
      <c r="B10" s="5" t="s">
        <v>22</v>
      </c>
      <c r="C10" s="4">
        <v>42542</v>
      </c>
      <c r="D10" s="3">
        <v>41</v>
      </c>
      <c r="E10" s="3" t="s">
        <v>3</v>
      </c>
      <c r="F10" s="3" t="s">
        <v>3</v>
      </c>
      <c r="G10" s="1">
        <f>10/D10</f>
        <v>0.24390243902439024</v>
      </c>
      <c r="H10" s="2" t="s">
        <v>0</v>
      </c>
    </row>
    <row r="11" spans="1:8" x14ac:dyDescent="0.2">
      <c r="A11" s="5" t="s">
        <v>21</v>
      </c>
      <c r="B11" s="5" t="s">
        <v>20</v>
      </c>
      <c r="C11" s="4">
        <v>42542</v>
      </c>
      <c r="D11" s="3">
        <v>31</v>
      </c>
      <c r="E11" s="3" t="s">
        <v>3</v>
      </c>
      <c r="F11" s="3" t="s">
        <v>3</v>
      </c>
      <c r="G11" s="1">
        <f>10/D11</f>
        <v>0.32258064516129031</v>
      </c>
      <c r="H11" s="2" t="s">
        <v>0</v>
      </c>
    </row>
    <row r="12" spans="1:8" x14ac:dyDescent="0.2">
      <c r="A12" s="5" t="s">
        <v>19</v>
      </c>
      <c r="B12" s="5" t="s">
        <v>18</v>
      </c>
      <c r="C12" s="4">
        <v>42542</v>
      </c>
      <c r="D12" s="3">
        <v>97</v>
      </c>
      <c r="E12" s="3">
        <v>53</v>
      </c>
      <c r="F12" s="2" t="s">
        <v>3</v>
      </c>
      <c r="G12" s="1">
        <f>10/D12</f>
        <v>0.10309278350515463</v>
      </c>
      <c r="H12" s="2" t="s">
        <v>0</v>
      </c>
    </row>
    <row r="13" spans="1:8" x14ac:dyDescent="0.2">
      <c r="A13" s="5" t="s">
        <v>17</v>
      </c>
      <c r="B13" s="5" t="s">
        <v>16</v>
      </c>
      <c r="C13" s="4">
        <v>42542</v>
      </c>
      <c r="D13" s="3">
        <v>301</v>
      </c>
      <c r="E13" s="3">
        <v>40</v>
      </c>
      <c r="F13" s="2" t="s">
        <v>3</v>
      </c>
      <c r="G13" s="1">
        <f t="shared" si="0"/>
        <v>0.13289036544850499</v>
      </c>
      <c r="H13" s="2" t="s">
        <v>0</v>
      </c>
    </row>
    <row r="14" spans="1:8" x14ac:dyDescent="0.2">
      <c r="A14" s="5" t="s">
        <v>15</v>
      </c>
      <c r="B14" s="5" t="s">
        <v>14</v>
      </c>
      <c r="C14" s="4">
        <v>42542</v>
      </c>
      <c r="D14" s="3">
        <v>321</v>
      </c>
      <c r="E14" s="3">
        <v>39</v>
      </c>
      <c r="F14" s="3" t="s">
        <v>3</v>
      </c>
      <c r="G14" s="1">
        <f t="shared" si="0"/>
        <v>0.12149532710280374</v>
      </c>
      <c r="H14" s="2" t="s">
        <v>0</v>
      </c>
    </row>
    <row r="15" spans="1:8" x14ac:dyDescent="0.2">
      <c r="A15" s="5" t="s">
        <v>13</v>
      </c>
      <c r="B15" s="5" t="s">
        <v>12</v>
      </c>
      <c r="C15" s="4">
        <v>42542</v>
      </c>
      <c r="D15" s="3">
        <v>191</v>
      </c>
      <c r="E15" s="3">
        <v>40</v>
      </c>
      <c r="F15" s="3" t="s">
        <v>3</v>
      </c>
      <c r="G15" s="1">
        <f t="shared" si="0"/>
        <v>0.20942408376963351</v>
      </c>
      <c r="H15" s="2" t="s">
        <v>0</v>
      </c>
    </row>
    <row r="16" spans="1:8" x14ac:dyDescent="0.2">
      <c r="A16" s="5" t="s">
        <v>11</v>
      </c>
      <c r="B16" s="5" t="s">
        <v>10</v>
      </c>
      <c r="C16" s="4">
        <v>42542</v>
      </c>
      <c r="D16" s="3">
        <v>85</v>
      </c>
      <c r="E16" s="3" t="s">
        <v>3</v>
      </c>
      <c r="F16" s="3">
        <v>10</v>
      </c>
      <c r="G16" s="1">
        <f>10/D16</f>
        <v>0.11764705882352941</v>
      </c>
      <c r="H16" s="2" t="s">
        <v>0</v>
      </c>
    </row>
    <row r="17" spans="1:8" x14ac:dyDescent="0.2">
      <c r="A17" s="5" t="s">
        <v>9</v>
      </c>
      <c r="B17" s="5" t="s">
        <v>8</v>
      </c>
      <c r="C17" s="4">
        <v>42542</v>
      </c>
      <c r="D17" s="3">
        <v>108</v>
      </c>
      <c r="E17" s="3">
        <v>39</v>
      </c>
      <c r="F17" s="3">
        <v>31</v>
      </c>
      <c r="G17" s="1">
        <f t="shared" si="0"/>
        <v>0.3611111111111111</v>
      </c>
      <c r="H17" s="2" t="s">
        <v>0</v>
      </c>
    </row>
    <row r="18" spans="1:8" x14ac:dyDescent="0.2">
      <c r="A18" s="5" t="s">
        <v>7</v>
      </c>
      <c r="B18" s="5" t="s">
        <v>6</v>
      </c>
      <c r="C18" s="4">
        <v>42542</v>
      </c>
      <c r="D18" s="3">
        <v>132</v>
      </c>
      <c r="E18" s="3">
        <v>40</v>
      </c>
      <c r="F18" s="3">
        <v>53</v>
      </c>
      <c r="G18" s="1">
        <f t="shared" si="0"/>
        <v>0.30303030303030304</v>
      </c>
      <c r="H18" s="2" t="s">
        <v>0</v>
      </c>
    </row>
    <row r="19" spans="1:8" x14ac:dyDescent="0.2">
      <c r="A19" s="5" t="s">
        <v>5</v>
      </c>
      <c r="B19" s="5" t="s">
        <v>4</v>
      </c>
      <c r="C19" s="4">
        <v>42542</v>
      </c>
      <c r="D19" s="3">
        <v>52</v>
      </c>
      <c r="E19" s="3">
        <v>26</v>
      </c>
      <c r="F19" s="3" t="s">
        <v>3</v>
      </c>
      <c r="G19" s="1">
        <f t="shared" si="0"/>
        <v>0.5</v>
      </c>
      <c r="H19" s="2" t="s">
        <v>0</v>
      </c>
    </row>
    <row r="20" spans="1:8" x14ac:dyDescent="0.2">
      <c r="A20" s="5" t="s">
        <v>2</v>
      </c>
      <c r="B20" s="5" t="s">
        <v>1</v>
      </c>
      <c r="C20" s="4">
        <v>42542</v>
      </c>
      <c r="D20" s="3">
        <v>187</v>
      </c>
      <c r="E20" s="2">
        <v>13</v>
      </c>
      <c r="F20" s="2" t="s">
        <v>3</v>
      </c>
      <c r="G20" s="1">
        <f t="shared" si="0"/>
        <v>6.9518716577540107E-2</v>
      </c>
      <c r="H20" s="2" t="s">
        <v>0</v>
      </c>
    </row>
    <row r="21" spans="1:8" x14ac:dyDescent="0.2">
      <c r="C21" s="4"/>
    </row>
    <row r="22" spans="1:8" x14ac:dyDescent="0.2">
      <c r="A22" s="5" t="s">
        <v>29</v>
      </c>
      <c r="B22" s="5" t="s">
        <v>28</v>
      </c>
      <c r="C22" s="4">
        <v>42543</v>
      </c>
      <c r="D22" s="3">
        <v>231</v>
      </c>
      <c r="E22" s="3" t="s">
        <v>3</v>
      </c>
      <c r="F22" s="3">
        <v>20</v>
      </c>
      <c r="G22" s="1">
        <f>10/D22</f>
        <v>4.3290043290043288E-2</v>
      </c>
      <c r="H22" s="2" t="s">
        <v>0</v>
      </c>
    </row>
    <row r="23" spans="1:8" x14ac:dyDescent="0.2">
      <c r="A23" s="5"/>
      <c r="B23" s="5"/>
      <c r="C23" s="4"/>
      <c r="D23" s="3"/>
      <c r="E23" s="3"/>
      <c r="F23" s="3"/>
      <c r="H23" s="2"/>
    </row>
  </sheetData>
  <pageMargins left="0.7" right="0.7" top="0.75" bottom="0.75" header="0.3" footer="0.3"/>
  <pageSetup orientation="portrait" r:id="rId1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3"/>
  <sheetViews>
    <sheetView workbookViewId="0">
      <selection activeCell="G31" sqref="G31"/>
    </sheetView>
  </sheetViews>
  <sheetFormatPr defaultColWidth="9.140625" defaultRowHeight="12.75" x14ac:dyDescent="0.2"/>
  <cols>
    <col min="1" max="1" width="9.140625" style="1"/>
    <col min="2" max="2" width="23" style="1" customWidth="1"/>
    <col min="3" max="3" width="9.140625" style="1" bestFit="1" customWidth="1"/>
    <col min="4" max="4" width="9.140625" style="1"/>
    <col min="5" max="5" width="11.7109375" style="1" customWidth="1"/>
    <col min="6" max="7" width="9.140625" style="1"/>
    <col min="8" max="8" width="12.28515625" style="1" customWidth="1"/>
    <col min="9" max="16384" width="9.140625" style="1"/>
  </cols>
  <sheetData>
    <row r="1" spans="1:8" x14ac:dyDescent="0.2">
      <c r="A1" s="26" t="s">
        <v>51</v>
      </c>
      <c r="B1" s="26"/>
      <c r="C1" s="27"/>
      <c r="D1" s="28"/>
      <c r="E1" s="5"/>
      <c r="F1" s="2"/>
      <c r="G1" s="5"/>
      <c r="H1" s="5"/>
    </row>
    <row r="2" spans="1:8" x14ac:dyDescent="0.2">
      <c r="A2" s="26" t="s">
        <v>42</v>
      </c>
      <c r="B2" s="26"/>
      <c r="C2" s="27"/>
      <c r="D2" s="28"/>
      <c r="E2" s="5"/>
      <c r="F2" s="2"/>
      <c r="G2" s="5"/>
      <c r="H2" s="5"/>
    </row>
    <row r="3" spans="1:8" x14ac:dyDescent="0.2">
      <c r="A3" s="26" t="s">
        <v>41</v>
      </c>
      <c r="B3" s="26"/>
      <c r="C3" s="27"/>
      <c r="D3" s="28"/>
      <c r="E3" s="5"/>
      <c r="F3" s="2"/>
      <c r="G3" s="5"/>
      <c r="H3" s="5"/>
    </row>
    <row r="4" spans="1:8" x14ac:dyDescent="0.2">
      <c r="A4" s="26" t="s">
        <v>40</v>
      </c>
      <c r="B4" s="26"/>
      <c r="C4" s="27"/>
      <c r="D4" s="28"/>
      <c r="E4" s="5"/>
      <c r="F4" s="2"/>
      <c r="G4" s="5"/>
      <c r="H4" s="5"/>
    </row>
    <row r="5" spans="1:8" x14ac:dyDescent="0.2">
      <c r="A5" s="6" t="s">
        <v>39</v>
      </c>
      <c r="B5" s="6" t="s">
        <v>38</v>
      </c>
      <c r="C5" s="8" t="s">
        <v>37</v>
      </c>
      <c r="D5" s="7" t="s">
        <v>36</v>
      </c>
      <c r="E5" s="6" t="s">
        <v>35</v>
      </c>
      <c r="F5" s="7" t="s">
        <v>34</v>
      </c>
      <c r="G5" s="6" t="s">
        <v>33</v>
      </c>
      <c r="H5" s="6" t="s">
        <v>32</v>
      </c>
    </row>
    <row r="6" spans="1:8" x14ac:dyDescent="0.2">
      <c r="A6" s="5" t="s">
        <v>31</v>
      </c>
      <c r="B6" s="5" t="s">
        <v>30</v>
      </c>
      <c r="C6" s="4">
        <v>42536</v>
      </c>
      <c r="D6" s="3">
        <v>1259</v>
      </c>
      <c r="E6" s="3">
        <v>53</v>
      </c>
      <c r="F6" s="3">
        <v>20</v>
      </c>
      <c r="G6" s="1">
        <f t="shared" ref="G6:G20" si="0">E6/D6</f>
        <v>4.2096902303415409E-2</v>
      </c>
      <c r="H6" s="2" t="s">
        <v>0</v>
      </c>
    </row>
    <row r="7" spans="1:8" x14ac:dyDescent="0.2">
      <c r="A7" s="5" t="s">
        <v>29</v>
      </c>
      <c r="B7" s="5" t="s">
        <v>28</v>
      </c>
      <c r="C7" s="4">
        <v>42536</v>
      </c>
      <c r="D7" s="3">
        <v>581</v>
      </c>
      <c r="E7" s="3">
        <v>581</v>
      </c>
      <c r="F7" s="3">
        <v>344</v>
      </c>
      <c r="G7" s="1">
        <f t="shared" si="0"/>
        <v>1</v>
      </c>
      <c r="H7" s="14" t="s">
        <v>45</v>
      </c>
    </row>
    <row r="8" spans="1:8" x14ac:dyDescent="0.2">
      <c r="A8" s="5" t="s">
        <v>27</v>
      </c>
      <c r="B8" s="5" t="s">
        <v>26</v>
      </c>
      <c r="C8" s="4">
        <v>42536</v>
      </c>
      <c r="D8" s="3">
        <v>52</v>
      </c>
      <c r="E8" s="3">
        <v>26</v>
      </c>
      <c r="F8" s="3">
        <v>10</v>
      </c>
      <c r="G8" s="1">
        <f t="shared" si="0"/>
        <v>0.5</v>
      </c>
      <c r="H8" s="2" t="s">
        <v>0</v>
      </c>
    </row>
    <row r="9" spans="1:8" x14ac:dyDescent="0.2">
      <c r="A9" s="5" t="s">
        <v>25</v>
      </c>
      <c r="B9" s="5" t="s">
        <v>24</v>
      </c>
      <c r="C9" s="4">
        <v>42536</v>
      </c>
      <c r="D9" s="2">
        <v>41</v>
      </c>
      <c r="E9" s="3" t="s">
        <v>3</v>
      </c>
      <c r="F9" s="3" t="s">
        <v>3</v>
      </c>
      <c r="G9" s="1">
        <f>10/D9</f>
        <v>0.24390243902439024</v>
      </c>
      <c r="H9" s="2" t="s">
        <v>0</v>
      </c>
    </row>
    <row r="10" spans="1:8" x14ac:dyDescent="0.2">
      <c r="A10" s="5" t="s">
        <v>23</v>
      </c>
      <c r="B10" s="5" t="s">
        <v>22</v>
      </c>
      <c r="C10" s="4">
        <v>42536</v>
      </c>
      <c r="D10" s="3">
        <v>10</v>
      </c>
      <c r="E10" s="3">
        <v>10</v>
      </c>
      <c r="F10" s="3">
        <v>10</v>
      </c>
      <c r="G10" s="1">
        <f t="shared" si="0"/>
        <v>1</v>
      </c>
      <c r="H10" s="2" t="s">
        <v>0</v>
      </c>
    </row>
    <row r="11" spans="1:8" x14ac:dyDescent="0.2">
      <c r="A11" s="5" t="s">
        <v>21</v>
      </c>
      <c r="B11" s="5" t="s">
        <v>20</v>
      </c>
      <c r="C11" s="4">
        <v>42536</v>
      </c>
      <c r="D11" s="3">
        <v>10</v>
      </c>
      <c r="E11" s="3" t="s">
        <v>3</v>
      </c>
      <c r="F11" s="3" t="s">
        <v>3</v>
      </c>
      <c r="G11" s="1">
        <f t="shared" ref="G11:G16" si="1">10/D11</f>
        <v>1</v>
      </c>
      <c r="H11" s="2" t="s">
        <v>0</v>
      </c>
    </row>
    <row r="12" spans="1:8" x14ac:dyDescent="0.2">
      <c r="A12" s="5" t="s">
        <v>19</v>
      </c>
      <c r="B12" s="5" t="s">
        <v>18</v>
      </c>
      <c r="C12" s="4">
        <v>42536</v>
      </c>
      <c r="D12" s="3">
        <v>31</v>
      </c>
      <c r="E12" s="3" t="s">
        <v>3</v>
      </c>
      <c r="F12" s="2" t="s">
        <v>3</v>
      </c>
      <c r="G12" s="1">
        <f t="shared" si="1"/>
        <v>0.32258064516129031</v>
      </c>
      <c r="H12" s="2" t="s">
        <v>0</v>
      </c>
    </row>
    <row r="13" spans="1:8" x14ac:dyDescent="0.2">
      <c r="A13" s="5" t="s">
        <v>17</v>
      </c>
      <c r="B13" s="5" t="s">
        <v>16</v>
      </c>
      <c r="C13" s="4">
        <v>42536</v>
      </c>
      <c r="D13" s="3">
        <v>30</v>
      </c>
      <c r="E13" s="3" t="s">
        <v>3</v>
      </c>
      <c r="F13" s="2" t="s">
        <v>3</v>
      </c>
      <c r="G13" s="1">
        <f t="shared" si="1"/>
        <v>0.33333333333333331</v>
      </c>
      <c r="H13" s="2" t="s">
        <v>0</v>
      </c>
    </row>
    <row r="14" spans="1:8" x14ac:dyDescent="0.2">
      <c r="A14" s="5" t="s">
        <v>15</v>
      </c>
      <c r="B14" s="5" t="s">
        <v>14</v>
      </c>
      <c r="C14" s="4">
        <v>42536</v>
      </c>
      <c r="D14" s="3">
        <v>109</v>
      </c>
      <c r="E14" s="3" t="s">
        <v>3</v>
      </c>
      <c r="F14" s="3" t="s">
        <v>3</v>
      </c>
      <c r="G14" s="1">
        <f t="shared" si="1"/>
        <v>9.1743119266055051E-2</v>
      </c>
      <c r="H14" s="2" t="s">
        <v>0</v>
      </c>
    </row>
    <row r="15" spans="1:8" x14ac:dyDescent="0.2">
      <c r="A15" s="5" t="s">
        <v>13</v>
      </c>
      <c r="B15" s="5" t="s">
        <v>12</v>
      </c>
      <c r="C15" s="4">
        <v>42536</v>
      </c>
      <c r="D15" s="3">
        <v>1043</v>
      </c>
      <c r="E15" s="3" t="s">
        <v>3</v>
      </c>
      <c r="F15" s="3">
        <v>10</v>
      </c>
      <c r="G15" s="1">
        <f t="shared" si="1"/>
        <v>9.5877277085330784E-3</v>
      </c>
      <c r="H15" s="2" t="s">
        <v>0</v>
      </c>
    </row>
    <row r="16" spans="1:8" x14ac:dyDescent="0.2">
      <c r="A16" s="5" t="s">
        <v>11</v>
      </c>
      <c r="B16" s="5" t="s">
        <v>10</v>
      </c>
      <c r="C16" s="4">
        <v>42536</v>
      </c>
      <c r="D16" s="3">
        <v>10</v>
      </c>
      <c r="E16" s="3" t="s">
        <v>3</v>
      </c>
      <c r="F16" s="3">
        <v>10</v>
      </c>
      <c r="G16" s="1">
        <f t="shared" si="1"/>
        <v>1</v>
      </c>
      <c r="H16" s="2" t="s">
        <v>0</v>
      </c>
    </row>
    <row r="17" spans="1:8" x14ac:dyDescent="0.2">
      <c r="A17" s="5" t="s">
        <v>9</v>
      </c>
      <c r="B17" s="5" t="s">
        <v>8</v>
      </c>
      <c r="C17" s="4">
        <v>42536</v>
      </c>
      <c r="D17" s="3">
        <v>1856</v>
      </c>
      <c r="E17" s="3">
        <v>40</v>
      </c>
      <c r="F17" s="3" t="s">
        <v>3</v>
      </c>
      <c r="G17" s="1">
        <f t="shared" si="0"/>
        <v>2.1551724137931036E-2</v>
      </c>
      <c r="H17" s="2" t="s">
        <v>0</v>
      </c>
    </row>
    <row r="18" spans="1:8" x14ac:dyDescent="0.2">
      <c r="A18" s="5" t="s">
        <v>7</v>
      </c>
      <c r="B18" s="5" t="s">
        <v>6</v>
      </c>
      <c r="C18" s="4">
        <v>42536</v>
      </c>
      <c r="D18" s="3">
        <v>41</v>
      </c>
      <c r="E18" s="3" t="s">
        <v>3</v>
      </c>
      <c r="F18" s="3" t="s">
        <v>3</v>
      </c>
      <c r="G18" s="1">
        <f>10/D18</f>
        <v>0.24390243902439024</v>
      </c>
      <c r="H18" s="2" t="s">
        <v>0</v>
      </c>
    </row>
    <row r="19" spans="1:8" x14ac:dyDescent="0.2">
      <c r="A19" s="5" t="s">
        <v>5</v>
      </c>
      <c r="B19" s="5" t="s">
        <v>4</v>
      </c>
      <c r="C19" s="4">
        <v>42536</v>
      </c>
      <c r="D19" s="3">
        <v>20</v>
      </c>
      <c r="E19" s="3" t="s">
        <v>3</v>
      </c>
      <c r="F19" s="3" t="s">
        <v>3</v>
      </c>
      <c r="G19" s="1">
        <f>10/D19</f>
        <v>0.5</v>
      </c>
      <c r="H19" s="2" t="s">
        <v>0</v>
      </c>
    </row>
    <row r="20" spans="1:8" x14ac:dyDescent="0.2">
      <c r="A20" s="5" t="s">
        <v>2</v>
      </c>
      <c r="B20" s="5" t="s">
        <v>1</v>
      </c>
      <c r="C20" s="4">
        <v>42536</v>
      </c>
      <c r="D20" s="3">
        <v>158</v>
      </c>
      <c r="E20" s="2">
        <v>68</v>
      </c>
      <c r="F20" s="2" t="s">
        <v>3</v>
      </c>
      <c r="G20" s="1">
        <f t="shared" si="0"/>
        <v>0.43037974683544306</v>
      </c>
      <c r="H20" s="2" t="s">
        <v>0</v>
      </c>
    </row>
    <row r="22" spans="1:8" x14ac:dyDescent="0.2">
      <c r="A22" s="5" t="s">
        <v>29</v>
      </c>
      <c r="B22" s="5" t="s">
        <v>28</v>
      </c>
      <c r="C22" s="4">
        <v>42536</v>
      </c>
      <c r="D22" s="3">
        <v>256</v>
      </c>
      <c r="E22" s="3">
        <v>243</v>
      </c>
      <c r="F22" s="3">
        <v>99</v>
      </c>
      <c r="G22" s="1">
        <f t="shared" ref="G22" si="2">E22/D22</f>
        <v>0.94921875</v>
      </c>
      <c r="H22" s="2" t="s">
        <v>0</v>
      </c>
    </row>
    <row r="23" spans="1:8" x14ac:dyDescent="0.2">
      <c r="A23" s="5"/>
      <c r="B23" s="5"/>
      <c r="C23" s="4"/>
      <c r="D23" s="3"/>
      <c r="E23" s="3"/>
      <c r="F23" s="3"/>
      <c r="H23" s="2"/>
    </row>
  </sheetData>
  <pageMargins left="0.7" right="0.7" top="0.75" bottom="0.75" header="0.3" footer="0.3"/>
  <pageSetup orientation="portrait" r:id="rId1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5"/>
  <sheetViews>
    <sheetView workbookViewId="0">
      <selection activeCell="G31" sqref="G31"/>
    </sheetView>
  </sheetViews>
  <sheetFormatPr defaultColWidth="9.140625" defaultRowHeight="12.75" x14ac:dyDescent="0.2"/>
  <cols>
    <col min="1" max="1" width="9.140625" style="1"/>
    <col min="2" max="2" width="23" style="1" customWidth="1"/>
    <col min="3" max="3" width="9.140625" style="1" bestFit="1" customWidth="1"/>
    <col min="4" max="4" width="9.140625" style="1"/>
    <col min="5" max="5" width="11.7109375" style="1" customWidth="1"/>
    <col min="6" max="7" width="9.140625" style="1"/>
    <col min="8" max="8" width="12.28515625" style="1" customWidth="1"/>
    <col min="9" max="16384" width="9.140625" style="1"/>
  </cols>
  <sheetData>
    <row r="1" spans="1:8" x14ac:dyDescent="0.2">
      <c r="A1" s="26" t="s">
        <v>51</v>
      </c>
      <c r="B1" s="26"/>
      <c r="C1" s="27"/>
      <c r="D1" s="28"/>
      <c r="E1" s="5"/>
      <c r="F1" s="2"/>
      <c r="G1" s="5"/>
      <c r="H1" s="5"/>
    </row>
    <row r="2" spans="1:8" x14ac:dyDescent="0.2">
      <c r="A2" s="26" t="s">
        <v>42</v>
      </c>
      <c r="B2" s="26"/>
      <c r="C2" s="27"/>
      <c r="D2" s="28"/>
      <c r="E2" s="5"/>
      <c r="F2" s="2"/>
      <c r="G2" s="5"/>
      <c r="H2" s="5"/>
    </row>
    <row r="3" spans="1:8" x14ac:dyDescent="0.2">
      <c r="A3" s="26" t="s">
        <v>41</v>
      </c>
      <c r="B3" s="26"/>
      <c r="C3" s="27"/>
      <c r="D3" s="28"/>
      <c r="E3" s="5"/>
      <c r="F3" s="2"/>
      <c r="G3" s="5"/>
      <c r="H3" s="5"/>
    </row>
    <row r="4" spans="1:8" x14ac:dyDescent="0.2">
      <c r="A4" s="26" t="s">
        <v>40</v>
      </c>
      <c r="B4" s="26"/>
      <c r="C4" s="27"/>
      <c r="D4" s="28"/>
      <c r="E4" s="5"/>
      <c r="F4" s="2"/>
      <c r="G4" s="5"/>
      <c r="H4" s="5"/>
    </row>
    <row r="5" spans="1:8" x14ac:dyDescent="0.2">
      <c r="A5" s="6" t="s">
        <v>39</v>
      </c>
      <c r="B5" s="6" t="s">
        <v>38</v>
      </c>
      <c r="C5" s="8" t="s">
        <v>37</v>
      </c>
      <c r="D5" s="7" t="s">
        <v>36</v>
      </c>
      <c r="E5" s="6" t="s">
        <v>35</v>
      </c>
      <c r="F5" s="7" t="s">
        <v>34</v>
      </c>
      <c r="G5" s="6" t="s">
        <v>33</v>
      </c>
      <c r="H5" s="6" t="s">
        <v>32</v>
      </c>
    </row>
    <row r="6" spans="1:8" x14ac:dyDescent="0.2">
      <c r="A6" s="5" t="s">
        <v>31</v>
      </c>
      <c r="B6" s="5" t="s">
        <v>30</v>
      </c>
      <c r="C6" s="4">
        <v>42528</v>
      </c>
      <c r="D6" s="3">
        <v>512</v>
      </c>
      <c r="E6" s="3">
        <v>13</v>
      </c>
      <c r="F6" s="3">
        <v>20</v>
      </c>
      <c r="G6" s="1">
        <f t="shared" ref="G6:G19" si="0">E6/D6</f>
        <v>2.5390625E-2</v>
      </c>
      <c r="H6" s="2" t="s">
        <v>0</v>
      </c>
    </row>
    <row r="7" spans="1:8" x14ac:dyDescent="0.2">
      <c r="A7" s="5" t="s">
        <v>29</v>
      </c>
      <c r="B7" s="5" t="s">
        <v>28</v>
      </c>
      <c r="C7" s="4">
        <v>42528</v>
      </c>
      <c r="D7" s="3">
        <v>6867</v>
      </c>
      <c r="E7" s="3">
        <v>142</v>
      </c>
      <c r="F7" s="3">
        <v>53</v>
      </c>
      <c r="G7" s="1">
        <f t="shared" si="0"/>
        <v>2.0678607834571136E-2</v>
      </c>
      <c r="H7" s="2" t="s">
        <v>0</v>
      </c>
    </row>
    <row r="8" spans="1:8" x14ac:dyDescent="0.2">
      <c r="A8" s="5" t="s">
        <v>27</v>
      </c>
      <c r="B8" s="5" t="s">
        <v>26</v>
      </c>
      <c r="C8" s="4">
        <v>42528</v>
      </c>
      <c r="D8" s="3">
        <v>82</v>
      </c>
      <c r="E8" s="3">
        <v>1497</v>
      </c>
      <c r="F8" s="3">
        <v>31</v>
      </c>
      <c r="G8" s="1">
        <f t="shared" si="0"/>
        <v>18.256097560975611</v>
      </c>
      <c r="H8" s="2" t="s">
        <v>0</v>
      </c>
    </row>
    <row r="9" spans="1:8" x14ac:dyDescent="0.2">
      <c r="A9" s="5" t="s">
        <v>25</v>
      </c>
      <c r="B9" s="5" t="s">
        <v>24</v>
      </c>
      <c r="C9" s="4">
        <v>42528</v>
      </c>
      <c r="D9" s="2">
        <v>428</v>
      </c>
      <c r="E9" s="3">
        <v>68</v>
      </c>
      <c r="F9" s="3">
        <v>20</v>
      </c>
      <c r="G9" s="1">
        <f t="shared" si="0"/>
        <v>0.15887850467289719</v>
      </c>
      <c r="H9" s="2" t="s">
        <v>0</v>
      </c>
    </row>
    <row r="10" spans="1:8" x14ac:dyDescent="0.2">
      <c r="A10" s="5" t="s">
        <v>23</v>
      </c>
      <c r="B10" s="5" t="s">
        <v>22</v>
      </c>
      <c r="C10" s="4">
        <v>42528</v>
      </c>
      <c r="D10" s="3">
        <v>96</v>
      </c>
      <c r="E10" s="3">
        <v>40</v>
      </c>
      <c r="F10" s="3">
        <v>53</v>
      </c>
      <c r="G10" s="1">
        <f t="shared" si="0"/>
        <v>0.41666666666666669</v>
      </c>
      <c r="H10" s="2" t="s">
        <v>0</v>
      </c>
    </row>
    <row r="11" spans="1:8" x14ac:dyDescent="0.2">
      <c r="A11" s="5" t="s">
        <v>21</v>
      </c>
      <c r="B11" s="5" t="s">
        <v>20</v>
      </c>
      <c r="C11" s="4">
        <v>42528</v>
      </c>
      <c r="D11" s="3">
        <v>86</v>
      </c>
      <c r="E11" s="3">
        <v>13</v>
      </c>
      <c r="F11" s="3">
        <v>31</v>
      </c>
      <c r="G11" s="1">
        <f t="shared" si="0"/>
        <v>0.15116279069767441</v>
      </c>
      <c r="H11" s="2" t="s">
        <v>0</v>
      </c>
    </row>
    <row r="12" spans="1:8" x14ac:dyDescent="0.2">
      <c r="A12" s="5" t="s">
        <v>19</v>
      </c>
      <c r="B12" s="5" t="s">
        <v>18</v>
      </c>
      <c r="C12" s="4">
        <v>42528</v>
      </c>
      <c r="D12" s="3">
        <v>20</v>
      </c>
      <c r="E12" s="3">
        <v>13</v>
      </c>
      <c r="F12" s="2" t="s">
        <v>3</v>
      </c>
      <c r="G12" s="1">
        <f t="shared" si="0"/>
        <v>0.65</v>
      </c>
      <c r="H12" s="2" t="s">
        <v>0</v>
      </c>
    </row>
    <row r="13" spans="1:8" x14ac:dyDescent="0.2">
      <c r="A13" s="5" t="s">
        <v>17</v>
      </c>
      <c r="B13" s="5" t="s">
        <v>16</v>
      </c>
      <c r="C13" s="4">
        <v>42528</v>
      </c>
      <c r="D13" s="3">
        <v>10</v>
      </c>
      <c r="E13" s="3">
        <v>10</v>
      </c>
      <c r="F13" s="2" t="s">
        <v>3</v>
      </c>
      <c r="G13" s="1">
        <f>10/D13</f>
        <v>1</v>
      </c>
      <c r="H13" s="2" t="s">
        <v>0</v>
      </c>
    </row>
    <row r="14" spans="1:8" x14ac:dyDescent="0.2">
      <c r="A14" s="5" t="s">
        <v>15</v>
      </c>
      <c r="B14" s="5" t="s">
        <v>14</v>
      </c>
      <c r="C14" s="4">
        <v>42528</v>
      </c>
      <c r="D14" s="3">
        <v>459</v>
      </c>
      <c r="E14" s="3" t="s">
        <v>3</v>
      </c>
      <c r="F14" s="3" t="s">
        <v>3</v>
      </c>
      <c r="G14" s="1">
        <f>10/D14</f>
        <v>2.178649237472767E-2</v>
      </c>
      <c r="H14" s="2" t="s">
        <v>0</v>
      </c>
    </row>
    <row r="15" spans="1:8" x14ac:dyDescent="0.2">
      <c r="A15" s="5" t="s">
        <v>13</v>
      </c>
      <c r="B15" s="5" t="s">
        <v>12</v>
      </c>
      <c r="C15" s="4">
        <v>42528</v>
      </c>
      <c r="D15" s="3">
        <v>253</v>
      </c>
      <c r="E15" s="3" t="s">
        <v>3</v>
      </c>
      <c r="F15" s="3" t="s">
        <v>3</v>
      </c>
      <c r="G15" s="1">
        <f>10/D15</f>
        <v>3.9525691699604744E-2</v>
      </c>
      <c r="H15" s="2" t="s">
        <v>0</v>
      </c>
    </row>
    <row r="16" spans="1:8" x14ac:dyDescent="0.2">
      <c r="A16" s="5" t="s">
        <v>11</v>
      </c>
      <c r="B16" s="5" t="s">
        <v>10</v>
      </c>
      <c r="C16" s="4">
        <v>42528</v>
      </c>
      <c r="D16" s="3" t="s">
        <v>3</v>
      </c>
      <c r="E16" s="3" t="s">
        <v>3</v>
      </c>
      <c r="F16" s="3" t="s">
        <v>3</v>
      </c>
      <c r="G16" s="1">
        <f>10/10</f>
        <v>1</v>
      </c>
      <c r="H16" s="2" t="s">
        <v>0</v>
      </c>
    </row>
    <row r="17" spans="1:8" x14ac:dyDescent="0.2">
      <c r="A17" s="5" t="s">
        <v>9</v>
      </c>
      <c r="B17" s="5" t="s">
        <v>8</v>
      </c>
      <c r="C17" s="4">
        <v>42528</v>
      </c>
      <c r="D17" s="3">
        <v>4106</v>
      </c>
      <c r="E17" s="3">
        <v>82</v>
      </c>
      <c r="F17" s="3">
        <v>20</v>
      </c>
      <c r="G17" s="1">
        <f t="shared" si="0"/>
        <v>1.9970774476376036E-2</v>
      </c>
      <c r="H17" s="2" t="s">
        <v>0</v>
      </c>
    </row>
    <row r="18" spans="1:8" x14ac:dyDescent="0.2">
      <c r="A18" s="5" t="s">
        <v>7</v>
      </c>
      <c r="B18" s="5" t="s">
        <v>6</v>
      </c>
      <c r="C18" s="4">
        <v>42528</v>
      </c>
      <c r="D18" s="3">
        <v>6131</v>
      </c>
      <c r="E18" s="3">
        <v>68</v>
      </c>
      <c r="F18" s="3">
        <v>10</v>
      </c>
      <c r="G18" s="1">
        <f t="shared" si="0"/>
        <v>1.1091175990866091E-2</v>
      </c>
      <c r="H18" s="2" t="s">
        <v>0</v>
      </c>
    </row>
    <row r="19" spans="1:8" x14ac:dyDescent="0.2">
      <c r="A19" s="5" t="s">
        <v>5</v>
      </c>
      <c r="B19" s="5" t="s">
        <v>4</v>
      </c>
      <c r="C19" s="4">
        <v>42528</v>
      </c>
      <c r="D19" s="3">
        <v>158</v>
      </c>
      <c r="E19" s="3">
        <v>68</v>
      </c>
      <c r="F19" s="3">
        <v>238</v>
      </c>
      <c r="G19" s="1">
        <f t="shared" si="0"/>
        <v>0.43037974683544306</v>
      </c>
      <c r="H19" s="14" t="s">
        <v>45</v>
      </c>
    </row>
    <row r="20" spans="1:8" x14ac:dyDescent="0.2">
      <c r="A20" s="5" t="s">
        <v>2</v>
      </c>
      <c r="B20" s="5" t="s">
        <v>1</v>
      </c>
      <c r="C20" s="4">
        <v>42528</v>
      </c>
      <c r="D20" s="3">
        <v>10</v>
      </c>
      <c r="E20" s="2" t="s">
        <v>3</v>
      </c>
      <c r="F20" s="2" t="s">
        <v>3</v>
      </c>
      <c r="G20" s="1">
        <f>10/10</f>
        <v>1</v>
      </c>
      <c r="H20" s="2" t="s">
        <v>0</v>
      </c>
    </row>
    <row r="22" spans="1:8" x14ac:dyDescent="0.2">
      <c r="A22" s="5"/>
      <c r="B22" s="5"/>
      <c r="C22" s="4"/>
      <c r="D22" s="3"/>
      <c r="E22" s="3"/>
      <c r="F22" s="3"/>
      <c r="H22" s="2"/>
    </row>
    <row r="23" spans="1:8" x14ac:dyDescent="0.2">
      <c r="A23" s="5"/>
      <c r="B23" s="5"/>
      <c r="C23" s="4"/>
      <c r="D23" s="3"/>
      <c r="E23" s="3"/>
      <c r="F23" s="3"/>
      <c r="H23" s="2"/>
    </row>
    <row r="25" spans="1:8" x14ac:dyDescent="0.2">
      <c r="A25" s="5" t="s">
        <v>5</v>
      </c>
      <c r="B25" s="5" t="s">
        <v>4</v>
      </c>
      <c r="C25" s="4">
        <v>42529</v>
      </c>
      <c r="D25" s="3">
        <v>106</v>
      </c>
      <c r="E25" s="2" t="s">
        <v>3</v>
      </c>
      <c r="F25" s="3">
        <v>31</v>
      </c>
      <c r="G25" s="1">
        <f>10/D25</f>
        <v>9.4339622641509441E-2</v>
      </c>
      <c r="H25" s="2" t="s">
        <v>0</v>
      </c>
    </row>
  </sheetData>
  <pageMargins left="0.7" right="0.7" top="0.75" bottom="0.75" header="0.3" footer="0.3"/>
  <pageSetup orientation="portrait" r:id="rId1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3"/>
  <sheetViews>
    <sheetView workbookViewId="0">
      <selection sqref="A1:D4"/>
    </sheetView>
  </sheetViews>
  <sheetFormatPr defaultColWidth="9.140625" defaultRowHeight="12.75" x14ac:dyDescent="0.2"/>
  <cols>
    <col min="1" max="1" width="9.140625" style="1"/>
    <col min="2" max="2" width="23" style="1" customWidth="1"/>
    <col min="3" max="3" width="9.140625" style="1" bestFit="1" customWidth="1"/>
    <col min="4" max="4" width="9.140625" style="1"/>
    <col min="5" max="5" width="11.7109375" style="1" customWidth="1"/>
    <col min="6" max="7" width="9.140625" style="1"/>
    <col min="8" max="8" width="12.28515625" style="1" customWidth="1"/>
    <col min="9" max="16384" width="9.140625" style="1"/>
  </cols>
  <sheetData>
    <row r="1" spans="1:8" x14ac:dyDescent="0.2">
      <c r="A1" s="26" t="s">
        <v>51</v>
      </c>
      <c r="B1" s="26"/>
      <c r="C1" s="27"/>
      <c r="D1" s="28"/>
      <c r="E1" s="5"/>
      <c r="F1" s="2"/>
      <c r="G1" s="5"/>
      <c r="H1" s="5"/>
    </row>
    <row r="2" spans="1:8" x14ac:dyDescent="0.2">
      <c r="A2" s="26" t="s">
        <v>42</v>
      </c>
      <c r="B2" s="26"/>
      <c r="C2" s="27"/>
      <c r="D2" s="28"/>
      <c r="E2" s="5"/>
      <c r="F2" s="2"/>
      <c r="G2" s="5"/>
      <c r="H2" s="5"/>
    </row>
    <row r="3" spans="1:8" x14ac:dyDescent="0.2">
      <c r="A3" s="26" t="s">
        <v>41</v>
      </c>
      <c r="B3" s="26"/>
      <c r="C3" s="27"/>
      <c r="D3" s="28"/>
      <c r="E3" s="5"/>
      <c r="F3" s="2"/>
      <c r="G3" s="5"/>
      <c r="H3" s="5"/>
    </row>
    <row r="4" spans="1:8" x14ac:dyDescent="0.2">
      <c r="A4" s="26" t="s">
        <v>40</v>
      </c>
      <c r="B4" s="26"/>
      <c r="C4" s="27"/>
      <c r="D4" s="28"/>
      <c r="E4" s="5"/>
      <c r="F4" s="2"/>
      <c r="G4" s="5"/>
      <c r="H4" s="5"/>
    </row>
    <row r="5" spans="1:8" x14ac:dyDescent="0.2">
      <c r="A5" s="6" t="s">
        <v>39</v>
      </c>
      <c r="B5" s="6" t="s">
        <v>38</v>
      </c>
      <c r="C5" s="8" t="s">
        <v>37</v>
      </c>
      <c r="D5" s="7" t="s">
        <v>36</v>
      </c>
      <c r="E5" s="6" t="s">
        <v>35</v>
      </c>
      <c r="F5" s="7" t="s">
        <v>34</v>
      </c>
      <c r="G5" s="6" t="s">
        <v>33</v>
      </c>
      <c r="H5" s="6" t="s">
        <v>32</v>
      </c>
    </row>
    <row r="6" spans="1:8" x14ac:dyDescent="0.2">
      <c r="A6" s="5" t="s">
        <v>31</v>
      </c>
      <c r="B6" s="5" t="s">
        <v>30</v>
      </c>
      <c r="C6" s="4">
        <v>42523</v>
      </c>
      <c r="D6" s="3">
        <v>135</v>
      </c>
      <c r="E6" s="3">
        <v>68</v>
      </c>
      <c r="F6" s="3">
        <v>10</v>
      </c>
      <c r="G6" s="1">
        <f t="shared" ref="G6:G20" si="0">E6/D6</f>
        <v>0.50370370370370365</v>
      </c>
      <c r="H6" s="2" t="s">
        <v>0</v>
      </c>
    </row>
    <row r="7" spans="1:8" x14ac:dyDescent="0.2">
      <c r="A7" s="5" t="s">
        <v>29</v>
      </c>
      <c r="B7" s="5" t="s">
        <v>28</v>
      </c>
      <c r="C7" s="4">
        <v>42523</v>
      </c>
      <c r="D7" s="3">
        <v>275</v>
      </c>
      <c r="E7" s="3">
        <v>275</v>
      </c>
      <c r="F7" s="3">
        <v>10</v>
      </c>
      <c r="G7" s="1">
        <f t="shared" si="0"/>
        <v>1</v>
      </c>
      <c r="H7" s="2" t="s">
        <v>0</v>
      </c>
    </row>
    <row r="8" spans="1:8" x14ac:dyDescent="0.2">
      <c r="A8" s="5" t="s">
        <v>27</v>
      </c>
      <c r="B8" s="5" t="s">
        <v>26</v>
      </c>
      <c r="C8" s="4">
        <v>42523</v>
      </c>
      <c r="D8" s="3">
        <v>75</v>
      </c>
      <c r="E8" s="3">
        <v>13</v>
      </c>
      <c r="F8" s="3">
        <v>31</v>
      </c>
      <c r="G8" s="1">
        <f t="shared" si="0"/>
        <v>0.17333333333333334</v>
      </c>
      <c r="H8" s="2" t="s">
        <v>0</v>
      </c>
    </row>
    <row r="9" spans="1:8" x14ac:dyDescent="0.2">
      <c r="A9" s="5" t="s">
        <v>25</v>
      </c>
      <c r="B9" s="5" t="s">
        <v>24</v>
      </c>
      <c r="C9" s="4">
        <v>42523</v>
      </c>
      <c r="D9" s="2">
        <v>30</v>
      </c>
      <c r="E9" s="3">
        <v>13</v>
      </c>
      <c r="F9" s="3" t="s">
        <v>3</v>
      </c>
      <c r="G9" s="1">
        <f t="shared" si="0"/>
        <v>0.43333333333333335</v>
      </c>
      <c r="H9" s="2" t="s">
        <v>0</v>
      </c>
    </row>
    <row r="10" spans="1:8" x14ac:dyDescent="0.2">
      <c r="A10" s="5" t="s">
        <v>23</v>
      </c>
      <c r="B10" s="5" t="s">
        <v>22</v>
      </c>
      <c r="C10" s="4">
        <v>42523</v>
      </c>
      <c r="D10" s="3">
        <v>20</v>
      </c>
      <c r="E10" s="3">
        <v>20</v>
      </c>
      <c r="F10" s="3">
        <v>10</v>
      </c>
      <c r="G10" s="1">
        <f t="shared" si="0"/>
        <v>1</v>
      </c>
      <c r="H10" s="2" t="s">
        <v>0</v>
      </c>
    </row>
    <row r="11" spans="1:8" x14ac:dyDescent="0.2">
      <c r="A11" s="5" t="s">
        <v>21</v>
      </c>
      <c r="B11" s="5" t="s">
        <v>20</v>
      </c>
      <c r="C11" s="4">
        <v>42523</v>
      </c>
      <c r="D11" s="3" t="s">
        <v>3</v>
      </c>
      <c r="E11" s="3" t="s">
        <v>3</v>
      </c>
      <c r="F11" s="3">
        <v>10</v>
      </c>
      <c r="G11" s="1">
        <f>10/10</f>
        <v>1</v>
      </c>
      <c r="H11" s="2" t="s">
        <v>0</v>
      </c>
    </row>
    <row r="12" spans="1:8" x14ac:dyDescent="0.2">
      <c r="A12" s="5" t="s">
        <v>19</v>
      </c>
      <c r="B12" s="5" t="s">
        <v>18</v>
      </c>
      <c r="C12" s="4">
        <v>42523</v>
      </c>
      <c r="D12" s="3">
        <v>63</v>
      </c>
      <c r="E12" s="3" t="s">
        <v>3</v>
      </c>
      <c r="F12" s="2" t="s">
        <v>3</v>
      </c>
      <c r="G12" s="1">
        <f>10/D12</f>
        <v>0.15873015873015872</v>
      </c>
      <c r="H12" s="2" t="s">
        <v>0</v>
      </c>
    </row>
    <row r="13" spans="1:8" x14ac:dyDescent="0.2">
      <c r="A13" s="5" t="s">
        <v>17</v>
      </c>
      <c r="B13" s="5" t="s">
        <v>16</v>
      </c>
      <c r="C13" s="4">
        <v>42523</v>
      </c>
      <c r="D13" s="3">
        <v>52</v>
      </c>
      <c r="E13" s="3" t="s">
        <v>3</v>
      </c>
      <c r="F13" s="2" t="s">
        <v>3</v>
      </c>
      <c r="G13" s="1">
        <f>10/D13</f>
        <v>0.19230769230769232</v>
      </c>
      <c r="H13" s="2" t="s">
        <v>0</v>
      </c>
    </row>
    <row r="14" spans="1:8" x14ac:dyDescent="0.2">
      <c r="A14" s="5" t="s">
        <v>15</v>
      </c>
      <c r="B14" s="5" t="s">
        <v>14</v>
      </c>
      <c r="C14" s="4">
        <v>42523</v>
      </c>
      <c r="D14" s="3">
        <v>108</v>
      </c>
      <c r="E14" s="3" t="s">
        <v>3</v>
      </c>
      <c r="F14" s="3" t="s">
        <v>3</v>
      </c>
      <c r="G14" s="1">
        <f>10/D14</f>
        <v>9.2592592592592587E-2</v>
      </c>
      <c r="H14" s="2" t="s">
        <v>0</v>
      </c>
    </row>
    <row r="15" spans="1:8" x14ac:dyDescent="0.2">
      <c r="A15" s="5" t="s">
        <v>13</v>
      </c>
      <c r="B15" s="5" t="s">
        <v>12</v>
      </c>
      <c r="C15" s="4">
        <v>42523</v>
      </c>
      <c r="D15" s="3">
        <v>63</v>
      </c>
      <c r="E15" s="3" t="s">
        <v>3</v>
      </c>
      <c r="F15" s="3" t="s">
        <v>3</v>
      </c>
      <c r="G15" s="1">
        <f>10/D15</f>
        <v>0.15873015873015872</v>
      </c>
      <c r="H15" s="2" t="s">
        <v>0</v>
      </c>
    </row>
    <row r="16" spans="1:8" x14ac:dyDescent="0.2">
      <c r="A16" s="5" t="s">
        <v>11</v>
      </c>
      <c r="B16" s="5" t="s">
        <v>10</v>
      </c>
      <c r="C16" s="4">
        <v>42523</v>
      </c>
      <c r="D16" s="3">
        <v>41</v>
      </c>
      <c r="E16" s="3">
        <v>13</v>
      </c>
      <c r="F16" s="3">
        <v>20</v>
      </c>
      <c r="G16" s="1">
        <f t="shared" si="0"/>
        <v>0.31707317073170732</v>
      </c>
      <c r="H16" s="2" t="s">
        <v>0</v>
      </c>
    </row>
    <row r="17" spans="1:8" x14ac:dyDescent="0.2">
      <c r="A17" s="5" t="s">
        <v>9</v>
      </c>
      <c r="B17" s="5" t="s">
        <v>8</v>
      </c>
      <c r="C17" s="4">
        <v>42523</v>
      </c>
      <c r="D17" s="3">
        <v>373</v>
      </c>
      <c r="E17" s="3">
        <v>13</v>
      </c>
      <c r="F17" s="3">
        <v>10</v>
      </c>
      <c r="G17" s="1">
        <f t="shared" si="0"/>
        <v>3.4852546916890083E-2</v>
      </c>
      <c r="H17" s="2" t="s">
        <v>0</v>
      </c>
    </row>
    <row r="18" spans="1:8" x14ac:dyDescent="0.2">
      <c r="A18" s="5" t="s">
        <v>7</v>
      </c>
      <c r="B18" s="5" t="s">
        <v>6</v>
      </c>
      <c r="C18" s="4">
        <v>42523</v>
      </c>
      <c r="D18" s="3">
        <v>30</v>
      </c>
      <c r="E18" s="3">
        <v>30</v>
      </c>
      <c r="F18" s="3" t="s">
        <v>3</v>
      </c>
      <c r="G18" s="1">
        <f t="shared" si="0"/>
        <v>1</v>
      </c>
      <c r="H18" s="2" t="s">
        <v>0</v>
      </c>
    </row>
    <row r="19" spans="1:8" x14ac:dyDescent="0.2">
      <c r="A19" s="5" t="s">
        <v>5</v>
      </c>
      <c r="B19" s="5" t="s">
        <v>4</v>
      </c>
      <c r="C19" s="4">
        <v>42523</v>
      </c>
      <c r="D19" s="3">
        <v>31</v>
      </c>
      <c r="E19" s="3">
        <v>26</v>
      </c>
      <c r="F19" s="3">
        <v>20</v>
      </c>
      <c r="G19" s="1">
        <f t="shared" si="0"/>
        <v>0.83870967741935487</v>
      </c>
      <c r="H19" s="2" t="s">
        <v>0</v>
      </c>
    </row>
    <row r="20" spans="1:8" x14ac:dyDescent="0.2">
      <c r="A20" s="5" t="s">
        <v>2</v>
      </c>
      <c r="B20" s="5" t="s">
        <v>1</v>
      </c>
      <c r="C20" s="4">
        <v>42523</v>
      </c>
      <c r="D20" s="3">
        <v>41</v>
      </c>
      <c r="E20" s="3">
        <v>41</v>
      </c>
      <c r="F20" s="3">
        <v>10</v>
      </c>
      <c r="G20" s="1">
        <f t="shared" si="0"/>
        <v>1</v>
      </c>
      <c r="H20" s="2" t="s">
        <v>0</v>
      </c>
    </row>
    <row r="22" spans="1:8" x14ac:dyDescent="0.2">
      <c r="A22" s="5"/>
      <c r="B22" s="5"/>
      <c r="C22" s="4"/>
      <c r="D22" s="3"/>
      <c r="E22" s="3"/>
      <c r="F22" s="3"/>
      <c r="H22" s="2"/>
    </row>
    <row r="23" spans="1:8" x14ac:dyDescent="0.2">
      <c r="A23" s="5"/>
      <c r="B23" s="5"/>
      <c r="C23" s="4"/>
      <c r="D23" s="3"/>
      <c r="E23" s="3"/>
      <c r="F23" s="3"/>
      <c r="H23" s="2"/>
    </row>
  </sheetData>
  <pageMargins left="0.7" right="0.7" top="0.75" bottom="0.75" header="0.3" footer="0.3"/>
  <pageSetup orientation="portrait" r:id="rId1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3"/>
  <sheetViews>
    <sheetView workbookViewId="0">
      <selection activeCell="H31" sqref="H31"/>
    </sheetView>
  </sheetViews>
  <sheetFormatPr defaultColWidth="9.140625" defaultRowHeight="12.75" x14ac:dyDescent="0.2"/>
  <cols>
    <col min="1" max="1" width="9.140625" style="1"/>
    <col min="2" max="2" width="23" style="1" customWidth="1"/>
    <col min="3" max="3" width="9.140625" style="1" bestFit="1" customWidth="1"/>
    <col min="4" max="4" width="9.140625" style="1"/>
    <col min="5" max="5" width="11.7109375" style="1" customWidth="1"/>
    <col min="6" max="7" width="9.140625" style="1"/>
    <col min="8" max="8" width="12.28515625" style="1" customWidth="1"/>
    <col min="9" max="16384" width="9.140625" style="1"/>
  </cols>
  <sheetData>
    <row r="1" spans="1:8" x14ac:dyDescent="0.2">
      <c r="A1" s="26" t="s">
        <v>51</v>
      </c>
      <c r="B1" s="26"/>
      <c r="C1" s="27"/>
      <c r="D1" s="28"/>
      <c r="E1" s="5"/>
      <c r="F1" s="2"/>
      <c r="G1" s="5"/>
      <c r="H1" s="5"/>
    </row>
    <row r="2" spans="1:8" x14ac:dyDescent="0.2">
      <c r="A2" s="26" t="s">
        <v>42</v>
      </c>
      <c r="B2" s="26"/>
      <c r="C2" s="27"/>
      <c r="D2" s="28"/>
      <c r="E2" s="5"/>
      <c r="F2" s="2"/>
      <c r="G2" s="5"/>
      <c r="H2" s="5"/>
    </row>
    <row r="3" spans="1:8" x14ac:dyDescent="0.2">
      <c r="A3" s="26" t="s">
        <v>41</v>
      </c>
      <c r="B3" s="26"/>
      <c r="C3" s="27"/>
      <c r="D3" s="28"/>
      <c r="E3" s="5"/>
      <c r="F3" s="2"/>
      <c r="G3" s="5"/>
      <c r="H3" s="5"/>
    </row>
    <row r="4" spans="1:8" x14ac:dyDescent="0.2">
      <c r="A4" s="26" t="s">
        <v>40</v>
      </c>
      <c r="B4" s="26"/>
      <c r="C4" s="27"/>
      <c r="D4" s="28"/>
      <c r="E4" s="5"/>
      <c r="F4" s="2"/>
      <c r="G4" s="5"/>
      <c r="H4" s="5"/>
    </row>
    <row r="5" spans="1:8" x14ac:dyDescent="0.2">
      <c r="A5" s="6" t="s">
        <v>39</v>
      </c>
      <c r="B5" s="6" t="s">
        <v>38</v>
      </c>
      <c r="C5" s="8" t="s">
        <v>37</v>
      </c>
      <c r="D5" s="7" t="s">
        <v>36</v>
      </c>
      <c r="E5" s="6" t="s">
        <v>35</v>
      </c>
      <c r="F5" s="7" t="s">
        <v>34</v>
      </c>
      <c r="G5" s="6" t="s">
        <v>33</v>
      </c>
      <c r="H5" s="6" t="s">
        <v>32</v>
      </c>
    </row>
    <row r="6" spans="1:8" x14ac:dyDescent="0.2">
      <c r="A6" s="5" t="s">
        <v>31</v>
      </c>
      <c r="B6" s="5" t="s">
        <v>30</v>
      </c>
      <c r="C6" s="4">
        <v>42513</v>
      </c>
      <c r="D6" s="3">
        <v>455</v>
      </c>
      <c r="E6" s="3">
        <v>40</v>
      </c>
      <c r="F6" s="3">
        <v>10</v>
      </c>
      <c r="G6" s="1">
        <f t="shared" ref="G6:G20" si="0">E6/D6</f>
        <v>8.7912087912087919E-2</v>
      </c>
      <c r="H6" s="2" t="s">
        <v>0</v>
      </c>
    </row>
    <row r="7" spans="1:8" x14ac:dyDescent="0.2">
      <c r="A7" s="5" t="s">
        <v>29</v>
      </c>
      <c r="B7" s="5" t="s">
        <v>28</v>
      </c>
      <c r="C7" s="4">
        <v>42513</v>
      </c>
      <c r="D7" s="3">
        <v>86</v>
      </c>
      <c r="E7" s="3">
        <v>53</v>
      </c>
      <c r="F7" s="3">
        <v>64</v>
      </c>
      <c r="G7" s="1">
        <f t="shared" si="0"/>
        <v>0.61627906976744184</v>
      </c>
      <c r="H7" s="2" t="s">
        <v>0</v>
      </c>
    </row>
    <row r="8" spans="1:8" x14ac:dyDescent="0.2">
      <c r="A8" s="5" t="s">
        <v>27</v>
      </c>
      <c r="B8" s="5" t="s">
        <v>26</v>
      </c>
      <c r="C8" s="4">
        <v>42513</v>
      </c>
      <c r="D8" s="3">
        <v>73</v>
      </c>
      <c r="E8" s="3">
        <v>13</v>
      </c>
      <c r="F8" s="3">
        <v>10</v>
      </c>
      <c r="G8" s="1">
        <f t="shared" si="0"/>
        <v>0.17808219178082191</v>
      </c>
      <c r="H8" s="2" t="s">
        <v>0</v>
      </c>
    </row>
    <row r="9" spans="1:8" x14ac:dyDescent="0.2">
      <c r="A9" s="5" t="s">
        <v>25</v>
      </c>
      <c r="B9" s="5" t="s">
        <v>24</v>
      </c>
      <c r="C9" s="4">
        <v>42513</v>
      </c>
      <c r="D9" s="2">
        <v>51</v>
      </c>
      <c r="E9" s="3">
        <v>13</v>
      </c>
      <c r="F9" s="3" t="s">
        <v>3</v>
      </c>
      <c r="G9" s="1">
        <f t="shared" si="0"/>
        <v>0.25490196078431371</v>
      </c>
      <c r="H9" s="2" t="s">
        <v>0</v>
      </c>
    </row>
    <row r="10" spans="1:8" x14ac:dyDescent="0.2">
      <c r="A10" s="5" t="s">
        <v>23</v>
      </c>
      <c r="B10" s="5" t="s">
        <v>22</v>
      </c>
      <c r="C10" s="4">
        <v>42513</v>
      </c>
      <c r="D10" s="3">
        <v>31</v>
      </c>
      <c r="E10" s="3" t="s">
        <v>3</v>
      </c>
      <c r="F10" s="3">
        <v>10</v>
      </c>
      <c r="G10" s="1">
        <f t="shared" ref="G10:G17" si="1">10/D10</f>
        <v>0.32258064516129031</v>
      </c>
      <c r="H10" s="2" t="s">
        <v>0</v>
      </c>
    </row>
    <row r="11" spans="1:8" x14ac:dyDescent="0.2">
      <c r="A11" s="5" t="s">
        <v>21</v>
      </c>
      <c r="B11" s="5" t="s">
        <v>20</v>
      </c>
      <c r="C11" s="4">
        <v>42513</v>
      </c>
      <c r="D11" s="3">
        <v>41</v>
      </c>
      <c r="E11" s="3" t="s">
        <v>3</v>
      </c>
      <c r="F11" s="3" t="s">
        <v>3</v>
      </c>
      <c r="G11" s="1">
        <f t="shared" si="1"/>
        <v>0.24390243902439024</v>
      </c>
      <c r="H11" s="2" t="s">
        <v>0</v>
      </c>
    </row>
    <row r="12" spans="1:8" x14ac:dyDescent="0.2">
      <c r="A12" s="5" t="s">
        <v>19</v>
      </c>
      <c r="B12" s="5" t="s">
        <v>18</v>
      </c>
      <c r="C12" s="4">
        <v>42513</v>
      </c>
      <c r="D12" s="3">
        <v>41</v>
      </c>
      <c r="E12" s="3" t="s">
        <v>3</v>
      </c>
      <c r="F12" s="2">
        <v>20</v>
      </c>
      <c r="G12" s="1">
        <f t="shared" si="1"/>
        <v>0.24390243902439024</v>
      </c>
      <c r="H12" s="2" t="s">
        <v>0</v>
      </c>
    </row>
    <row r="13" spans="1:8" x14ac:dyDescent="0.2">
      <c r="A13" s="5" t="s">
        <v>17</v>
      </c>
      <c r="B13" s="5" t="s">
        <v>16</v>
      </c>
      <c r="C13" s="4">
        <v>42513</v>
      </c>
      <c r="D13" s="3">
        <v>333</v>
      </c>
      <c r="E13" s="3" t="s">
        <v>3</v>
      </c>
      <c r="F13" s="2" t="s">
        <v>3</v>
      </c>
      <c r="G13" s="1">
        <f t="shared" si="1"/>
        <v>3.003003003003003E-2</v>
      </c>
      <c r="H13" s="2" t="s">
        <v>0</v>
      </c>
    </row>
    <row r="14" spans="1:8" x14ac:dyDescent="0.2">
      <c r="A14" s="5" t="s">
        <v>15</v>
      </c>
      <c r="B14" s="5" t="s">
        <v>14</v>
      </c>
      <c r="C14" s="4">
        <v>42513</v>
      </c>
      <c r="D14" s="3">
        <v>41</v>
      </c>
      <c r="E14" s="3" t="s">
        <v>3</v>
      </c>
      <c r="F14" s="3" t="s">
        <v>3</v>
      </c>
      <c r="G14" s="1">
        <f t="shared" si="1"/>
        <v>0.24390243902439024</v>
      </c>
      <c r="H14" s="2" t="s">
        <v>0</v>
      </c>
    </row>
    <row r="15" spans="1:8" x14ac:dyDescent="0.2">
      <c r="A15" s="5" t="s">
        <v>13</v>
      </c>
      <c r="B15" s="5" t="s">
        <v>12</v>
      </c>
      <c r="C15" s="4">
        <v>42513</v>
      </c>
      <c r="D15" s="3">
        <v>265</v>
      </c>
      <c r="E15" s="3" t="s">
        <v>3</v>
      </c>
      <c r="F15" s="3">
        <v>20</v>
      </c>
      <c r="G15" s="1">
        <f t="shared" si="1"/>
        <v>3.7735849056603772E-2</v>
      </c>
      <c r="H15" s="2" t="s">
        <v>0</v>
      </c>
    </row>
    <row r="16" spans="1:8" x14ac:dyDescent="0.2">
      <c r="A16" s="5" t="s">
        <v>11</v>
      </c>
      <c r="B16" s="5" t="s">
        <v>10</v>
      </c>
      <c r="C16" s="4">
        <v>42513</v>
      </c>
      <c r="D16" s="3">
        <v>132</v>
      </c>
      <c r="E16" s="3" t="s">
        <v>3</v>
      </c>
      <c r="F16" s="3">
        <v>10</v>
      </c>
      <c r="G16" s="1">
        <f t="shared" si="1"/>
        <v>7.575757575757576E-2</v>
      </c>
      <c r="H16" s="2" t="s">
        <v>0</v>
      </c>
    </row>
    <row r="17" spans="1:8" x14ac:dyDescent="0.2">
      <c r="A17" s="5" t="s">
        <v>9</v>
      </c>
      <c r="B17" s="5" t="s">
        <v>8</v>
      </c>
      <c r="C17" s="4">
        <v>42513</v>
      </c>
      <c r="D17" s="3">
        <v>279</v>
      </c>
      <c r="E17" s="3" t="s">
        <v>3</v>
      </c>
      <c r="F17" s="3">
        <v>10</v>
      </c>
      <c r="G17" s="1">
        <f t="shared" si="1"/>
        <v>3.5842293906810034E-2</v>
      </c>
      <c r="H17" s="2" t="s">
        <v>0</v>
      </c>
    </row>
    <row r="18" spans="1:8" x14ac:dyDescent="0.2">
      <c r="A18" s="5" t="s">
        <v>7</v>
      </c>
      <c r="B18" s="5" t="s">
        <v>6</v>
      </c>
      <c r="C18" s="4">
        <v>42513</v>
      </c>
      <c r="D18" s="3">
        <v>31</v>
      </c>
      <c r="E18" s="3">
        <v>13</v>
      </c>
      <c r="F18" s="3" t="s">
        <v>3</v>
      </c>
      <c r="G18" s="1">
        <f t="shared" si="0"/>
        <v>0.41935483870967744</v>
      </c>
      <c r="H18" s="2" t="s">
        <v>0</v>
      </c>
    </row>
    <row r="19" spans="1:8" x14ac:dyDescent="0.2">
      <c r="A19" s="5" t="s">
        <v>5</v>
      </c>
      <c r="B19" s="5" t="s">
        <v>4</v>
      </c>
      <c r="C19" s="4">
        <v>42513</v>
      </c>
      <c r="D19" s="3">
        <v>20</v>
      </c>
      <c r="E19" s="3" t="s">
        <v>3</v>
      </c>
      <c r="F19" s="3">
        <v>10</v>
      </c>
      <c r="G19" s="1">
        <f>10/D19</f>
        <v>0.5</v>
      </c>
      <c r="H19" s="2" t="s">
        <v>0</v>
      </c>
    </row>
    <row r="20" spans="1:8" x14ac:dyDescent="0.2">
      <c r="A20" s="5" t="s">
        <v>2</v>
      </c>
      <c r="B20" s="5" t="s">
        <v>1</v>
      </c>
      <c r="C20" s="4">
        <v>42513</v>
      </c>
      <c r="D20" s="3">
        <v>288</v>
      </c>
      <c r="E20" s="3">
        <v>13</v>
      </c>
      <c r="F20" s="3" t="s">
        <v>3</v>
      </c>
      <c r="G20" s="1">
        <f t="shared" si="0"/>
        <v>4.5138888888888888E-2</v>
      </c>
      <c r="H20" s="2" t="s">
        <v>0</v>
      </c>
    </row>
    <row r="22" spans="1:8" x14ac:dyDescent="0.2">
      <c r="A22" s="5"/>
      <c r="B22" s="5"/>
      <c r="C22" s="4"/>
      <c r="D22" s="3"/>
      <c r="E22" s="3"/>
      <c r="F22" s="3"/>
      <c r="H22" s="2"/>
    </row>
    <row r="23" spans="1:8" x14ac:dyDescent="0.2">
      <c r="A23" s="5"/>
      <c r="B23" s="5"/>
      <c r="C23" s="4"/>
      <c r="D23" s="3"/>
      <c r="E23" s="2"/>
      <c r="F23" s="3"/>
      <c r="H23" s="2"/>
    </row>
  </sheetData>
  <pageMargins left="0.7" right="0.7" top="0.75" bottom="0.75" header="0.3" footer="0.3"/>
  <pageSetup orientation="portrait" r:id="rId1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3"/>
  <sheetViews>
    <sheetView workbookViewId="0">
      <selection sqref="A1:D4"/>
    </sheetView>
  </sheetViews>
  <sheetFormatPr defaultColWidth="9.140625" defaultRowHeight="12.75" x14ac:dyDescent="0.2"/>
  <cols>
    <col min="1" max="1" width="9.140625" style="1"/>
    <col min="2" max="2" width="23" style="1" customWidth="1"/>
    <col min="3" max="3" width="9.140625" style="1" bestFit="1" customWidth="1"/>
    <col min="4" max="4" width="9.140625" style="1"/>
    <col min="5" max="5" width="11.7109375" style="1" customWidth="1"/>
    <col min="6" max="7" width="9.140625" style="1"/>
    <col min="8" max="8" width="12.28515625" style="1" customWidth="1"/>
    <col min="9" max="16384" width="9.140625" style="1"/>
  </cols>
  <sheetData>
    <row r="1" spans="1:8" x14ac:dyDescent="0.2">
      <c r="A1" s="26" t="s">
        <v>51</v>
      </c>
      <c r="B1" s="26"/>
      <c r="C1" s="27"/>
      <c r="D1" s="28"/>
      <c r="E1" s="5"/>
      <c r="F1" s="2"/>
      <c r="G1" s="5"/>
      <c r="H1" s="5"/>
    </row>
    <row r="2" spans="1:8" x14ac:dyDescent="0.2">
      <c r="A2" s="26" t="s">
        <v>42</v>
      </c>
      <c r="B2" s="26"/>
      <c r="C2" s="27"/>
      <c r="D2" s="28"/>
      <c r="E2" s="5"/>
      <c r="F2" s="2"/>
      <c r="G2" s="5"/>
      <c r="H2" s="5"/>
    </row>
    <row r="3" spans="1:8" x14ac:dyDescent="0.2">
      <c r="A3" s="26" t="s">
        <v>41</v>
      </c>
      <c r="B3" s="26"/>
      <c r="C3" s="27"/>
      <c r="D3" s="28"/>
      <c r="E3" s="5"/>
      <c r="F3" s="2"/>
      <c r="G3" s="5"/>
      <c r="H3" s="5"/>
    </row>
    <row r="4" spans="1:8" x14ac:dyDescent="0.2">
      <c r="A4" s="26" t="s">
        <v>40</v>
      </c>
      <c r="B4" s="26"/>
      <c r="C4" s="27"/>
      <c r="D4" s="28"/>
      <c r="E4" s="5"/>
      <c r="F4" s="2"/>
      <c r="G4" s="5"/>
      <c r="H4" s="5"/>
    </row>
    <row r="5" spans="1:8" x14ac:dyDescent="0.2">
      <c r="A5" s="6" t="s">
        <v>39</v>
      </c>
      <c r="B5" s="6" t="s">
        <v>38</v>
      </c>
      <c r="C5" s="8" t="s">
        <v>37</v>
      </c>
      <c r="D5" s="7" t="s">
        <v>36</v>
      </c>
      <c r="E5" s="6" t="s">
        <v>35</v>
      </c>
      <c r="F5" s="7" t="s">
        <v>34</v>
      </c>
      <c r="G5" s="6" t="s">
        <v>33</v>
      </c>
      <c r="H5" s="6" t="s">
        <v>32</v>
      </c>
    </row>
    <row r="6" spans="1:8" x14ac:dyDescent="0.2">
      <c r="A6" s="5" t="s">
        <v>31</v>
      </c>
      <c r="B6" s="5" t="s">
        <v>30</v>
      </c>
      <c r="C6" s="4">
        <v>42507</v>
      </c>
      <c r="D6" s="3">
        <v>51</v>
      </c>
      <c r="E6" s="3">
        <v>13</v>
      </c>
      <c r="F6" s="3" t="s">
        <v>3</v>
      </c>
      <c r="G6" s="1">
        <f t="shared" ref="G6:G7" si="0">E6/D6</f>
        <v>0.25490196078431371</v>
      </c>
      <c r="H6" s="2" t="s">
        <v>0</v>
      </c>
    </row>
    <row r="7" spans="1:8" x14ac:dyDescent="0.2">
      <c r="A7" s="5" t="s">
        <v>29</v>
      </c>
      <c r="B7" s="5" t="s">
        <v>28</v>
      </c>
      <c r="C7" s="4">
        <v>42507</v>
      </c>
      <c r="D7" s="3">
        <v>135</v>
      </c>
      <c r="E7" s="3">
        <v>26</v>
      </c>
      <c r="F7" s="3">
        <v>10</v>
      </c>
      <c r="G7" s="1">
        <f t="shared" si="0"/>
        <v>0.19259259259259259</v>
      </c>
      <c r="H7" s="2" t="s">
        <v>0</v>
      </c>
    </row>
    <row r="8" spans="1:8" x14ac:dyDescent="0.2">
      <c r="A8" s="5" t="s">
        <v>27</v>
      </c>
      <c r="B8" s="5" t="s">
        <v>26</v>
      </c>
      <c r="C8" s="4">
        <v>42507</v>
      </c>
      <c r="D8" s="3">
        <v>155</v>
      </c>
      <c r="E8" s="3">
        <v>81</v>
      </c>
      <c r="F8" s="3">
        <v>10</v>
      </c>
      <c r="G8" s="1">
        <f>E8/D8</f>
        <v>0.52258064516129032</v>
      </c>
      <c r="H8" s="2" t="s">
        <v>0</v>
      </c>
    </row>
    <row r="9" spans="1:8" x14ac:dyDescent="0.2">
      <c r="A9" s="5" t="s">
        <v>25</v>
      </c>
      <c r="B9" s="5" t="s">
        <v>24</v>
      </c>
      <c r="C9" s="4">
        <v>42507</v>
      </c>
      <c r="D9" s="2">
        <v>98</v>
      </c>
      <c r="E9" s="3">
        <v>26</v>
      </c>
      <c r="F9" s="3">
        <v>31</v>
      </c>
      <c r="G9" s="1">
        <f t="shared" ref="G9:G20" si="1">E9/D9</f>
        <v>0.26530612244897961</v>
      </c>
      <c r="H9" s="2" t="s">
        <v>0</v>
      </c>
    </row>
    <row r="10" spans="1:8" x14ac:dyDescent="0.2">
      <c r="A10" s="5" t="s">
        <v>23</v>
      </c>
      <c r="B10" s="5" t="s">
        <v>22</v>
      </c>
      <c r="C10" s="4">
        <v>42507</v>
      </c>
      <c r="D10" s="3">
        <v>41</v>
      </c>
      <c r="E10" s="3" t="s">
        <v>3</v>
      </c>
      <c r="F10" s="3" t="s">
        <v>3</v>
      </c>
      <c r="G10" s="1">
        <f>10/D10</f>
        <v>0.24390243902439024</v>
      </c>
      <c r="H10" s="2" t="s">
        <v>0</v>
      </c>
    </row>
    <row r="11" spans="1:8" x14ac:dyDescent="0.2">
      <c r="A11" s="5" t="s">
        <v>21</v>
      </c>
      <c r="B11" s="5" t="s">
        <v>20</v>
      </c>
      <c r="C11" s="4">
        <v>42507</v>
      </c>
      <c r="D11" s="3">
        <v>94</v>
      </c>
      <c r="E11" s="3">
        <v>52</v>
      </c>
      <c r="F11" s="3" t="s">
        <v>3</v>
      </c>
      <c r="G11" s="1">
        <f t="shared" si="1"/>
        <v>0.55319148936170215</v>
      </c>
      <c r="H11" s="2" t="s">
        <v>0</v>
      </c>
    </row>
    <row r="12" spans="1:8" x14ac:dyDescent="0.2">
      <c r="A12" s="5" t="s">
        <v>19</v>
      </c>
      <c r="B12" s="5" t="s">
        <v>18</v>
      </c>
      <c r="C12" s="4">
        <v>42507</v>
      </c>
      <c r="D12" s="3">
        <v>31</v>
      </c>
      <c r="E12" s="3" t="s">
        <v>3</v>
      </c>
      <c r="F12" s="2" t="s">
        <v>3</v>
      </c>
      <c r="G12" s="1">
        <f>10/D12</f>
        <v>0.32258064516129031</v>
      </c>
      <c r="H12" s="2" t="s">
        <v>0</v>
      </c>
    </row>
    <row r="13" spans="1:8" x14ac:dyDescent="0.2">
      <c r="A13" s="5" t="s">
        <v>17</v>
      </c>
      <c r="B13" s="5" t="s">
        <v>16</v>
      </c>
      <c r="C13" s="4">
        <v>42507</v>
      </c>
      <c r="D13" s="3">
        <v>74</v>
      </c>
      <c r="E13" s="3">
        <v>26</v>
      </c>
      <c r="F13" s="2">
        <v>75</v>
      </c>
      <c r="G13" s="1">
        <f t="shared" si="1"/>
        <v>0.35135135135135137</v>
      </c>
      <c r="H13" s="2" t="s">
        <v>0</v>
      </c>
    </row>
    <row r="14" spans="1:8" x14ac:dyDescent="0.2">
      <c r="A14" s="5" t="s">
        <v>15</v>
      </c>
      <c r="B14" s="5" t="s">
        <v>14</v>
      </c>
      <c r="C14" s="4">
        <v>42507</v>
      </c>
      <c r="D14" s="3">
        <v>132</v>
      </c>
      <c r="E14" s="3" t="s">
        <v>3</v>
      </c>
      <c r="F14" s="3" t="s">
        <v>3</v>
      </c>
      <c r="G14" s="1">
        <f>10/D14</f>
        <v>7.575757575757576E-2</v>
      </c>
      <c r="H14" s="2" t="s">
        <v>0</v>
      </c>
    </row>
    <row r="15" spans="1:8" x14ac:dyDescent="0.2">
      <c r="A15" s="5" t="s">
        <v>13</v>
      </c>
      <c r="B15" s="5" t="s">
        <v>12</v>
      </c>
      <c r="C15" s="4">
        <v>42507</v>
      </c>
      <c r="D15" s="3">
        <v>10</v>
      </c>
      <c r="E15" s="3" t="s">
        <v>3</v>
      </c>
      <c r="F15" s="3" t="s">
        <v>3</v>
      </c>
      <c r="G15" s="1">
        <f>10/D15</f>
        <v>1</v>
      </c>
      <c r="H15" s="2" t="s">
        <v>0</v>
      </c>
    </row>
    <row r="16" spans="1:8" x14ac:dyDescent="0.2">
      <c r="A16" s="5" t="s">
        <v>11</v>
      </c>
      <c r="B16" s="5" t="s">
        <v>10</v>
      </c>
      <c r="C16" s="4">
        <v>42507</v>
      </c>
      <c r="D16" s="3">
        <v>97</v>
      </c>
      <c r="E16" s="3" t="s">
        <v>3</v>
      </c>
      <c r="F16" s="3" t="s">
        <v>3</v>
      </c>
      <c r="G16" s="1">
        <f>10/D16</f>
        <v>0.10309278350515463</v>
      </c>
      <c r="H16" s="2" t="s">
        <v>0</v>
      </c>
    </row>
    <row r="17" spans="1:8" x14ac:dyDescent="0.2">
      <c r="A17" s="5" t="s">
        <v>9</v>
      </c>
      <c r="B17" s="5" t="s">
        <v>8</v>
      </c>
      <c r="C17" s="4">
        <v>42507</v>
      </c>
      <c r="D17" s="3">
        <v>73</v>
      </c>
      <c r="E17" s="3">
        <v>39</v>
      </c>
      <c r="F17" s="3" t="s">
        <v>3</v>
      </c>
      <c r="G17" s="1">
        <f t="shared" si="1"/>
        <v>0.53424657534246578</v>
      </c>
      <c r="H17" s="2" t="s">
        <v>0</v>
      </c>
    </row>
    <row r="18" spans="1:8" x14ac:dyDescent="0.2">
      <c r="A18" s="5" t="s">
        <v>7</v>
      </c>
      <c r="B18" s="5" t="s">
        <v>6</v>
      </c>
      <c r="C18" s="4">
        <v>42507</v>
      </c>
      <c r="D18" s="3">
        <v>160</v>
      </c>
      <c r="E18" s="3">
        <v>40</v>
      </c>
      <c r="F18" s="3">
        <v>10</v>
      </c>
      <c r="G18" s="1">
        <f t="shared" si="1"/>
        <v>0.25</v>
      </c>
      <c r="H18" s="2" t="s">
        <v>0</v>
      </c>
    </row>
    <row r="19" spans="1:8" x14ac:dyDescent="0.2">
      <c r="A19" s="5" t="s">
        <v>5</v>
      </c>
      <c r="B19" s="5" t="s">
        <v>4</v>
      </c>
      <c r="C19" s="4">
        <v>42507</v>
      </c>
      <c r="D19" s="3">
        <v>85</v>
      </c>
      <c r="E19" s="3">
        <v>40</v>
      </c>
      <c r="F19" s="3">
        <v>20</v>
      </c>
      <c r="G19" s="1">
        <f t="shared" si="1"/>
        <v>0.47058823529411764</v>
      </c>
      <c r="H19" s="2" t="s">
        <v>0</v>
      </c>
    </row>
    <row r="20" spans="1:8" x14ac:dyDescent="0.2">
      <c r="A20" s="5" t="s">
        <v>2</v>
      </c>
      <c r="B20" s="5" t="s">
        <v>1</v>
      </c>
      <c r="C20" s="4">
        <v>42507</v>
      </c>
      <c r="D20" s="3">
        <v>41</v>
      </c>
      <c r="E20" s="3">
        <v>40</v>
      </c>
      <c r="F20" s="3">
        <v>10</v>
      </c>
      <c r="G20" s="1">
        <f t="shared" si="1"/>
        <v>0.97560975609756095</v>
      </c>
      <c r="H20" s="2" t="s">
        <v>0</v>
      </c>
    </row>
    <row r="22" spans="1:8" x14ac:dyDescent="0.2">
      <c r="A22" s="5"/>
      <c r="B22" s="5"/>
      <c r="C22" s="4"/>
      <c r="D22" s="3"/>
      <c r="E22" s="3"/>
      <c r="F22" s="3"/>
      <c r="H22" s="2"/>
    </row>
    <row r="23" spans="1:8" x14ac:dyDescent="0.2">
      <c r="A23" s="5"/>
      <c r="B23" s="5"/>
      <c r="C23" s="4"/>
      <c r="D23" s="3"/>
      <c r="E23" s="3"/>
      <c r="F23" s="3"/>
      <c r="H23" s="2"/>
    </row>
  </sheetData>
  <pageMargins left="0.7" right="0.7" top="0.75" bottom="0.75" header="0.3" footer="0.3"/>
  <pageSetup orientation="portrait" r:id="rId1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3"/>
  <sheetViews>
    <sheetView workbookViewId="0">
      <selection sqref="A1:D4"/>
    </sheetView>
  </sheetViews>
  <sheetFormatPr defaultColWidth="9.140625" defaultRowHeight="12.75" x14ac:dyDescent="0.2"/>
  <cols>
    <col min="1" max="1" width="9.140625" style="1"/>
    <col min="2" max="2" width="23" style="1" customWidth="1"/>
    <col min="3" max="3" width="9.140625" style="1" bestFit="1" customWidth="1"/>
    <col min="4" max="4" width="9.140625" style="1"/>
    <col min="5" max="5" width="11.7109375" style="1" customWidth="1"/>
    <col min="6" max="7" width="9.140625" style="1"/>
    <col min="8" max="8" width="12.28515625" style="1" customWidth="1"/>
    <col min="9" max="16384" width="9.140625" style="1"/>
  </cols>
  <sheetData>
    <row r="1" spans="1:8" x14ac:dyDescent="0.2">
      <c r="A1" s="26" t="s">
        <v>51</v>
      </c>
      <c r="B1" s="26"/>
      <c r="C1" s="27"/>
      <c r="D1" s="28"/>
      <c r="E1" s="5"/>
      <c r="F1" s="2"/>
      <c r="G1" s="5"/>
      <c r="H1" s="5"/>
    </row>
    <row r="2" spans="1:8" x14ac:dyDescent="0.2">
      <c r="A2" s="26" t="s">
        <v>42</v>
      </c>
      <c r="B2" s="26"/>
      <c r="C2" s="27"/>
      <c r="D2" s="28"/>
      <c r="E2" s="5"/>
      <c r="F2" s="2"/>
      <c r="G2" s="5"/>
      <c r="H2" s="5"/>
    </row>
    <row r="3" spans="1:8" x14ac:dyDescent="0.2">
      <c r="A3" s="26" t="s">
        <v>41</v>
      </c>
      <c r="B3" s="26"/>
      <c r="C3" s="27"/>
      <c r="D3" s="28"/>
      <c r="E3" s="5"/>
      <c r="F3" s="2"/>
      <c r="G3" s="5"/>
      <c r="H3" s="5"/>
    </row>
    <row r="4" spans="1:8" x14ac:dyDescent="0.2">
      <c r="A4" s="26" t="s">
        <v>40</v>
      </c>
      <c r="B4" s="26"/>
      <c r="C4" s="27"/>
      <c r="D4" s="28"/>
      <c r="E4" s="5"/>
      <c r="F4" s="2"/>
      <c r="G4" s="5"/>
      <c r="H4" s="5"/>
    </row>
    <row r="5" spans="1:8" x14ac:dyDescent="0.2">
      <c r="A5" s="6" t="s">
        <v>39</v>
      </c>
      <c r="B5" s="6" t="s">
        <v>38</v>
      </c>
      <c r="C5" s="8" t="s">
        <v>37</v>
      </c>
      <c r="D5" s="7" t="s">
        <v>36</v>
      </c>
      <c r="E5" s="6" t="s">
        <v>35</v>
      </c>
      <c r="F5" s="7" t="s">
        <v>34</v>
      </c>
      <c r="G5" s="6" t="s">
        <v>33</v>
      </c>
      <c r="H5" s="6" t="s">
        <v>32</v>
      </c>
    </row>
    <row r="6" spans="1:8" x14ac:dyDescent="0.2">
      <c r="A6" s="5" t="s">
        <v>31</v>
      </c>
      <c r="B6" s="5" t="s">
        <v>30</v>
      </c>
      <c r="C6" s="4">
        <v>42499</v>
      </c>
      <c r="D6" s="3">
        <v>4884</v>
      </c>
      <c r="E6" s="3">
        <v>82</v>
      </c>
      <c r="F6" s="3">
        <v>10</v>
      </c>
      <c r="G6" s="1">
        <f>E6/D6</f>
        <v>1.678951678951679E-2</v>
      </c>
      <c r="H6" s="2" t="s">
        <v>0</v>
      </c>
    </row>
    <row r="7" spans="1:8" x14ac:dyDescent="0.2">
      <c r="A7" s="5" t="s">
        <v>29</v>
      </c>
      <c r="B7" s="5" t="s">
        <v>28</v>
      </c>
      <c r="C7" s="4">
        <v>42499</v>
      </c>
      <c r="D7" s="3">
        <v>5475</v>
      </c>
      <c r="E7" s="3">
        <v>1214</v>
      </c>
      <c r="F7" s="3">
        <v>75</v>
      </c>
      <c r="G7" s="1">
        <f>E7/D7</f>
        <v>0.22173515981735159</v>
      </c>
      <c r="H7" s="14" t="s">
        <v>44</v>
      </c>
    </row>
    <row r="8" spans="1:8" x14ac:dyDescent="0.2">
      <c r="A8" s="5" t="s">
        <v>27</v>
      </c>
      <c r="B8" s="5" t="s">
        <v>26</v>
      </c>
      <c r="C8" s="4">
        <v>42499</v>
      </c>
      <c r="D8" s="3">
        <v>1259</v>
      </c>
      <c r="E8" s="3">
        <v>190</v>
      </c>
      <c r="F8" s="3">
        <v>31</v>
      </c>
      <c r="G8" s="1">
        <f>E8/D8</f>
        <v>0.15091342335186655</v>
      </c>
      <c r="H8" s="14" t="s">
        <v>44</v>
      </c>
    </row>
    <row r="9" spans="1:8" x14ac:dyDescent="0.2">
      <c r="A9" s="5" t="s">
        <v>25</v>
      </c>
      <c r="B9" s="5" t="s">
        <v>24</v>
      </c>
      <c r="C9" s="4">
        <v>42499</v>
      </c>
      <c r="D9" s="2">
        <v>345</v>
      </c>
      <c r="E9" s="3">
        <v>40</v>
      </c>
      <c r="F9" s="3">
        <v>20</v>
      </c>
      <c r="G9" s="1">
        <f t="shared" ref="G9:G14" si="0">E9/D9</f>
        <v>0.11594202898550725</v>
      </c>
      <c r="H9" s="2" t="s">
        <v>0</v>
      </c>
    </row>
    <row r="10" spans="1:8" x14ac:dyDescent="0.2">
      <c r="A10" s="5" t="s">
        <v>23</v>
      </c>
      <c r="B10" s="5" t="s">
        <v>22</v>
      </c>
      <c r="C10" s="4">
        <v>42499</v>
      </c>
      <c r="D10" s="3">
        <v>158</v>
      </c>
      <c r="E10" s="3" t="s">
        <v>3</v>
      </c>
      <c r="F10" s="3">
        <v>20</v>
      </c>
      <c r="G10" s="1">
        <f>10/D10</f>
        <v>6.3291139240506333E-2</v>
      </c>
      <c r="H10" s="2" t="s">
        <v>0</v>
      </c>
    </row>
    <row r="11" spans="1:8" x14ac:dyDescent="0.2">
      <c r="A11" s="5" t="s">
        <v>21</v>
      </c>
      <c r="B11" s="5" t="s">
        <v>20</v>
      </c>
      <c r="C11" s="4">
        <v>42499</v>
      </c>
      <c r="D11" s="3">
        <v>148</v>
      </c>
      <c r="E11" s="3" t="s">
        <v>3</v>
      </c>
      <c r="F11" s="3" t="s">
        <v>3</v>
      </c>
      <c r="G11" s="1">
        <f>10/D11</f>
        <v>6.7567567567567571E-2</v>
      </c>
      <c r="H11" s="2" t="s">
        <v>0</v>
      </c>
    </row>
    <row r="12" spans="1:8" x14ac:dyDescent="0.2">
      <c r="A12" s="5" t="s">
        <v>19</v>
      </c>
      <c r="B12" s="5" t="s">
        <v>18</v>
      </c>
      <c r="C12" s="4">
        <v>42499</v>
      </c>
      <c r="D12" s="3">
        <v>2359</v>
      </c>
      <c r="E12" s="3">
        <v>13</v>
      </c>
      <c r="F12" s="2" t="s">
        <v>3</v>
      </c>
      <c r="G12" s="1">
        <f>E12/D12</f>
        <v>5.5108096651123361E-3</v>
      </c>
      <c r="H12" s="2" t="s">
        <v>0</v>
      </c>
    </row>
    <row r="13" spans="1:8" x14ac:dyDescent="0.2">
      <c r="A13" s="5" t="s">
        <v>17</v>
      </c>
      <c r="B13" s="5" t="s">
        <v>16</v>
      </c>
      <c r="C13" s="4">
        <v>42499</v>
      </c>
      <c r="D13" s="3">
        <v>1317</v>
      </c>
      <c r="E13" s="3">
        <v>26</v>
      </c>
      <c r="F13" s="2" t="s">
        <v>3</v>
      </c>
      <c r="G13" s="1">
        <f t="shared" si="0"/>
        <v>1.9741837509491267E-2</v>
      </c>
      <c r="H13" s="2" t="s">
        <v>0</v>
      </c>
    </row>
    <row r="14" spans="1:8" x14ac:dyDescent="0.2">
      <c r="A14" s="5" t="s">
        <v>15</v>
      </c>
      <c r="B14" s="5" t="s">
        <v>14</v>
      </c>
      <c r="C14" s="4">
        <v>42499</v>
      </c>
      <c r="D14" s="3">
        <v>2359</v>
      </c>
      <c r="E14" s="3">
        <v>68</v>
      </c>
      <c r="F14" s="3" t="s">
        <v>3</v>
      </c>
      <c r="G14" s="1">
        <f t="shared" si="0"/>
        <v>2.8825773632895294E-2</v>
      </c>
      <c r="H14" s="2" t="s">
        <v>0</v>
      </c>
    </row>
    <row r="15" spans="1:8" x14ac:dyDescent="0.2">
      <c r="A15" s="5" t="s">
        <v>13</v>
      </c>
      <c r="B15" s="5" t="s">
        <v>12</v>
      </c>
      <c r="C15" s="4">
        <v>42499</v>
      </c>
      <c r="D15" s="3">
        <v>3448</v>
      </c>
      <c r="E15" s="3">
        <v>53</v>
      </c>
      <c r="F15" s="3">
        <v>10</v>
      </c>
      <c r="G15" s="1">
        <f>E15/D15</f>
        <v>1.5371229698375869E-2</v>
      </c>
      <c r="H15" s="2" t="s">
        <v>0</v>
      </c>
    </row>
    <row r="16" spans="1:8" x14ac:dyDescent="0.2">
      <c r="A16" s="5" t="s">
        <v>11</v>
      </c>
      <c r="B16" s="5" t="s">
        <v>10</v>
      </c>
      <c r="C16" s="4">
        <v>42499</v>
      </c>
      <c r="D16" s="3">
        <v>759</v>
      </c>
      <c r="E16" s="3" t="s">
        <v>3</v>
      </c>
      <c r="F16" s="3">
        <v>10</v>
      </c>
      <c r="G16" s="1">
        <f>10/759</f>
        <v>1.3175230566534914E-2</v>
      </c>
      <c r="H16" s="2" t="s">
        <v>0</v>
      </c>
    </row>
    <row r="17" spans="1:8" x14ac:dyDescent="0.2">
      <c r="A17" s="5" t="s">
        <v>9</v>
      </c>
      <c r="B17" s="5" t="s">
        <v>8</v>
      </c>
      <c r="C17" s="4">
        <v>42499</v>
      </c>
      <c r="D17" s="3">
        <v>4884</v>
      </c>
      <c r="E17" s="3">
        <v>156</v>
      </c>
      <c r="F17" s="3">
        <v>10</v>
      </c>
      <c r="G17" s="1">
        <f>E17/D17</f>
        <v>3.1941031941031942E-2</v>
      </c>
      <c r="H17" s="2" t="s">
        <v>0</v>
      </c>
    </row>
    <row r="18" spans="1:8" x14ac:dyDescent="0.2">
      <c r="A18" s="5" t="s">
        <v>7</v>
      </c>
      <c r="B18" s="5" t="s">
        <v>6</v>
      </c>
      <c r="C18" s="4">
        <v>42499</v>
      </c>
      <c r="D18" s="3">
        <v>5794</v>
      </c>
      <c r="E18" s="3">
        <v>53</v>
      </c>
      <c r="F18" s="3">
        <v>87</v>
      </c>
      <c r="G18" s="1">
        <f>E18/D18</f>
        <v>9.1473938557128064E-3</v>
      </c>
      <c r="H18" s="2" t="s">
        <v>0</v>
      </c>
    </row>
    <row r="19" spans="1:8" x14ac:dyDescent="0.2">
      <c r="A19" s="5" t="s">
        <v>5</v>
      </c>
      <c r="B19" s="5" t="s">
        <v>4</v>
      </c>
      <c r="C19" s="4">
        <v>42499</v>
      </c>
      <c r="D19" s="3">
        <v>256</v>
      </c>
      <c r="E19" s="3">
        <v>26</v>
      </c>
      <c r="F19" s="3">
        <v>10</v>
      </c>
      <c r="G19" s="1">
        <f>E19/D19</f>
        <v>0.1015625</v>
      </c>
      <c r="H19" s="2" t="s">
        <v>0</v>
      </c>
    </row>
    <row r="20" spans="1:8" x14ac:dyDescent="0.2">
      <c r="A20" s="5" t="s">
        <v>2</v>
      </c>
      <c r="B20" s="5" t="s">
        <v>1</v>
      </c>
      <c r="C20" s="4">
        <v>42499</v>
      </c>
      <c r="D20" s="3">
        <v>1439</v>
      </c>
      <c r="E20" s="3">
        <v>26</v>
      </c>
      <c r="F20" s="3" t="s">
        <v>3</v>
      </c>
      <c r="G20" s="1">
        <f>E20/D20</f>
        <v>1.8068102849200834E-2</v>
      </c>
      <c r="H20" s="2" t="s">
        <v>0</v>
      </c>
    </row>
    <row r="22" spans="1:8" x14ac:dyDescent="0.2">
      <c r="A22" s="5" t="s">
        <v>29</v>
      </c>
      <c r="B22" s="5" t="s">
        <v>28</v>
      </c>
      <c r="C22" s="4">
        <v>42500</v>
      </c>
      <c r="D22" s="3">
        <v>243</v>
      </c>
      <c r="E22" s="3">
        <v>40</v>
      </c>
      <c r="F22" s="3" t="s">
        <v>3</v>
      </c>
      <c r="G22" s="1">
        <f>E22/D22</f>
        <v>0.16460905349794239</v>
      </c>
      <c r="H22" s="2" t="s">
        <v>0</v>
      </c>
    </row>
    <row r="23" spans="1:8" x14ac:dyDescent="0.2">
      <c r="A23" s="5" t="s">
        <v>27</v>
      </c>
      <c r="B23" s="5" t="s">
        <v>26</v>
      </c>
      <c r="C23" s="4">
        <v>42500</v>
      </c>
      <c r="D23" s="3">
        <v>20</v>
      </c>
      <c r="E23" s="3" t="s">
        <v>3</v>
      </c>
      <c r="F23" s="3" t="s">
        <v>3</v>
      </c>
      <c r="G23" s="1">
        <f>10/D23</f>
        <v>0.5</v>
      </c>
      <c r="H23" s="2" t="s">
        <v>0</v>
      </c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3"/>
  <sheetViews>
    <sheetView zoomScale="120" zoomScaleNormal="120" workbookViewId="0">
      <selection activeCell="E15" sqref="E15"/>
    </sheetView>
  </sheetViews>
  <sheetFormatPr defaultColWidth="9.140625" defaultRowHeight="12.75" x14ac:dyDescent="0.2"/>
  <cols>
    <col min="1" max="1" width="9.140625" style="1"/>
    <col min="2" max="2" width="23" style="1" customWidth="1"/>
    <col min="3" max="3" width="10.5703125" style="1" bestFit="1" customWidth="1"/>
    <col min="4" max="4" width="9.140625" style="1"/>
    <col min="5" max="5" width="11.7109375" style="1" customWidth="1"/>
    <col min="6" max="7" width="9.140625" style="1"/>
    <col min="8" max="8" width="12.28515625" style="1" customWidth="1"/>
    <col min="9" max="16384" width="9.140625" style="1"/>
  </cols>
  <sheetData>
    <row r="1" spans="1:8" x14ac:dyDescent="0.2">
      <c r="A1" s="5" t="s">
        <v>42</v>
      </c>
      <c r="B1" s="5"/>
      <c r="C1" s="10"/>
      <c r="D1" s="9"/>
      <c r="E1" s="5"/>
      <c r="F1" s="2"/>
      <c r="G1" s="5"/>
      <c r="H1" s="5"/>
    </row>
    <row r="2" spans="1:8" x14ac:dyDescent="0.2">
      <c r="A2" s="5" t="s">
        <v>41</v>
      </c>
      <c r="B2" s="5"/>
      <c r="C2" s="10"/>
      <c r="D2" s="9"/>
      <c r="E2" s="5"/>
      <c r="F2" s="2"/>
      <c r="G2" s="5"/>
      <c r="H2" s="5"/>
    </row>
    <row r="3" spans="1:8" x14ac:dyDescent="0.2">
      <c r="A3" s="5" t="s">
        <v>40</v>
      </c>
      <c r="B3" s="5"/>
      <c r="C3" s="10"/>
      <c r="D3" s="9"/>
      <c r="E3" s="5"/>
      <c r="F3" s="2"/>
      <c r="G3" s="5"/>
      <c r="H3" s="5"/>
    </row>
    <row r="4" spans="1:8" x14ac:dyDescent="0.2">
      <c r="A4" s="6" t="s">
        <v>39</v>
      </c>
      <c r="B4" s="6" t="s">
        <v>38</v>
      </c>
      <c r="C4" s="8" t="s">
        <v>37</v>
      </c>
      <c r="D4" s="7" t="s">
        <v>36</v>
      </c>
      <c r="E4" s="6" t="s">
        <v>35</v>
      </c>
      <c r="F4" s="7" t="s">
        <v>34</v>
      </c>
      <c r="G4" s="6" t="s">
        <v>33</v>
      </c>
      <c r="H4" s="6" t="s">
        <v>32</v>
      </c>
    </row>
    <row r="5" spans="1:8" x14ac:dyDescent="0.2">
      <c r="A5" s="5" t="s">
        <v>31</v>
      </c>
      <c r="B5" s="5" t="s">
        <v>30</v>
      </c>
      <c r="C5" s="4">
        <v>42710</v>
      </c>
      <c r="D5" s="3">
        <v>253</v>
      </c>
      <c r="E5" s="3">
        <v>205</v>
      </c>
      <c r="F5" s="3">
        <v>20</v>
      </c>
      <c r="G5" s="33">
        <f>E5/D5</f>
        <v>0.81027667984189722</v>
      </c>
      <c r="H5" s="2" t="s">
        <v>0</v>
      </c>
    </row>
    <row r="6" spans="1:8" x14ac:dyDescent="0.2">
      <c r="A6" s="18" t="s">
        <v>29</v>
      </c>
      <c r="B6" s="18" t="s">
        <v>28</v>
      </c>
      <c r="C6" s="19">
        <v>42710</v>
      </c>
      <c r="D6" s="20">
        <v>211</v>
      </c>
      <c r="E6" s="20">
        <v>98</v>
      </c>
      <c r="F6" s="20">
        <v>10</v>
      </c>
      <c r="G6" s="21">
        <f>E6/D6</f>
        <v>0.46445497630331756</v>
      </c>
      <c r="H6" s="24" t="s">
        <v>0</v>
      </c>
    </row>
    <row r="7" spans="1:8" x14ac:dyDescent="0.2">
      <c r="A7" s="5" t="s">
        <v>27</v>
      </c>
      <c r="B7" s="5" t="s">
        <v>26</v>
      </c>
      <c r="C7" s="4">
        <v>42710</v>
      </c>
      <c r="D7" s="3">
        <v>10</v>
      </c>
      <c r="E7" s="3" t="s">
        <v>3</v>
      </c>
      <c r="F7" s="3">
        <v>10</v>
      </c>
      <c r="G7" s="33">
        <f>10/D7</f>
        <v>1</v>
      </c>
      <c r="H7" s="2" t="s">
        <v>0</v>
      </c>
    </row>
    <row r="8" spans="1:8" x14ac:dyDescent="0.2">
      <c r="A8" s="18" t="s">
        <v>25</v>
      </c>
      <c r="B8" s="18" t="s">
        <v>24</v>
      </c>
      <c r="C8" s="19">
        <v>42710</v>
      </c>
      <c r="D8" s="24">
        <v>121</v>
      </c>
      <c r="E8" s="20">
        <v>26</v>
      </c>
      <c r="F8" s="20" t="s">
        <v>3</v>
      </c>
      <c r="G8" s="21">
        <f>E8/D8</f>
        <v>0.21487603305785125</v>
      </c>
      <c r="H8" s="24" t="s">
        <v>0</v>
      </c>
    </row>
    <row r="9" spans="1:8" x14ac:dyDescent="0.2">
      <c r="A9" s="5" t="s">
        <v>23</v>
      </c>
      <c r="B9" s="5" t="s">
        <v>22</v>
      </c>
      <c r="C9" s="4">
        <v>42710</v>
      </c>
      <c r="D9" s="3">
        <v>199</v>
      </c>
      <c r="E9" s="3" t="s">
        <v>3</v>
      </c>
      <c r="F9" s="3" t="s">
        <v>3</v>
      </c>
      <c r="G9" s="33">
        <f>10/D9</f>
        <v>5.0251256281407038E-2</v>
      </c>
      <c r="H9" s="25" t="s">
        <v>0</v>
      </c>
    </row>
    <row r="10" spans="1:8" x14ac:dyDescent="0.2">
      <c r="A10" s="18" t="s">
        <v>21</v>
      </c>
      <c r="B10" s="18" t="s">
        <v>20</v>
      </c>
      <c r="C10" s="19">
        <v>42710</v>
      </c>
      <c r="D10" s="20">
        <v>134</v>
      </c>
      <c r="E10" s="20">
        <v>53</v>
      </c>
      <c r="F10" s="20">
        <v>87</v>
      </c>
      <c r="G10" s="21">
        <f>E10/D10</f>
        <v>0.39552238805970147</v>
      </c>
      <c r="H10" s="24" t="s">
        <v>0</v>
      </c>
    </row>
    <row r="11" spans="1:8" x14ac:dyDescent="0.2">
      <c r="A11" s="5" t="s">
        <v>19</v>
      </c>
      <c r="B11" s="5" t="s">
        <v>18</v>
      </c>
      <c r="C11" s="4">
        <v>42710</v>
      </c>
      <c r="D11" s="3">
        <v>41</v>
      </c>
      <c r="E11" s="3" t="s">
        <v>3</v>
      </c>
      <c r="F11" s="25" t="s">
        <v>3</v>
      </c>
      <c r="G11" s="33">
        <f>10/D11</f>
        <v>0.24390243902439024</v>
      </c>
      <c r="H11" s="25" t="s">
        <v>0</v>
      </c>
    </row>
    <row r="12" spans="1:8" x14ac:dyDescent="0.2">
      <c r="A12" s="18" t="s">
        <v>17</v>
      </c>
      <c r="B12" s="18" t="s">
        <v>16</v>
      </c>
      <c r="C12" s="19">
        <v>42710</v>
      </c>
      <c r="D12" s="20">
        <v>161</v>
      </c>
      <c r="E12" s="20" t="s">
        <v>3</v>
      </c>
      <c r="F12" s="24" t="s">
        <v>3</v>
      </c>
      <c r="G12" s="21">
        <f>10/D12</f>
        <v>6.2111801242236024E-2</v>
      </c>
      <c r="H12" s="24" t="s">
        <v>0</v>
      </c>
    </row>
    <row r="13" spans="1:8" x14ac:dyDescent="0.2">
      <c r="A13" s="5" t="s">
        <v>15</v>
      </c>
      <c r="B13" s="5" t="s">
        <v>14</v>
      </c>
      <c r="C13" s="4">
        <v>42710</v>
      </c>
      <c r="D13" s="14"/>
      <c r="E13" s="14"/>
      <c r="F13" s="14" t="s">
        <v>59</v>
      </c>
      <c r="G13" s="33"/>
      <c r="H13" s="25" t="s">
        <v>0</v>
      </c>
    </row>
    <row r="14" spans="1:8" x14ac:dyDescent="0.2">
      <c r="A14" s="18" t="s">
        <v>13</v>
      </c>
      <c r="B14" s="18" t="s">
        <v>12</v>
      </c>
      <c r="C14" s="19">
        <v>42710</v>
      </c>
      <c r="D14" s="23"/>
      <c r="E14" s="23"/>
      <c r="F14" s="23" t="s">
        <v>59</v>
      </c>
      <c r="G14" s="21"/>
      <c r="H14" s="24" t="s">
        <v>0</v>
      </c>
    </row>
    <row r="15" spans="1:8" x14ac:dyDescent="0.2">
      <c r="A15" s="5" t="s">
        <v>11</v>
      </c>
      <c r="B15" s="5" t="s">
        <v>10</v>
      </c>
      <c r="C15" s="4">
        <v>42710</v>
      </c>
      <c r="D15" s="3">
        <v>121</v>
      </c>
      <c r="E15" s="3" t="s">
        <v>3</v>
      </c>
      <c r="F15" s="3" t="s">
        <v>3</v>
      </c>
      <c r="G15" s="33">
        <f>10/D15</f>
        <v>8.2644628099173556E-2</v>
      </c>
      <c r="H15" s="25" t="s">
        <v>0</v>
      </c>
    </row>
    <row r="16" spans="1:8" x14ac:dyDescent="0.2">
      <c r="A16" s="18" t="s">
        <v>9</v>
      </c>
      <c r="B16" s="18" t="s">
        <v>8</v>
      </c>
      <c r="C16" s="19">
        <v>42710</v>
      </c>
      <c r="D16" s="20">
        <v>121</v>
      </c>
      <c r="E16" s="20" t="s">
        <v>3</v>
      </c>
      <c r="F16" s="20" t="s">
        <v>3</v>
      </c>
      <c r="G16" s="21">
        <f>10/D16</f>
        <v>8.2644628099173556E-2</v>
      </c>
      <c r="H16" s="24" t="s">
        <v>0</v>
      </c>
    </row>
    <row r="17" spans="1:8" x14ac:dyDescent="0.2">
      <c r="A17" s="5" t="s">
        <v>7</v>
      </c>
      <c r="B17" s="5" t="s">
        <v>6</v>
      </c>
      <c r="C17" s="4">
        <v>42710</v>
      </c>
      <c r="D17" s="3">
        <v>134</v>
      </c>
      <c r="E17" s="3">
        <v>13</v>
      </c>
      <c r="F17" s="3" t="s">
        <v>3</v>
      </c>
      <c r="G17" s="33">
        <f>E17/D17</f>
        <v>9.7014925373134331E-2</v>
      </c>
      <c r="H17" s="25" t="s">
        <v>0</v>
      </c>
    </row>
    <row r="18" spans="1:8" x14ac:dyDescent="0.2">
      <c r="A18" s="18" t="s">
        <v>5</v>
      </c>
      <c r="B18" s="18" t="s">
        <v>4</v>
      </c>
      <c r="C18" s="19">
        <v>42710</v>
      </c>
      <c r="D18" s="20">
        <v>169</v>
      </c>
      <c r="E18" s="20">
        <v>109</v>
      </c>
      <c r="F18" s="20" t="s">
        <v>3</v>
      </c>
      <c r="G18" s="21">
        <f>E18/D18</f>
        <v>0.6449704142011834</v>
      </c>
      <c r="H18" s="24" t="s">
        <v>0</v>
      </c>
    </row>
    <row r="19" spans="1:8" x14ac:dyDescent="0.2">
      <c r="A19" s="5" t="s">
        <v>2</v>
      </c>
      <c r="B19" s="5" t="s">
        <v>1</v>
      </c>
      <c r="C19" s="4">
        <v>42710</v>
      </c>
      <c r="D19" s="3">
        <v>75</v>
      </c>
      <c r="E19" s="25" t="s">
        <v>3</v>
      </c>
      <c r="F19" s="25" t="s">
        <v>3</v>
      </c>
      <c r="G19" s="33">
        <f>10/75</f>
        <v>0.13333333333333333</v>
      </c>
      <c r="H19" s="25" t="s">
        <v>0</v>
      </c>
    </row>
    <row r="20" spans="1:8" x14ac:dyDescent="0.2">
      <c r="C20" s="4"/>
      <c r="H20" s="12"/>
    </row>
    <row r="21" spans="1:8" hidden="1" x14ac:dyDescent="0.2">
      <c r="A21" s="5" t="s">
        <v>15</v>
      </c>
      <c r="B21" s="5" t="s">
        <v>14</v>
      </c>
      <c r="C21" s="4">
        <v>42634</v>
      </c>
      <c r="D21" s="3"/>
      <c r="E21" s="3"/>
      <c r="F21" s="3"/>
      <c r="G21" s="3" t="e">
        <f t="shared" ref="G21" si="0">E21/D21</f>
        <v>#DIV/0!</v>
      </c>
      <c r="H21" s="25" t="s">
        <v>0</v>
      </c>
    </row>
    <row r="22" spans="1:8" x14ac:dyDescent="0.2">
      <c r="H22" s="12"/>
    </row>
    <row r="23" spans="1:8" x14ac:dyDescent="0.2">
      <c r="H23" s="29"/>
    </row>
    <row r="24" spans="1:8" x14ac:dyDescent="0.2">
      <c r="H24" s="29"/>
    </row>
    <row r="25" spans="1:8" x14ac:dyDescent="0.2">
      <c r="H25" s="29"/>
    </row>
    <row r="26" spans="1:8" x14ac:dyDescent="0.2">
      <c r="H26" s="37"/>
    </row>
    <row r="27" spans="1:8" x14ac:dyDescent="0.2">
      <c r="H27" s="12"/>
    </row>
    <row r="28" spans="1:8" x14ac:dyDescent="0.2">
      <c r="H28" s="12"/>
    </row>
    <row r="29" spans="1:8" x14ac:dyDescent="0.2">
      <c r="A29" s="12"/>
      <c r="B29" s="12"/>
      <c r="C29" s="12"/>
      <c r="D29" s="12"/>
    </row>
    <row r="30" spans="1:8" x14ac:dyDescent="0.2">
      <c r="A30" s="12"/>
      <c r="B30" s="12"/>
      <c r="C30" s="12"/>
      <c r="D30" s="12"/>
    </row>
    <row r="31" spans="1:8" x14ac:dyDescent="0.2">
      <c r="H31" s="12"/>
    </row>
    <row r="33" spans="8:8" x14ac:dyDescent="0.2">
      <c r="H33" s="12"/>
    </row>
  </sheetData>
  <dataValidations count="1">
    <dataValidation type="list" allowBlank="1" showInputMessage="1" showErrorMessage="1" sqref="H5:H19 H21">
      <formula1>"OPEN, ADVISORY, RAIN ADVISORY, CLOSURE"</formula1>
    </dataValidation>
  </dataValidations>
  <pageMargins left="0.7" right="0.7" top="0.75" bottom="0.75" header="0.3" footer="0.3"/>
  <pageSetup scale="87" orientation="portrait" r:id="rId1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0"/>
  <sheetViews>
    <sheetView workbookViewId="0">
      <selection sqref="A1:D4"/>
    </sheetView>
  </sheetViews>
  <sheetFormatPr defaultColWidth="9.140625" defaultRowHeight="12.75" x14ac:dyDescent="0.2"/>
  <cols>
    <col min="1" max="1" width="9.140625" style="1"/>
    <col min="2" max="2" width="23" style="1" customWidth="1"/>
    <col min="3" max="3" width="9.140625" style="1" bestFit="1" customWidth="1"/>
    <col min="4" max="4" width="9.140625" style="1"/>
    <col min="5" max="5" width="11.7109375" style="1" customWidth="1"/>
    <col min="6" max="7" width="9.140625" style="1"/>
    <col min="8" max="8" width="12.28515625" style="1" customWidth="1"/>
    <col min="9" max="16384" width="9.140625" style="1"/>
  </cols>
  <sheetData>
    <row r="1" spans="1:8" x14ac:dyDescent="0.2">
      <c r="A1" s="26" t="s">
        <v>51</v>
      </c>
      <c r="B1" s="26"/>
      <c r="C1" s="27"/>
      <c r="D1" s="28"/>
      <c r="E1" s="5"/>
      <c r="F1" s="2"/>
      <c r="G1" s="5"/>
      <c r="H1" s="5"/>
    </row>
    <row r="2" spans="1:8" x14ac:dyDescent="0.2">
      <c r="A2" s="26" t="s">
        <v>42</v>
      </c>
      <c r="B2" s="26"/>
      <c r="C2" s="27"/>
      <c r="D2" s="28"/>
      <c r="E2" s="5"/>
      <c r="F2" s="2"/>
      <c r="G2" s="5"/>
      <c r="H2" s="5"/>
    </row>
    <row r="3" spans="1:8" x14ac:dyDescent="0.2">
      <c r="A3" s="26" t="s">
        <v>41</v>
      </c>
      <c r="B3" s="26"/>
      <c r="C3" s="27"/>
      <c r="D3" s="28"/>
      <c r="E3" s="5"/>
      <c r="F3" s="2"/>
      <c r="G3" s="5"/>
      <c r="H3" s="5"/>
    </row>
    <row r="4" spans="1:8" x14ac:dyDescent="0.2">
      <c r="A4" s="26" t="s">
        <v>40</v>
      </c>
      <c r="B4" s="26"/>
      <c r="C4" s="27"/>
      <c r="D4" s="28"/>
      <c r="E4" s="5"/>
      <c r="F4" s="2"/>
      <c r="G4" s="5"/>
      <c r="H4" s="5"/>
    </row>
    <row r="5" spans="1:8" x14ac:dyDescent="0.2">
      <c r="A5" s="6" t="s">
        <v>39</v>
      </c>
      <c r="B5" s="6" t="s">
        <v>38</v>
      </c>
      <c r="C5" s="8" t="s">
        <v>37</v>
      </c>
      <c r="D5" s="7" t="s">
        <v>36</v>
      </c>
      <c r="E5" s="6" t="s">
        <v>35</v>
      </c>
      <c r="F5" s="7" t="s">
        <v>34</v>
      </c>
      <c r="G5" s="6" t="s">
        <v>33</v>
      </c>
      <c r="H5" s="6" t="s">
        <v>32</v>
      </c>
    </row>
    <row r="6" spans="1:8" x14ac:dyDescent="0.2">
      <c r="A6" s="5" t="s">
        <v>31</v>
      </c>
      <c r="B6" s="5" t="s">
        <v>30</v>
      </c>
      <c r="C6" s="4">
        <v>42493</v>
      </c>
      <c r="D6" s="3" t="s">
        <v>3</v>
      </c>
      <c r="E6" s="3" t="s">
        <v>3</v>
      </c>
      <c r="F6" s="3">
        <v>111</v>
      </c>
      <c r="G6" s="1">
        <f>10/10</f>
        <v>1</v>
      </c>
      <c r="H6" s="2" t="s">
        <v>0</v>
      </c>
    </row>
    <row r="7" spans="1:8" x14ac:dyDescent="0.2">
      <c r="A7" s="5" t="s">
        <v>29</v>
      </c>
      <c r="B7" s="5" t="s">
        <v>28</v>
      </c>
      <c r="C7" s="4">
        <v>42493</v>
      </c>
      <c r="D7" s="3">
        <v>63</v>
      </c>
      <c r="E7" s="3">
        <v>13</v>
      </c>
      <c r="F7" s="3">
        <v>53</v>
      </c>
      <c r="G7" s="1">
        <f>E7/D7</f>
        <v>0.20634920634920634</v>
      </c>
      <c r="H7" s="2" t="s">
        <v>0</v>
      </c>
    </row>
    <row r="8" spans="1:8" x14ac:dyDescent="0.2">
      <c r="A8" s="5" t="s">
        <v>27</v>
      </c>
      <c r="B8" s="5" t="s">
        <v>26</v>
      </c>
      <c r="C8" s="4">
        <v>42493</v>
      </c>
      <c r="D8" s="3" t="s">
        <v>3</v>
      </c>
      <c r="E8" s="3" t="s">
        <v>3</v>
      </c>
      <c r="F8" s="3" t="s">
        <v>3</v>
      </c>
      <c r="G8" s="1">
        <f>10/10</f>
        <v>1</v>
      </c>
      <c r="H8" s="2" t="s">
        <v>0</v>
      </c>
    </row>
    <row r="9" spans="1:8" x14ac:dyDescent="0.2">
      <c r="A9" s="5" t="s">
        <v>25</v>
      </c>
      <c r="B9" s="5" t="s">
        <v>24</v>
      </c>
      <c r="C9" s="4">
        <v>42493</v>
      </c>
      <c r="D9" s="2">
        <v>20</v>
      </c>
      <c r="E9" s="3">
        <v>13</v>
      </c>
      <c r="F9" s="3">
        <v>31</v>
      </c>
      <c r="G9" s="1">
        <f t="shared" ref="G9:G13" si="0">E9/D9</f>
        <v>0.65</v>
      </c>
      <c r="H9" s="2" t="s">
        <v>0</v>
      </c>
    </row>
    <row r="10" spans="1:8" x14ac:dyDescent="0.2">
      <c r="A10" s="5" t="s">
        <v>23</v>
      </c>
      <c r="B10" s="5" t="s">
        <v>22</v>
      </c>
      <c r="C10" s="4">
        <v>42493</v>
      </c>
      <c r="D10" s="3">
        <v>20</v>
      </c>
      <c r="E10" s="3" t="s">
        <v>3</v>
      </c>
      <c r="F10" s="3" t="s">
        <v>3</v>
      </c>
      <c r="G10" s="1">
        <f>10/D10</f>
        <v>0.5</v>
      </c>
      <c r="H10" s="2" t="s">
        <v>0</v>
      </c>
    </row>
    <row r="11" spans="1:8" x14ac:dyDescent="0.2">
      <c r="A11" s="5" t="s">
        <v>21</v>
      </c>
      <c r="B11" s="5" t="s">
        <v>20</v>
      </c>
      <c r="C11" s="4">
        <v>42493</v>
      </c>
      <c r="D11" s="3">
        <v>10</v>
      </c>
      <c r="E11" s="3" t="s">
        <v>3</v>
      </c>
      <c r="F11" s="3" t="s">
        <v>3</v>
      </c>
      <c r="G11" s="1">
        <f>10/D11</f>
        <v>1</v>
      </c>
      <c r="H11" s="2" t="s">
        <v>0</v>
      </c>
    </row>
    <row r="12" spans="1:8" x14ac:dyDescent="0.2">
      <c r="A12" s="5" t="s">
        <v>19</v>
      </c>
      <c r="B12" s="5" t="s">
        <v>18</v>
      </c>
      <c r="C12" s="4">
        <v>42493</v>
      </c>
      <c r="D12" s="3" t="s">
        <v>3</v>
      </c>
      <c r="E12" s="3" t="s">
        <v>3</v>
      </c>
      <c r="F12" s="3">
        <v>10</v>
      </c>
      <c r="G12" s="1">
        <f>10/10</f>
        <v>1</v>
      </c>
      <c r="H12" s="2" t="s">
        <v>0</v>
      </c>
    </row>
    <row r="13" spans="1:8" x14ac:dyDescent="0.2">
      <c r="A13" s="5" t="s">
        <v>17</v>
      </c>
      <c r="B13" s="5" t="s">
        <v>16</v>
      </c>
      <c r="C13" s="4">
        <v>42493</v>
      </c>
      <c r="D13" s="3">
        <v>97</v>
      </c>
      <c r="E13" s="3">
        <v>82</v>
      </c>
      <c r="F13" s="3">
        <v>20</v>
      </c>
      <c r="G13" s="1">
        <f t="shared" si="0"/>
        <v>0.84536082474226804</v>
      </c>
      <c r="H13" s="2" t="s">
        <v>0</v>
      </c>
    </row>
    <row r="14" spans="1:8" x14ac:dyDescent="0.2">
      <c r="A14" s="5" t="s">
        <v>15</v>
      </c>
      <c r="B14" s="5" t="s">
        <v>14</v>
      </c>
      <c r="C14" s="4">
        <v>42493</v>
      </c>
      <c r="D14" s="3">
        <v>75</v>
      </c>
      <c r="E14" s="3" t="s">
        <v>3</v>
      </c>
      <c r="F14" s="3" t="s">
        <v>3</v>
      </c>
      <c r="G14" s="1">
        <f>10/D14</f>
        <v>0.13333333333333333</v>
      </c>
      <c r="H14" s="2" t="s">
        <v>0</v>
      </c>
    </row>
    <row r="15" spans="1:8" x14ac:dyDescent="0.2">
      <c r="A15" s="5" t="s">
        <v>13</v>
      </c>
      <c r="B15" s="5" t="s">
        <v>12</v>
      </c>
      <c r="C15" s="4">
        <v>42493</v>
      </c>
      <c r="D15" s="3" t="s">
        <v>3</v>
      </c>
      <c r="E15" s="3" t="s">
        <v>3</v>
      </c>
      <c r="F15" s="3">
        <v>10</v>
      </c>
      <c r="G15" s="1">
        <f>10/10</f>
        <v>1</v>
      </c>
      <c r="H15" s="2" t="s">
        <v>0</v>
      </c>
    </row>
    <row r="16" spans="1:8" x14ac:dyDescent="0.2">
      <c r="A16" s="5" t="s">
        <v>11</v>
      </c>
      <c r="B16" s="5" t="s">
        <v>10</v>
      </c>
      <c r="C16" s="4">
        <v>42493</v>
      </c>
      <c r="D16" s="3" t="s">
        <v>3</v>
      </c>
      <c r="E16" s="3" t="s">
        <v>3</v>
      </c>
      <c r="F16" s="3" t="s">
        <v>3</v>
      </c>
      <c r="G16" s="1">
        <f>10/10</f>
        <v>1</v>
      </c>
      <c r="H16" s="2" t="s">
        <v>0</v>
      </c>
    </row>
    <row r="17" spans="1:8" x14ac:dyDescent="0.2">
      <c r="A17" s="5" t="s">
        <v>9</v>
      </c>
      <c r="B17" s="5" t="s">
        <v>8</v>
      </c>
      <c r="C17" s="4">
        <v>42493</v>
      </c>
      <c r="D17" s="3">
        <v>10</v>
      </c>
      <c r="E17" s="3" t="s">
        <v>3</v>
      </c>
      <c r="F17" s="3">
        <v>10</v>
      </c>
      <c r="G17" s="1">
        <f>10/D17</f>
        <v>1</v>
      </c>
      <c r="H17" s="2" t="s">
        <v>0</v>
      </c>
    </row>
    <row r="18" spans="1:8" x14ac:dyDescent="0.2">
      <c r="A18" s="5" t="s">
        <v>7</v>
      </c>
      <c r="B18" s="5" t="s">
        <v>6</v>
      </c>
      <c r="C18" s="4">
        <v>42493</v>
      </c>
      <c r="D18" s="3">
        <v>10</v>
      </c>
      <c r="E18" s="3" t="s">
        <v>3</v>
      </c>
      <c r="F18" s="3">
        <v>10</v>
      </c>
      <c r="G18" s="1">
        <f>10/D18</f>
        <v>1</v>
      </c>
      <c r="H18" s="2" t="s">
        <v>0</v>
      </c>
    </row>
    <row r="19" spans="1:8" x14ac:dyDescent="0.2">
      <c r="A19" s="5" t="s">
        <v>5</v>
      </c>
      <c r="B19" s="5" t="s">
        <v>4</v>
      </c>
      <c r="C19" s="4">
        <v>42493</v>
      </c>
      <c r="D19" s="3">
        <v>75</v>
      </c>
      <c r="E19" s="3" t="s">
        <v>3</v>
      </c>
      <c r="F19" s="3" t="s">
        <v>3</v>
      </c>
      <c r="G19" s="1">
        <f>10/D19</f>
        <v>0.13333333333333333</v>
      </c>
      <c r="H19" s="2" t="s">
        <v>0</v>
      </c>
    </row>
    <row r="20" spans="1:8" x14ac:dyDescent="0.2">
      <c r="A20" s="5" t="s">
        <v>2</v>
      </c>
      <c r="B20" s="5" t="s">
        <v>1</v>
      </c>
      <c r="C20" s="4">
        <v>42493</v>
      </c>
      <c r="D20" s="3" t="s">
        <v>3</v>
      </c>
      <c r="E20" s="3" t="s">
        <v>3</v>
      </c>
      <c r="F20" s="3" t="s">
        <v>3</v>
      </c>
      <c r="G20" s="1">
        <f>10/10</f>
        <v>1</v>
      </c>
      <c r="H20" s="2" t="s">
        <v>0</v>
      </c>
    </row>
  </sheetData>
  <pageMargins left="0.7" right="0.7" top="0.75" bottom="0.75" header="0.3" footer="0.3"/>
  <pageSetup orientation="portrait" r:id="rId1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0"/>
  <sheetViews>
    <sheetView zoomScale="120" zoomScaleNormal="120" workbookViewId="0">
      <selection sqref="A1:D4"/>
    </sheetView>
  </sheetViews>
  <sheetFormatPr defaultColWidth="9.140625" defaultRowHeight="12.75" x14ac:dyDescent="0.2"/>
  <cols>
    <col min="1" max="1" width="9.140625" style="1"/>
    <col min="2" max="2" width="23" style="1" customWidth="1"/>
    <col min="3" max="3" width="9.5703125" style="1" bestFit="1" customWidth="1"/>
    <col min="4" max="4" width="9.140625" style="1"/>
    <col min="5" max="5" width="11.7109375" style="1" customWidth="1"/>
    <col min="6" max="7" width="9.140625" style="1"/>
    <col min="8" max="8" width="12.28515625" style="1" customWidth="1"/>
    <col min="9" max="16384" width="9.140625" style="1"/>
  </cols>
  <sheetData>
    <row r="1" spans="1:8" x14ac:dyDescent="0.2">
      <c r="A1" s="26" t="s">
        <v>51</v>
      </c>
      <c r="B1" s="26"/>
      <c r="C1" s="27"/>
      <c r="D1" s="28"/>
      <c r="E1" s="5"/>
      <c r="F1" s="2"/>
      <c r="G1" s="5"/>
      <c r="H1" s="5"/>
    </row>
    <row r="2" spans="1:8" x14ac:dyDescent="0.2">
      <c r="A2" s="26" t="s">
        <v>42</v>
      </c>
      <c r="B2" s="26"/>
      <c r="C2" s="27"/>
      <c r="D2" s="28"/>
      <c r="E2" s="5"/>
      <c r="F2" s="2"/>
      <c r="G2" s="5"/>
      <c r="H2" s="5"/>
    </row>
    <row r="3" spans="1:8" x14ac:dyDescent="0.2">
      <c r="A3" s="26" t="s">
        <v>41</v>
      </c>
      <c r="B3" s="26"/>
      <c r="C3" s="27"/>
      <c r="D3" s="28"/>
      <c r="E3" s="5"/>
      <c r="F3" s="2"/>
      <c r="G3" s="5"/>
      <c r="H3" s="5"/>
    </row>
    <row r="4" spans="1:8" x14ac:dyDescent="0.2">
      <c r="A4" s="26" t="s">
        <v>40</v>
      </c>
      <c r="B4" s="26"/>
      <c r="C4" s="27"/>
      <c r="D4" s="28"/>
      <c r="E4" s="5"/>
      <c r="F4" s="2"/>
      <c r="G4" s="5"/>
      <c r="H4" s="5"/>
    </row>
    <row r="5" spans="1:8" x14ac:dyDescent="0.2">
      <c r="A5" s="6" t="s">
        <v>39</v>
      </c>
      <c r="B5" s="6" t="s">
        <v>38</v>
      </c>
      <c r="C5" s="8" t="s">
        <v>37</v>
      </c>
      <c r="D5" s="7" t="s">
        <v>36</v>
      </c>
      <c r="E5" s="6" t="s">
        <v>35</v>
      </c>
      <c r="F5" s="7" t="s">
        <v>34</v>
      </c>
      <c r="G5" s="6" t="s">
        <v>33</v>
      </c>
      <c r="H5" s="6" t="s">
        <v>32</v>
      </c>
    </row>
    <row r="6" spans="1:8" x14ac:dyDescent="0.2">
      <c r="A6" s="5" t="s">
        <v>31</v>
      </c>
      <c r="B6" s="5" t="s">
        <v>30</v>
      </c>
      <c r="C6" s="4">
        <v>42486</v>
      </c>
      <c r="D6" s="3">
        <v>10</v>
      </c>
      <c r="E6" s="3" t="s">
        <v>3</v>
      </c>
      <c r="F6" s="3">
        <v>10</v>
      </c>
      <c r="G6" s="1">
        <f>10/D6</f>
        <v>1</v>
      </c>
      <c r="H6" s="2" t="s">
        <v>0</v>
      </c>
    </row>
    <row r="7" spans="1:8" x14ac:dyDescent="0.2">
      <c r="A7" s="5" t="s">
        <v>29</v>
      </c>
      <c r="B7" s="5" t="s">
        <v>28</v>
      </c>
      <c r="C7" s="4">
        <v>42486</v>
      </c>
      <c r="D7" s="3">
        <v>86</v>
      </c>
      <c r="E7" s="3">
        <v>68</v>
      </c>
      <c r="F7" s="3">
        <v>42</v>
      </c>
      <c r="G7" s="1">
        <f>E7/D7</f>
        <v>0.79069767441860461</v>
      </c>
      <c r="H7" s="2" t="s">
        <v>0</v>
      </c>
    </row>
    <row r="8" spans="1:8" x14ac:dyDescent="0.2">
      <c r="A8" s="5" t="s">
        <v>27</v>
      </c>
      <c r="B8" s="5" t="s">
        <v>26</v>
      </c>
      <c r="C8" s="4">
        <v>42486</v>
      </c>
      <c r="D8" s="3" t="s">
        <v>3</v>
      </c>
      <c r="E8" s="3" t="s">
        <v>3</v>
      </c>
      <c r="F8" s="3" t="s">
        <v>3</v>
      </c>
      <c r="G8" s="1">
        <f>10/10</f>
        <v>1</v>
      </c>
      <c r="H8" s="2" t="s">
        <v>0</v>
      </c>
    </row>
    <row r="9" spans="1:8" x14ac:dyDescent="0.2">
      <c r="A9" s="5" t="s">
        <v>25</v>
      </c>
      <c r="B9" s="5" t="s">
        <v>24</v>
      </c>
      <c r="C9" s="4">
        <v>42486</v>
      </c>
      <c r="D9" s="2" t="s">
        <v>3</v>
      </c>
      <c r="E9" s="3" t="s">
        <v>3</v>
      </c>
      <c r="F9" s="3">
        <v>31</v>
      </c>
      <c r="G9" s="1">
        <f>10/10</f>
        <v>1</v>
      </c>
      <c r="H9" s="2" t="s">
        <v>0</v>
      </c>
    </row>
    <row r="10" spans="1:8" x14ac:dyDescent="0.2">
      <c r="A10" s="5" t="s">
        <v>23</v>
      </c>
      <c r="B10" s="5" t="s">
        <v>22</v>
      </c>
      <c r="C10" s="4">
        <v>42486</v>
      </c>
      <c r="D10" s="3">
        <v>30</v>
      </c>
      <c r="E10" s="3" t="s">
        <v>3</v>
      </c>
      <c r="F10" s="3" t="s">
        <v>3</v>
      </c>
      <c r="G10" s="1">
        <f>10/D10</f>
        <v>0.33333333333333331</v>
      </c>
      <c r="H10" s="2" t="s">
        <v>0</v>
      </c>
    </row>
    <row r="11" spans="1:8" x14ac:dyDescent="0.2">
      <c r="A11" s="5" t="s">
        <v>21</v>
      </c>
      <c r="B11" s="5" t="s">
        <v>20</v>
      </c>
      <c r="C11" s="4">
        <v>42486</v>
      </c>
      <c r="D11" s="3">
        <v>20</v>
      </c>
      <c r="E11" s="3" t="s">
        <v>3</v>
      </c>
      <c r="F11" s="3" t="s">
        <v>3</v>
      </c>
      <c r="G11" s="1">
        <f>10/D11</f>
        <v>0.5</v>
      </c>
      <c r="H11" s="2" t="s">
        <v>0</v>
      </c>
    </row>
    <row r="12" spans="1:8" x14ac:dyDescent="0.2">
      <c r="A12" s="5" t="s">
        <v>19</v>
      </c>
      <c r="B12" s="5" t="s">
        <v>18</v>
      </c>
      <c r="C12" s="4">
        <v>42486</v>
      </c>
      <c r="D12" s="3">
        <v>20</v>
      </c>
      <c r="E12" s="3">
        <v>13</v>
      </c>
      <c r="F12" s="3">
        <v>10</v>
      </c>
      <c r="G12" s="1">
        <f>E12/D12</f>
        <v>0.65</v>
      </c>
      <c r="H12" s="2" t="s">
        <v>0</v>
      </c>
    </row>
    <row r="13" spans="1:8" x14ac:dyDescent="0.2">
      <c r="A13" s="5" t="s">
        <v>17</v>
      </c>
      <c r="B13" s="5" t="s">
        <v>16</v>
      </c>
      <c r="C13" s="4">
        <v>42486</v>
      </c>
      <c r="D13" s="3">
        <v>10</v>
      </c>
      <c r="E13" s="3" t="s">
        <v>3</v>
      </c>
      <c r="F13" s="3" t="s">
        <v>3</v>
      </c>
      <c r="G13" s="1">
        <f>10/D13</f>
        <v>1</v>
      </c>
      <c r="H13" s="2" t="s">
        <v>0</v>
      </c>
    </row>
    <row r="14" spans="1:8" x14ac:dyDescent="0.2">
      <c r="A14" s="5" t="s">
        <v>15</v>
      </c>
      <c r="B14" s="5" t="s">
        <v>14</v>
      </c>
      <c r="C14" s="4">
        <v>42486</v>
      </c>
      <c r="D14" s="3">
        <v>52</v>
      </c>
      <c r="E14" s="3" t="s">
        <v>3</v>
      </c>
      <c r="F14" s="3">
        <v>10</v>
      </c>
      <c r="G14" s="1">
        <f>10/D14</f>
        <v>0.19230769230769232</v>
      </c>
      <c r="H14" s="2" t="s">
        <v>0</v>
      </c>
    </row>
    <row r="15" spans="1:8" x14ac:dyDescent="0.2">
      <c r="A15" s="5" t="s">
        <v>13</v>
      </c>
      <c r="B15" s="5" t="s">
        <v>12</v>
      </c>
      <c r="C15" s="4">
        <v>42486</v>
      </c>
      <c r="D15" s="3">
        <v>10</v>
      </c>
      <c r="E15" s="3" t="s">
        <v>3</v>
      </c>
      <c r="F15" s="3" t="s">
        <v>3</v>
      </c>
      <c r="G15" s="1">
        <f>10/D15</f>
        <v>1</v>
      </c>
      <c r="H15" s="2" t="s">
        <v>0</v>
      </c>
    </row>
    <row r="16" spans="1:8" x14ac:dyDescent="0.2">
      <c r="A16" s="5" t="s">
        <v>11</v>
      </c>
      <c r="B16" s="5" t="s">
        <v>10</v>
      </c>
      <c r="C16" s="4">
        <v>42486</v>
      </c>
      <c r="D16" s="3" t="s">
        <v>3</v>
      </c>
      <c r="E16" s="3" t="s">
        <v>3</v>
      </c>
      <c r="F16" s="3" t="s">
        <v>3</v>
      </c>
      <c r="G16" s="1">
        <f>10/10</f>
        <v>1</v>
      </c>
      <c r="H16" s="2" t="s">
        <v>0</v>
      </c>
    </row>
    <row r="17" spans="1:8" x14ac:dyDescent="0.2">
      <c r="A17" s="5" t="s">
        <v>9</v>
      </c>
      <c r="B17" s="5" t="s">
        <v>8</v>
      </c>
      <c r="C17" s="4">
        <v>42486</v>
      </c>
      <c r="D17" s="3">
        <v>31</v>
      </c>
      <c r="E17" s="3" t="s">
        <v>3</v>
      </c>
      <c r="F17" s="3" t="s">
        <v>3</v>
      </c>
      <c r="G17" s="1">
        <f>10/D17</f>
        <v>0.32258064516129031</v>
      </c>
      <c r="H17" s="2" t="s">
        <v>0</v>
      </c>
    </row>
    <row r="18" spans="1:8" x14ac:dyDescent="0.2">
      <c r="A18" s="5" t="s">
        <v>7</v>
      </c>
      <c r="B18" s="5" t="s">
        <v>6</v>
      </c>
      <c r="C18" s="4">
        <v>42486</v>
      </c>
      <c r="D18" s="3">
        <v>63</v>
      </c>
      <c r="E18" s="3">
        <v>40</v>
      </c>
      <c r="F18" s="3">
        <v>10</v>
      </c>
      <c r="G18" s="1">
        <f>E18/D18</f>
        <v>0.63492063492063489</v>
      </c>
      <c r="H18" s="2" t="s">
        <v>0</v>
      </c>
    </row>
    <row r="19" spans="1:8" x14ac:dyDescent="0.2">
      <c r="A19" s="5" t="s">
        <v>5</v>
      </c>
      <c r="B19" s="5" t="s">
        <v>4</v>
      </c>
      <c r="C19" s="4">
        <v>42486</v>
      </c>
      <c r="D19" s="3" t="s">
        <v>3</v>
      </c>
      <c r="E19" s="3" t="s">
        <v>3</v>
      </c>
      <c r="F19" s="3" t="s">
        <v>3</v>
      </c>
      <c r="G19" s="1">
        <f>10/10</f>
        <v>1</v>
      </c>
      <c r="H19" s="2" t="s">
        <v>0</v>
      </c>
    </row>
    <row r="20" spans="1:8" x14ac:dyDescent="0.2">
      <c r="A20" s="5" t="s">
        <v>2</v>
      </c>
      <c r="B20" s="5" t="s">
        <v>1</v>
      </c>
      <c r="C20" s="4">
        <v>42486</v>
      </c>
      <c r="D20" s="3">
        <v>233</v>
      </c>
      <c r="E20" s="3">
        <v>68</v>
      </c>
      <c r="F20" s="3">
        <v>53</v>
      </c>
      <c r="G20" s="1">
        <f>E20/D20</f>
        <v>0.29184549356223177</v>
      </c>
      <c r="H20" s="2" t="s">
        <v>0</v>
      </c>
    </row>
  </sheetData>
  <pageMargins left="0.7" right="0.7" top="0.75" bottom="0.75" header="0.3" footer="0.3"/>
  <pageSetup orientation="portrait" r:id="rId1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3"/>
  <sheetViews>
    <sheetView workbookViewId="0">
      <selection sqref="A1:D4"/>
    </sheetView>
  </sheetViews>
  <sheetFormatPr defaultColWidth="9.140625" defaultRowHeight="12.75" x14ac:dyDescent="0.2"/>
  <cols>
    <col min="1" max="1" width="9.140625" style="1"/>
    <col min="2" max="2" width="23" style="1" customWidth="1"/>
    <col min="3" max="3" width="9.140625" style="1" bestFit="1" customWidth="1"/>
    <col min="4" max="4" width="9.140625" style="1"/>
    <col min="5" max="5" width="11.7109375" style="1" customWidth="1"/>
    <col min="6" max="7" width="9.140625" style="1"/>
    <col min="8" max="8" width="12.28515625" style="1" customWidth="1"/>
    <col min="9" max="16384" width="9.140625" style="1"/>
  </cols>
  <sheetData>
    <row r="1" spans="1:8" x14ac:dyDescent="0.2">
      <c r="A1" s="26" t="s">
        <v>51</v>
      </c>
      <c r="B1" s="26"/>
      <c r="C1" s="27"/>
      <c r="D1" s="28"/>
      <c r="E1" s="5"/>
      <c r="F1" s="2"/>
      <c r="G1" s="5"/>
      <c r="H1" s="5"/>
    </row>
    <row r="2" spans="1:8" x14ac:dyDescent="0.2">
      <c r="A2" s="26" t="s">
        <v>42</v>
      </c>
      <c r="B2" s="26"/>
      <c r="C2" s="27"/>
      <c r="D2" s="28"/>
      <c r="E2" s="5"/>
      <c r="F2" s="2"/>
      <c r="G2" s="5"/>
      <c r="H2" s="5"/>
    </row>
    <row r="3" spans="1:8" x14ac:dyDescent="0.2">
      <c r="A3" s="26" t="s">
        <v>41</v>
      </c>
      <c r="B3" s="26"/>
      <c r="C3" s="27"/>
      <c r="D3" s="28"/>
      <c r="E3" s="5"/>
      <c r="F3" s="2"/>
      <c r="G3" s="5"/>
      <c r="H3" s="5"/>
    </row>
    <row r="4" spans="1:8" x14ac:dyDescent="0.2">
      <c r="A4" s="26" t="s">
        <v>40</v>
      </c>
      <c r="B4" s="26"/>
      <c r="C4" s="27"/>
      <c r="D4" s="28"/>
      <c r="E4" s="5"/>
      <c r="F4" s="2"/>
      <c r="G4" s="5"/>
      <c r="H4" s="5"/>
    </row>
    <row r="5" spans="1:8" x14ac:dyDescent="0.2">
      <c r="A5" s="6" t="s">
        <v>39</v>
      </c>
      <c r="B5" s="6" t="s">
        <v>38</v>
      </c>
      <c r="C5" s="8" t="s">
        <v>37</v>
      </c>
      <c r="D5" s="7" t="s">
        <v>36</v>
      </c>
      <c r="E5" s="6" t="s">
        <v>35</v>
      </c>
      <c r="F5" s="7" t="s">
        <v>34</v>
      </c>
      <c r="G5" s="6" t="s">
        <v>33</v>
      </c>
      <c r="H5" s="6" t="s">
        <v>32</v>
      </c>
    </row>
    <row r="6" spans="1:8" x14ac:dyDescent="0.2">
      <c r="A6" s="5" t="s">
        <v>31</v>
      </c>
      <c r="B6" s="5" t="s">
        <v>30</v>
      </c>
      <c r="C6" s="4">
        <v>42479</v>
      </c>
      <c r="D6" s="3">
        <v>85</v>
      </c>
      <c r="E6" s="3" t="s">
        <v>3</v>
      </c>
      <c r="F6" s="3">
        <v>10</v>
      </c>
      <c r="G6" s="3">
        <f>10/85</f>
        <v>0.11764705882352941</v>
      </c>
      <c r="H6" s="2" t="s">
        <v>0</v>
      </c>
    </row>
    <row r="7" spans="1:8" x14ac:dyDescent="0.2">
      <c r="A7" s="5" t="s">
        <v>29</v>
      </c>
      <c r="B7" s="5" t="s">
        <v>28</v>
      </c>
      <c r="C7" s="4">
        <v>42479</v>
      </c>
      <c r="D7" s="3">
        <v>160</v>
      </c>
      <c r="E7" s="3">
        <v>160</v>
      </c>
      <c r="F7" s="3">
        <v>20</v>
      </c>
      <c r="G7" s="3">
        <f>160/160</f>
        <v>1</v>
      </c>
      <c r="H7" s="2" t="s">
        <v>0</v>
      </c>
    </row>
    <row r="8" spans="1:8" x14ac:dyDescent="0.2">
      <c r="A8" s="5" t="s">
        <v>27</v>
      </c>
      <c r="B8" s="5" t="s">
        <v>26</v>
      </c>
      <c r="C8" s="4">
        <v>42479</v>
      </c>
      <c r="D8" s="3">
        <v>20</v>
      </c>
      <c r="E8" s="3">
        <v>13</v>
      </c>
      <c r="F8" s="3">
        <v>20</v>
      </c>
      <c r="G8" s="3">
        <f>13/20</f>
        <v>0.65</v>
      </c>
      <c r="H8" s="2" t="s">
        <v>0</v>
      </c>
    </row>
    <row r="9" spans="1:8" x14ac:dyDescent="0.2">
      <c r="A9" s="5" t="s">
        <v>25</v>
      </c>
      <c r="B9" s="5" t="s">
        <v>24</v>
      </c>
      <c r="C9" s="4">
        <v>42479</v>
      </c>
      <c r="D9" s="2">
        <v>158</v>
      </c>
      <c r="E9" s="3">
        <v>96</v>
      </c>
      <c r="F9" s="14">
        <v>364</v>
      </c>
      <c r="G9" s="3">
        <f>96/158</f>
        <v>0.60759493670886078</v>
      </c>
      <c r="H9" s="14" t="s">
        <v>45</v>
      </c>
    </row>
    <row r="10" spans="1:8" x14ac:dyDescent="0.2">
      <c r="A10" s="5" t="s">
        <v>23</v>
      </c>
      <c r="B10" s="5" t="s">
        <v>22</v>
      </c>
      <c r="C10" s="4">
        <v>42479</v>
      </c>
      <c r="D10" s="3">
        <v>10</v>
      </c>
      <c r="E10" s="3" t="s">
        <v>3</v>
      </c>
      <c r="F10" s="3">
        <v>10</v>
      </c>
      <c r="G10" s="3">
        <v>1</v>
      </c>
      <c r="H10" s="2" t="s">
        <v>0</v>
      </c>
    </row>
    <row r="11" spans="1:8" x14ac:dyDescent="0.2">
      <c r="A11" s="5" t="s">
        <v>21</v>
      </c>
      <c r="B11" s="5" t="s">
        <v>20</v>
      </c>
      <c r="C11" s="4">
        <v>42479</v>
      </c>
      <c r="D11" s="3">
        <v>51</v>
      </c>
      <c r="E11" s="3">
        <v>26</v>
      </c>
      <c r="F11" s="3">
        <v>20</v>
      </c>
      <c r="G11" s="3">
        <f>26/51</f>
        <v>0.50980392156862742</v>
      </c>
      <c r="H11" s="2" t="s">
        <v>0</v>
      </c>
    </row>
    <row r="12" spans="1:8" x14ac:dyDescent="0.2">
      <c r="A12" s="5" t="s">
        <v>19</v>
      </c>
      <c r="B12" s="5" t="s">
        <v>18</v>
      </c>
      <c r="C12" s="4">
        <v>42479</v>
      </c>
      <c r="D12" s="3" t="s">
        <v>3</v>
      </c>
      <c r="E12" s="3" t="s">
        <v>3</v>
      </c>
      <c r="F12" s="3" t="s">
        <v>3</v>
      </c>
      <c r="G12" s="3">
        <v>1</v>
      </c>
      <c r="H12" s="2" t="s">
        <v>0</v>
      </c>
    </row>
    <row r="13" spans="1:8" x14ac:dyDescent="0.2">
      <c r="A13" s="5" t="s">
        <v>17</v>
      </c>
      <c r="B13" s="5" t="s">
        <v>16</v>
      </c>
      <c r="C13" s="4">
        <v>42479</v>
      </c>
      <c r="D13" s="3">
        <v>20</v>
      </c>
      <c r="E13" s="3">
        <v>10</v>
      </c>
      <c r="F13" s="3">
        <v>20</v>
      </c>
      <c r="G13" s="3">
        <f>10/20</f>
        <v>0.5</v>
      </c>
      <c r="H13" s="2" t="s">
        <v>0</v>
      </c>
    </row>
    <row r="14" spans="1:8" x14ac:dyDescent="0.2">
      <c r="A14" s="5" t="s">
        <v>15</v>
      </c>
      <c r="B14" s="5" t="s">
        <v>14</v>
      </c>
      <c r="C14" s="4">
        <v>42479</v>
      </c>
      <c r="D14" s="3">
        <v>84</v>
      </c>
      <c r="E14" s="3" t="s">
        <v>3</v>
      </c>
      <c r="F14" s="3" t="s">
        <v>3</v>
      </c>
      <c r="G14" s="3">
        <f>10/84</f>
        <v>0.11904761904761904</v>
      </c>
      <c r="H14" s="2" t="s">
        <v>0</v>
      </c>
    </row>
    <row r="15" spans="1:8" x14ac:dyDescent="0.2">
      <c r="A15" s="5" t="s">
        <v>13</v>
      </c>
      <c r="B15" s="5" t="s">
        <v>12</v>
      </c>
      <c r="C15" s="4">
        <v>42479</v>
      </c>
      <c r="D15" s="3">
        <v>86</v>
      </c>
      <c r="E15" s="3">
        <v>26</v>
      </c>
      <c r="F15" s="3" t="s">
        <v>3</v>
      </c>
      <c r="G15" s="3">
        <f>26/86</f>
        <v>0.30232558139534882</v>
      </c>
      <c r="H15" s="2" t="s">
        <v>0</v>
      </c>
    </row>
    <row r="16" spans="1:8" x14ac:dyDescent="0.2">
      <c r="A16" s="5" t="s">
        <v>11</v>
      </c>
      <c r="B16" s="5" t="s">
        <v>10</v>
      </c>
      <c r="C16" s="4">
        <v>42479</v>
      </c>
      <c r="D16" s="3">
        <v>20</v>
      </c>
      <c r="E16" s="3" t="s">
        <v>3</v>
      </c>
      <c r="F16" s="3" t="s">
        <v>3</v>
      </c>
      <c r="G16" s="3">
        <f>10/20</f>
        <v>0.5</v>
      </c>
      <c r="H16" s="2" t="s">
        <v>0</v>
      </c>
    </row>
    <row r="17" spans="1:8" x14ac:dyDescent="0.2">
      <c r="A17" s="5" t="s">
        <v>9</v>
      </c>
      <c r="B17" s="5" t="s">
        <v>8</v>
      </c>
      <c r="C17" s="4">
        <v>42479</v>
      </c>
      <c r="D17" s="3">
        <v>63</v>
      </c>
      <c r="E17" s="3" t="s">
        <v>3</v>
      </c>
      <c r="F17" s="3" t="s">
        <v>3</v>
      </c>
      <c r="G17" s="3">
        <f>10/63</f>
        <v>0.15873015873015872</v>
      </c>
      <c r="H17" s="2" t="s">
        <v>0</v>
      </c>
    </row>
    <row r="18" spans="1:8" x14ac:dyDescent="0.2">
      <c r="A18" s="5" t="s">
        <v>7</v>
      </c>
      <c r="B18" s="5" t="s">
        <v>6</v>
      </c>
      <c r="C18" s="4">
        <v>42479</v>
      </c>
      <c r="D18" s="3">
        <v>309</v>
      </c>
      <c r="E18" s="3">
        <v>243</v>
      </c>
      <c r="F18" s="14">
        <v>178</v>
      </c>
      <c r="G18" s="3">
        <f>243/309</f>
        <v>0.78640776699029125</v>
      </c>
      <c r="H18" s="14" t="s">
        <v>45</v>
      </c>
    </row>
    <row r="19" spans="1:8" x14ac:dyDescent="0.2">
      <c r="A19" s="5" t="s">
        <v>5</v>
      </c>
      <c r="B19" s="5" t="s">
        <v>4</v>
      </c>
      <c r="C19" s="4">
        <v>42479</v>
      </c>
      <c r="D19" s="3">
        <v>41</v>
      </c>
      <c r="E19" s="3">
        <v>13</v>
      </c>
      <c r="F19" s="3" t="s">
        <v>3</v>
      </c>
      <c r="G19" s="3">
        <f>13/41</f>
        <v>0.31707317073170732</v>
      </c>
      <c r="H19" s="2" t="s">
        <v>0</v>
      </c>
    </row>
    <row r="20" spans="1:8" x14ac:dyDescent="0.2">
      <c r="A20" s="5" t="s">
        <v>2</v>
      </c>
      <c r="B20" s="5" t="s">
        <v>1</v>
      </c>
      <c r="C20" s="4">
        <v>42479</v>
      </c>
      <c r="D20" s="3">
        <v>10</v>
      </c>
      <c r="E20" s="3" t="s">
        <v>3</v>
      </c>
      <c r="F20" s="3">
        <v>10</v>
      </c>
      <c r="G20" s="3">
        <v>1</v>
      </c>
      <c r="H20" s="2" t="s">
        <v>0</v>
      </c>
    </row>
    <row r="22" spans="1:8" x14ac:dyDescent="0.2">
      <c r="A22" s="1" t="s">
        <v>25</v>
      </c>
      <c r="B22" s="1" t="s">
        <v>24</v>
      </c>
      <c r="C22" s="4">
        <v>42480</v>
      </c>
      <c r="D22" s="3">
        <v>52</v>
      </c>
      <c r="E22" s="1">
        <v>26</v>
      </c>
      <c r="F22" s="1" t="s">
        <v>3</v>
      </c>
      <c r="G22" s="1">
        <f>26/52</f>
        <v>0.5</v>
      </c>
      <c r="H22" s="2" t="s">
        <v>0</v>
      </c>
    </row>
    <row r="23" spans="1:8" x14ac:dyDescent="0.2">
      <c r="A23" s="1" t="s">
        <v>7</v>
      </c>
      <c r="B23" s="1" t="s">
        <v>6</v>
      </c>
      <c r="C23" s="4">
        <v>42480</v>
      </c>
      <c r="D23" s="3">
        <v>131</v>
      </c>
      <c r="E23" s="3">
        <v>26</v>
      </c>
      <c r="F23" s="1">
        <v>10</v>
      </c>
      <c r="G23" s="1">
        <f>26/131</f>
        <v>0.19847328244274809</v>
      </c>
      <c r="H23" s="2" t="s">
        <v>0</v>
      </c>
    </row>
  </sheetData>
  <pageMargins left="0.7" right="0.7" top="0.75" bottom="0.75" header="0.3" footer="0.3"/>
  <pageSetup orientation="portrait" r:id="rId1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3"/>
  <sheetViews>
    <sheetView workbookViewId="0">
      <selection sqref="A1:D4"/>
    </sheetView>
  </sheetViews>
  <sheetFormatPr defaultColWidth="9.140625" defaultRowHeight="12.75" x14ac:dyDescent="0.2"/>
  <cols>
    <col min="1" max="1" width="9.140625" style="1"/>
    <col min="2" max="2" width="24.42578125" style="1" customWidth="1"/>
    <col min="3" max="3" width="9.140625" style="1" bestFit="1" customWidth="1"/>
    <col min="4" max="7" width="9.140625" style="1"/>
    <col min="8" max="8" width="12.140625" style="1" customWidth="1"/>
    <col min="9" max="16384" width="9.140625" style="1"/>
  </cols>
  <sheetData>
    <row r="1" spans="1:8" x14ac:dyDescent="0.2">
      <c r="A1" s="26" t="s">
        <v>51</v>
      </c>
      <c r="B1" s="26"/>
      <c r="C1" s="27"/>
      <c r="D1" s="28"/>
      <c r="E1" s="5"/>
      <c r="F1" s="2"/>
      <c r="G1" s="5"/>
      <c r="H1" s="5"/>
    </row>
    <row r="2" spans="1:8" x14ac:dyDescent="0.2">
      <c r="A2" s="26" t="s">
        <v>42</v>
      </c>
      <c r="B2" s="26"/>
      <c r="C2" s="27"/>
      <c r="D2" s="28"/>
      <c r="E2" s="5"/>
      <c r="F2" s="2"/>
      <c r="G2" s="5"/>
      <c r="H2" s="5"/>
    </row>
    <row r="3" spans="1:8" x14ac:dyDescent="0.2">
      <c r="A3" s="26" t="s">
        <v>41</v>
      </c>
      <c r="B3" s="26"/>
      <c r="C3" s="27"/>
      <c r="D3" s="28"/>
      <c r="E3" s="5"/>
      <c r="F3" s="2"/>
      <c r="G3" s="5"/>
      <c r="H3" s="5"/>
    </row>
    <row r="4" spans="1:8" x14ac:dyDescent="0.2">
      <c r="A4" s="26" t="s">
        <v>40</v>
      </c>
      <c r="B4" s="26"/>
      <c r="C4" s="27"/>
      <c r="D4" s="28"/>
      <c r="E4" s="5"/>
      <c r="F4" s="2"/>
      <c r="G4" s="5"/>
      <c r="H4" s="5"/>
    </row>
    <row r="5" spans="1:8" x14ac:dyDescent="0.2">
      <c r="A5" s="6" t="s">
        <v>39</v>
      </c>
      <c r="B5" s="6" t="s">
        <v>38</v>
      </c>
      <c r="C5" s="8" t="s">
        <v>37</v>
      </c>
      <c r="D5" s="7" t="s">
        <v>36</v>
      </c>
      <c r="E5" s="6" t="s">
        <v>35</v>
      </c>
      <c r="F5" s="7" t="s">
        <v>34</v>
      </c>
      <c r="G5" s="6" t="s">
        <v>33</v>
      </c>
      <c r="H5" s="6" t="s">
        <v>32</v>
      </c>
    </row>
    <row r="6" spans="1:8" x14ac:dyDescent="0.2">
      <c r="A6" s="5" t="s">
        <v>31</v>
      </c>
      <c r="B6" s="5" t="s">
        <v>30</v>
      </c>
      <c r="C6" s="4">
        <v>42472</v>
      </c>
      <c r="D6" s="3">
        <v>1565</v>
      </c>
      <c r="E6" s="3">
        <v>26</v>
      </c>
      <c r="F6" s="3" t="s">
        <v>3</v>
      </c>
      <c r="G6" s="3">
        <f>26/1565</f>
        <v>1.6613418530351438E-2</v>
      </c>
      <c r="H6" s="3" t="s">
        <v>43</v>
      </c>
    </row>
    <row r="7" spans="1:8" x14ac:dyDescent="0.2">
      <c r="A7" s="5" t="s">
        <v>29</v>
      </c>
      <c r="B7" s="5" t="s">
        <v>28</v>
      </c>
      <c r="C7" s="4">
        <v>42472</v>
      </c>
      <c r="D7" s="3">
        <v>1725</v>
      </c>
      <c r="E7" s="3">
        <v>256</v>
      </c>
      <c r="F7" s="3">
        <v>87</v>
      </c>
      <c r="G7" s="3">
        <f>256/1725</f>
        <v>0.14840579710144927</v>
      </c>
      <c r="H7" s="14" t="s">
        <v>44</v>
      </c>
    </row>
    <row r="8" spans="1:8" x14ac:dyDescent="0.2">
      <c r="A8" s="5" t="s">
        <v>27</v>
      </c>
      <c r="B8" s="5" t="s">
        <v>26</v>
      </c>
      <c r="C8" s="4">
        <v>42472</v>
      </c>
      <c r="D8" s="3">
        <v>414</v>
      </c>
      <c r="E8" s="3">
        <v>274</v>
      </c>
      <c r="F8" s="3" t="s">
        <v>3</v>
      </c>
      <c r="G8" s="3">
        <f>274/414</f>
        <v>0.66183574879227058</v>
      </c>
      <c r="H8" s="3" t="s">
        <v>43</v>
      </c>
    </row>
    <row r="9" spans="1:8" x14ac:dyDescent="0.2">
      <c r="A9" s="5" t="s">
        <v>25</v>
      </c>
      <c r="B9" s="5" t="s">
        <v>24</v>
      </c>
      <c r="C9" s="4">
        <v>42472</v>
      </c>
      <c r="D9" s="3">
        <v>327</v>
      </c>
      <c r="E9" s="3">
        <v>144</v>
      </c>
      <c r="F9" s="3">
        <v>20</v>
      </c>
      <c r="G9" s="3">
        <f>144/327</f>
        <v>0.44036697247706424</v>
      </c>
      <c r="H9" s="3" t="s">
        <v>43</v>
      </c>
    </row>
    <row r="10" spans="1:8" x14ac:dyDescent="0.2">
      <c r="A10" s="5" t="s">
        <v>23</v>
      </c>
      <c r="B10" s="5" t="s">
        <v>22</v>
      </c>
      <c r="C10" s="4">
        <v>42472</v>
      </c>
      <c r="D10" s="3">
        <v>31</v>
      </c>
      <c r="E10" s="3" t="s">
        <v>3</v>
      </c>
      <c r="F10" s="3" t="s">
        <v>3</v>
      </c>
      <c r="G10" s="3">
        <f>10/31</f>
        <v>0.32258064516129031</v>
      </c>
      <c r="H10" s="3" t="s">
        <v>43</v>
      </c>
    </row>
    <row r="11" spans="1:8" x14ac:dyDescent="0.2">
      <c r="A11" s="5" t="s">
        <v>21</v>
      </c>
      <c r="B11" s="5" t="s">
        <v>20</v>
      </c>
      <c r="C11" s="4">
        <v>42472</v>
      </c>
      <c r="D11" s="3">
        <v>74</v>
      </c>
      <c r="E11" s="3" t="s">
        <v>3</v>
      </c>
      <c r="F11" s="3" t="s">
        <v>3</v>
      </c>
      <c r="G11" s="3">
        <f>10/74</f>
        <v>0.13513513513513514</v>
      </c>
      <c r="H11" s="3" t="s">
        <v>43</v>
      </c>
    </row>
    <row r="12" spans="1:8" x14ac:dyDescent="0.2">
      <c r="A12" s="5" t="s">
        <v>19</v>
      </c>
      <c r="B12" s="5" t="s">
        <v>18</v>
      </c>
      <c r="C12" s="4">
        <v>42472</v>
      </c>
      <c r="D12" s="3">
        <v>20</v>
      </c>
      <c r="E12" s="3">
        <v>13</v>
      </c>
      <c r="F12" s="3" t="s">
        <v>3</v>
      </c>
      <c r="G12" s="3">
        <f>13/20</f>
        <v>0.65</v>
      </c>
      <c r="H12" s="3" t="s">
        <v>43</v>
      </c>
    </row>
    <row r="13" spans="1:8" x14ac:dyDescent="0.2">
      <c r="A13" s="5" t="s">
        <v>17</v>
      </c>
      <c r="B13" s="5" t="s">
        <v>16</v>
      </c>
      <c r="C13" s="4">
        <v>42472</v>
      </c>
      <c r="D13" s="3">
        <v>10</v>
      </c>
      <c r="E13" s="3" t="s">
        <v>3</v>
      </c>
      <c r="F13" s="3">
        <v>31</v>
      </c>
      <c r="G13" s="3">
        <v>1</v>
      </c>
      <c r="H13" s="3" t="s">
        <v>43</v>
      </c>
    </row>
    <row r="14" spans="1:8" x14ac:dyDescent="0.2">
      <c r="A14" s="5" t="s">
        <v>15</v>
      </c>
      <c r="B14" s="5" t="s">
        <v>14</v>
      </c>
      <c r="C14" s="4">
        <v>42472</v>
      </c>
      <c r="D14" s="3">
        <v>85</v>
      </c>
      <c r="E14" s="3" t="s">
        <v>3</v>
      </c>
      <c r="F14" s="3">
        <v>10</v>
      </c>
      <c r="G14" s="3">
        <f>10/85</f>
        <v>0.11764705882352941</v>
      </c>
      <c r="H14" s="3" t="s">
        <v>43</v>
      </c>
    </row>
    <row r="15" spans="1:8" x14ac:dyDescent="0.2">
      <c r="A15" s="5" t="s">
        <v>13</v>
      </c>
      <c r="B15" s="5" t="s">
        <v>12</v>
      </c>
      <c r="C15" s="4">
        <v>42472</v>
      </c>
      <c r="D15" s="3">
        <v>63</v>
      </c>
      <c r="E15" s="3">
        <v>13</v>
      </c>
      <c r="F15" s="3">
        <v>31</v>
      </c>
      <c r="G15" s="3">
        <f>13/63</f>
        <v>0.20634920634920634</v>
      </c>
      <c r="H15" s="3" t="s">
        <v>43</v>
      </c>
    </row>
    <row r="16" spans="1:8" x14ac:dyDescent="0.2">
      <c r="A16" s="5" t="s">
        <v>11</v>
      </c>
      <c r="B16" s="5" t="s">
        <v>10</v>
      </c>
      <c r="C16" s="4">
        <v>42472</v>
      </c>
      <c r="D16" s="3">
        <v>41</v>
      </c>
      <c r="E16" s="3" t="s">
        <v>3</v>
      </c>
      <c r="F16" s="3" t="s">
        <v>3</v>
      </c>
      <c r="G16" s="3">
        <f>10/41</f>
        <v>0.24390243902439024</v>
      </c>
      <c r="H16" s="3" t="s">
        <v>43</v>
      </c>
    </row>
    <row r="17" spans="1:8" x14ac:dyDescent="0.2">
      <c r="A17" s="5" t="s">
        <v>9</v>
      </c>
      <c r="B17" s="5" t="s">
        <v>8</v>
      </c>
      <c r="C17" s="4">
        <v>42472</v>
      </c>
      <c r="D17" s="3">
        <v>4106</v>
      </c>
      <c r="E17" s="3">
        <v>125</v>
      </c>
      <c r="F17" s="3" t="s">
        <v>3</v>
      </c>
      <c r="G17" s="3">
        <f>125/4106</f>
        <v>3.0443253774963468E-2</v>
      </c>
      <c r="H17" s="3" t="s">
        <v>43</v>
      </c>
    </row>
    <row r="18" spans="1:8" x14ac:dyDescent="0.2">
      <c r="A18" s="5" t="s">
        <v>7</v>
      </c>
      <c r="B18" s="5" t="s">
        <v>6</v>
      </c>
      <c r="C18" s="4">
        <v>42472</v>
      </c>
      <c r="D18" s="3">
        <v>1246</v>
      </c>
      <c r="E18" s="3">
        <v>40</v>
      </c>
      <c r="F18" s="3">
        <v>10</v>
      </c>
      <c r="G18" s="3">
        <f>40/1246</f>
        <v>3.2102728731942212E-2</v>
      </c>
      <c r="H18" s="3" t="s">
        <v>43</v>
      </c>
    </row>
    <row r="19" spans="1:8" x14ac:dyDescent="0.2">
      <c r="A19" s="5" t="s">
        <v>5</v>
      </c>
      <c r="B19" s="5" t="s">
        <v>4</v>
      </c>
      <c r="C19" s="4">
        <v>42472</v>
      </c>
      <c r="D19" s="3">
        <v>75</v>
      </c>
      <c r="E19" s="3" t="s">
        <v>3</v>
      </c>
      <c r="F19" s="3" t="s">
        <v>3</v>
      </c>
      <c r="G19" s="3">
        <f>10/75</f>
        <v>0.13333333333333333</v>
      </c>
      <c r="H19" s="3" t="s">
        <v>43</v>
      </c>
    </row>
    <row r="20" spans="1:8" x14ac:dyDescent="0.2">
      <c r="A20" s="5" t="s">
        <v>2</v>
      </c>
      <c r="B20" s="5" t="s">
        <v>1</v>
      </c>
      <c r="C20" s="4">
        <v>42472</v>
      </c>
      <c r="D20" s="3">
        <v>0</v>
      </c>
      <c r="E20" s="3" t="s">
        <v>3</v>
      </c>
      <c r="F20" s="3" t="s">
        <v>3</v>
      </c>
      <c r="G20" s="3">
        <v>0</v>
      </c>
      <c r="H20" s="3" t="s">
        <v>43</v>
      </c>
    </row>
    <row r="23" spans="1:8" x14ac:dyDescent="0.2">
      <c r="A23" s="5" t="s">
        <v>29</v>
      </c>
      <c r="B23" s="5" t="s">
        <v>28</v>
      </c>
      <c r="C23" s="4">
        <v>42472</v>
      </c>
      <c r="D23" s="3">
        <v>74</v>
      </c>
      <c r="E23" s="3">
        <v>13</v>
      </c>
      <c r="F23" s="3">
        <v>20</v>
      </c>
      <c r="G23" s="3">
        <f>256/1725</f>
        <v>0.14840579710144927</v>
      </c>
      <c r="H23" s="2" t="s">
        <v>43</v>
      </c>
    </row>
  </sheetData>
  <pageMargins left="0.7" right="0.7" top="0.75" bottom="0.75" header="0.3" footer="0.3"/>
  <pageSetup orientation="portrait" horizontalDpi="4294967295" verticalDpi="4294967295" r:id="rId1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9"/>
  <sheetViews>
    <sheetView workbookViewId="0">
      <selection sqref="A1:D4"/>
    </sheetView>
  </sheetViews>
  <sheetFormatPr defaultColWidth="9.140625" defaultRowHeight="12.75" x14ac:dyDescent="0.2"/>
  <cols>
    <col min="1" max="1" width="9.140625" style="1"/>
    <col min="2" max="2" width="22.42578125" style="1" customWidth="1"/>
    <col min="3" max="3" width="10.140625" style="1" bestFit="1" customWidth="1"/>
    <col min="4" max="4" width="9.140625" style="3"/>
    <col min="5" max="5" width="9.140625" style="1"/>
    <col min="6" max="6" width="9.140625" style="3"/>
    <col min="7" max="7" width="9.140625" style="1"/>
    <col min="8" max="8" width="14.7109375" style="1" customWidth="1"/>
    <col min="9" max="16384" width="9.140625" style="1"/>
  </cols>
  <sheetData>
    <row r="1" spans="1:8" x14ac:dyDescent="0.2">
      <c r="A1" s="26" t="s">
        <v>51</v>
      </c>
      <c r="B1" s="26"/>
      <c r="C1" s="27"/>
      <c r="D1" s="28"/>
      <c r="E1" s="5"/>
      <c r="F1" s="2"/>
      <c r="G1" s="5"/>
      <c r="H1" s="5"/>
    </row>
    <row r="2" spans="1:8" x14ac:dyDescent="0.2">
      <c r="A2" s="26" t="s">
        <v>42</v>
      </c>
      <c r="B2" s="26"/>
      <c r="C2" s="27"/>
      <c r="D2" s="28"/>
      <c r="E2" s="5"/>
      <c r="F2" s="2"/>
      <c r="G2" s="5"/>
      <c r="H2" s="5"/>
    </row>
    <row r="3" spans="1:8" x14ac:dyDescent="0.2">
      <c r="A3" s="26" t="s">
        <v>41</v>
      </c>
      <c r="B3" s="26"/>
      <c r="C3" s="27"/>
      <c r="D3" s="28"/>
      <c r="E3" s="5"/>
      <c r="F3" s="2"/>
      <c r="G3" s="5"/>
      <c r="H3" s="5"/>
    </row>
    <row r="4" spans="1:8" x14ac:dyDescent="0.2">
      <c r="A4" s="26" t="s">
        <v>40</v>
      </c>
      <c r="B4" s="26"/>
      <c r="C4" s="27"/>
      <c r="D4" s="28"/>
      <c r="E4" s="5"/>
      <c r="F4" s="2"/>
      <c r="G4" s="5"/>
      <c r="H4" s="5"/>
    </row>
    <row r="5" spans="1:8" x14ac:dyDescent="0.2">
      <c r="A5" s="6" t="s">
        <v>39</v>
      </c>
      <c r="B5" s="6" t="s">
        <v>38</v>
      </c>
      <c r="C5" s="8" t="s">
        <v>37</v>
      </c>
      <c r="D5" s="7" t="s">
        <v>36</v>
      </c>
      <c r="E5" s="6" t="s">
        <v>35</v>
      </c>
      <c r="F5" s="7" t="s">
        <v>34</v>
      </c>
      <c r="G5" s="6" t="s">
        <v>33</v>
      </c>
      <c r="H5" s="6" t="s">
        <v>32</v>
      </c>
    </row>
    <row r="6" spans="1:8" x14ac:dyDescent="0.2">
      <c r="A6" s="5" t="s">
        <v>31</v>
      </c>
      <c r="B6" s="5" t="s">
        <v>30</v>
      </c>
      <c r="C6" s="4">
        <v>42465</v>
      </c>
      <c r="D6" s="3">
        <v>291</v>
      </c>
      <c r="E6" s="2">
        <v>94</v>
      </c>
      <c r="F6" s="3">
        <v>87</v>
      </c>
      <c r="G6" s="1">
        <f>E6/D6</f>
        <v>0.32302405498281789</v>
      </c>
      <c r="H6" s="11" t="s">
        <v>43</v>
      </c>
    </row>
    <row r="7" spans="1:8" x14ac:dyDescent="0.2">
      <c r="A7" s="5" t="s">
        <v>29</v>
      </c>
      <c r="B7" s="5" t="s">
        <v>28</v>
      </c>
      <c r="C7" s="4">
        <v>42465</v>
      </c>
      <c r="D7" s="3">
        <v>650</v>
      </c>
      <c r="E7" s="3">
        <v>650</v>
      </c>
      <c r="F7" s="2">
        <v>324</v>
      </c>
      <c r="G7" s="1">
        <f>E7/D7</f>
        <v>1</v>
      </c>
      <c r="H7" s="13" t="s">
        <v>44</v>
      </c>
    </row>
    <row r="8" spans="1:8" x14ac:dyDescent="0.2">
      <c r="A8" s="5" t="s">
        <v>27</v>
      </c>
      <c r="B8" s="5" t="s">
        <v>26</v>
      </c>
      <c r="C8" s="4">
        <v>42465</v>
      </c>
      <c r="D8" s="3">
        <v>31</v>
      </c>
      <c r="E8" s="3">
        <v>13</v>
      </c>
      <c r="F8" s="3" t="s">
        <v>3</v>
      </c>
      <c r="G8" s="1">
        <f>E8/D8</f>
        <v>0.41935483870967744</v>
      </c>
      <c r="H8" s="11" t="s">
        <v>43</v>
      </c>
    </row>
    <row r="9" spans="1:8" x14ac:dyDescent="0.2">
      <c r="A9" s="5" t="s">
        <v>25</v>
      </c>
      <c r="B9" s="5" t="s">
        <v>24</v>
      </c>
      <c r="C9" s="4">
        <v>42465</v>
      </c>
      <c r="D9" s="3">
        <v>52</v>
      </c>
      <c r="E9" s="2">
        <v>13</v>
      </c>
      <c r="F9" s="3">
        <v>10</v>
      </c>
      <c r="G9" s="1">
        <f>E9/D9</f>
        <v>0.25</v>
      </c>
      <c r="H9" s="11" t="s">
        <v>43</v>
      </c>
    </row>
    <row r="10" spans="1:8" x14ac:dyDescent="0.2">
      <c r="A10" s="5" t="s">
        <v>23</v>
      </c>
      <c r="B10" s="5" t="s">
        <v>22</v>
      </c>
      <c r="C10" s="4">
        <v>42465</v>
      </c>
      <c r="D10" s="3">
        <v>85</v>
      </c>
      <c r="E10" s="2" t="s">
        <v>3</v>
      </c>
      <c r="F10" s="2" t="s">
        <v>3</v>
      </c>
      <c r="G10" s="1">
        <f>10/D10</f>
        <v>0.11764705882352941</v>
      </c>
      <c r="H10" s="11" t="s">
        <v>43</v>
      </c>
    </row>
    <row r="11" spans="1:8" x14ac:dyDescent="0.2">
      <c r="A11" s="5" t="s">
        <v>21</v>
      </c>
      <c r="B11" s="5" t="s">
        <v>20</v>
      </c>
      <c r="C11" s="4">
        <v>42465</v>
      </c>
      <c r="D11" s="3">
        <v>63</v>
      </c>
      <c r="E11" s="3">
        <v>13</v>
      </c>
      <c r="F11" s="2" t="s">
        <v>3</v>
      </c>
      <c r="G11" s="1">
        <f>E11/D11</f>
        <v>0.20634920634920634</v>
      </c>
      <c r="H11" s="11" t="s">
        <v>43</v>
      </c>
    </row>
    <row r="12" spans="1:8" x14ac:dyDescent="0.2">
      <c r="A12" s="5" t="s">
        <v>19</v>
      </c>
      <c r="B12" s="5" t="s">
        <v>18</v>
      </c>
      <c r="C12" s="4">
        <v>42465</v>
      </c>
      <c r="D12" s="3" t="s">
        <v>3</v>
      </c>
      <c r="E12" s="2" t="s">
        <v>3</v>
      </c>
      <c r="F12" s="2" t="s">
        <v>3</v>
      </c>
      <c r="G12" s="1">
        <f>10/10</f>
        <v>1</v>
      </c>
      <c r="H12" s="11" t="s">
        <v>43</v>
      </c>
    </row>
    <row r="13" spans="1:8" x14ac:dyDescent="0.2">
      <c r="A13" s="5" t="s">
        <v>17</v>
      </c>
      <c r="B13" s="5" t="s">
        <v>16</v>
      </c>
      <c r="C13" s="4">
        <v>42465</v>
      </c>
      <c r="D13" s="3">
        <v>20</v>
      </c>
      <c r="E13" s="2">
        <v>13</v>
      </c>
      <c r="F13" s="2" t="s">
        <v>3</v>
      </c>
      <c r="G13" s="1">
        <f>E13/D13</f>
        <v>0.65</v>
      </c>
      <c r="H13" s="11" t="s">
        <v>43</v>
      </c>
    </row>
    <row r="14" spans="1:8" x14ac:dyDescent="0.2">
      <c r="A14" s="5" t="s">
        <v>15</v>
      </c>
      <c r="B14" s="5" t="s">
        <v>14</v>
      </c>
      <c r="C14" s="4">
        <v>42465</v>
      </c>
      <c r="D14" s="3">
        <v>52</v>
      </c>
      <c r="E14" s="2" t="s">
        <v>3</v>
      </c>
      <c r="F14" s="2">
        <v>10</v>
      </c>
      <c r="G14" s="1">
        <f>10/D14</f>
        <v>0.19230769230769232</v>
      </c>
      <c r="H14" s="11" t="s">
        <v>43</v>
      </c>
    </row>
    <row r="15" spans="1:8" x14ac:dyDescent="0.2">
      <c r="A15" s="5" t="s">
        <v>13</v>
      </c>
      <c r="B15" s="5" t="s">
        <v>12</v>
      </c>
      <c r="C15" s="4">
        <v>42465</v>
      </c>
      <c r="D15" s="3">
        <v>243</v>
      </c>
      <c r="E15" s="2">
        <v>68</v>
      </c>
      <c r="F15" s="2">
        <v>99</v>
      </c>
      <c r="G15" s="1">
        <f>E15/D15</f>
        <v>0.27983539094650206</v>
      </c>
      <c r="H15" s="11" t="s">
        <v>43</v>
      </c>
    </row>
    <row r="16" spans="1:8" x14ac:dyDescent="0.2">
      <c r="A16" s="5" t="s">
        <v>11</v>
      </c>
      <c r="B16" s="5" t="s">
        <v>10</v>
      </c>
      <c r="C16" s="4">
        <v>42465</v>
      </c>
      <c r="D16" s="3">
        <v>41</v>
      </c>
      <c r="E16" s="2">
        <v>13</v>
      </c>
      <c r="F16" s="2" t="s">
        <v>3</v>
      </c>
      <c r="G16" s="1">
        <f>E16/D16</f>
        <v>0.31707317073170732</v>
      </c>
      <c r="H16" s="11" t="s">
        <v>43</v>
      </c>
    </row>
    <row r="17" spans="1:8" x14ac:dyDescent="0.2">
      <c r="A17" s="5" t="s">
        <v>9</v>
      </c>
      <c r="B17" s="5" t="s">
        <v>8</v>
      </c>
      <c r="C17" s="4">
        <v>42465</v>
      </c>
      <c r="D17" s="3">
        <v>373</v>
      </c>
      <c r="E17" s="2">
        <v>13</v>
      </c>
      <c r="F17" s="2">
        <v>10</v>
      </c>
      <c r="G17" s="1">
        <f>E17/D17</f>
        <v>3.4852546916890083E-2</v>
      </c>
      <c r="H17" s="11" t="s">
        <v>43</v>
      </c>
    </row>
    <row r="18" spans="1:8" x14ac:dyDescent="0.2">
      <c r="A18" s="5" t="s">
        <v>7</v>
      </c>
      <c r="B18" s="5" t="s">
        <v>6</v>
      </c>
      <c r="C18" s="4">
        <v>42465</v>
      </c>
      <c r="D18" s="2">
        <v>122</v>
      </c>
      <c r="E18" s="2">
        <v>98</v>
      </c>
      <c r="F18" s="2">
        <v>10</v>
      </c>
      <c r="G18" s="1">
        <f>E18/D18</f>
        <v>0.80327868852459017</v>
      </c>
      <c r="H18" s="11" t="s">
        <v>43</v>
      </c>
    </row>
    <row r="19" spans="1:8" x14ac:dyDescent="0.2">
      <c r="A19" s="5" t="s">
        <v>5</v>
      </c>
      <c r="B19" s="5" t="s">
        <v>4</v>
      </c>
      <c r="C19" s="4">
        <v>42465</v>
      </c>
      <c r="D19" s="3">
        <v>231</v>
      </c>
      <c r="E19" s="3">
        <v>53</v>
      </c>
      <c r="F19" s="2">
        <v>20</v>
      </c>
      <c r="G19" s="1">
        <f>E19/D19</f>
        <v>0.22943722943722944</v>
      </c>
      <c r="H19" s="11" t="s">
        <v>43</v>
      </c>
    </row>
    <row r="20" spans="1:8" x14ac:dyDescent="0.2">
      <c r="A20" s="5" t="s">
        <v>2</v>
      </c>
      <c r="B20" s="5" t="s">
        <v>1</v>
      </c>
      <c r="C20" s="4">
        <v>42465</v>
      </c>
      <c r="D20" s="2">
        <v>52</v>
      </c>
      <c r="E20" s="3" t="s">
        <v>3</v>
      </c>
      <c r="F20" s="2">
        <v>10</v>
      </c>
      <c r="G20" s="1">
        <f>10/D20</f>
        <v>0.19230769230769232</v>
      </c>
      <c r="H20" s="11" t="s">
        <v>43</v>
      </c>
    </row>
    <row r="21" spans="1:8" x14ac:dyDescent="0.2">
      <c r="H21" s="5"/>
    </row>
    <row r="22" spans="1:8" x14ac:dyDescent="0.2">
      <c r="H22" s="5"/>
    </row>
    <row r="23" spans="1:8" x14ac:dyDescent="0.2">
      <c r="A23" s="5"/>
      <c r="B23" s="5"/>
      <c r="C23" s="4"/>
      <c r="E23" s="2"/>
      <c r="F23" s="2"/>
      <c r="H23" s="11"/>
    </row>
    <row r="24" spans="1:8" x14ac:dyDescent="0.2">
      <c r="A24" s="5" t="s">
        <v>29</v>
      </c>
      <c r="B24" s="5" t="s">
        <v>28</v>
      </c>
      <c r="C24" s="4">
        <v>42466</v>
      </c>
      <c r="D24" s="3">
        <v>243</v>
      </c>
      <c r="E24" s="3">
        <v>53</v>
      </c>
      <c r="F24" s="2">
        <v>31</v>
      </c>
      <c r="G24" s="1">
        <f>53/243</f>
        <v>0.21810699588477367</v>
      </c>
      <c r="H24" s="11" t="s">
        <v>43</v>
      </c>
    </row>
    <row r="27" spans="1:8" x14ac:dyDescent="0.2">
      <c r="A27" s="5"/>
      <c r="B27" s="5"/>
      <c r="C27" s="4"/>
      <c r="E27" s="3"/>
      <c r="H27" s="11"/>
    </row>
    <row r="28" spans="1:8" x14ac:dyDescent="0.2">
      <c r="A28" s="5"/>
      <c r="B28" s="5"/>
      <c r="C28" s="4"/>
      <c r="F28" s="2"/>
      <c r="H28" s="11"/>
    </row>
    <row r="29" spans="1:8" x14ac:dyDescent="0.2">
      <c r="F29" s="2"/>
    </row>
  </sheetData>
  <pageMargins left="0.7" right="0.7" top="0.75" bottom="0.75" header="0.3" footer="0.3"/>
  <pageSetup orientation="portrait" verticalDpi="1200" r:id="rId1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9"/>
  <sheetViews>
    <sheetView workbookViewId="0">
      <selection sqref="A1:D4"/>
    </sheetView>
  </sheetViews>
  <sheetFormatPr defaultColWidth="9.140625" defaultRowHeight="12.75" x14ac:dyDescent="0.2"/>
  <cols>
    <col min="1" max="1" width="9.140625" style="1"/>
    <col min="2" max="2" width="22.42578125" style="1" customWidth="1"/>
    <col min="3" max="3" width="10.140625" style="1" bestFit="1" customWidth="1"/>
    <col min="4" max="4" width="9.140625" style="3"/>
    <col min="5" max="5" width="9.140625" style="1"/>
    <col min="6" max="6" width="9.140625" style="3"/>
    <col min="7" max="7" width="9.140625" style="1"/>
    <col min="8" max="8" width="14.7109375" style="1" customWidth="1"/>
    <col min="9" max="16384" width="9.140625" style="1"/>
  </cols>
  <sheetData>
    <row r="1" spans="1:8" x14ac:dyDescent="0.2">
      <c r="A1" s="26" t="s">
        <v>51</v>
      </c>
      <c r="B1" s="26"/>
      <c r="C1" s="27"/>
      <c r="D1" s="28"/>
      <c r="E1" s="5"/>
      <c r="F1" s="2"/>
      <c r="G1" s="5"/>
      <c r="H1" s="5"/>
    </row>
    <row r="2" spans="1:8" x14ac:dyDescent="0.2">
      <c r="A2" s="26" t="s">
        <v>42</v>
      </c>
      <c r="B2" s="26"/>
      <c r="C2" s="27"/>
      <c r="D2" s="28"/>
      <c r="E2" s="5"/>
      <c r="F2" s="2"/>
      <c r="G2" s="5"/>
      <c r="H2" s="5"/>
    </row>
    <row r="3" spans="1:8" x14ac:dyDescent="0.2">
      <c r="A3" s="26" t="s">
        <v>41</v>
      </c>
      <c r="B3" s="26"/>
      <c r="C3" s="27"/>
      <c r="D3" s="28"/>
      <c r="E3" s="5"/>
      <c r="F3" s="2"/>
      <c r="G3" s="5"/>
      <c r="H3" s="5"/>
    </row>
    <row r="4" spans="1:8" x14ac:dyDescent="0.2">
      <c r="A4" s="26" t="s">
        <v>40</v>
      </c>
      <c r="B4" s="26"/>
      <c r="C4" s="27"/>
      <c r="D4" s="28"/>
      <c r="E4" s="5"/>
      <c r="F4" s="2"/>
      <c r="G4" s="5"/>
      <c r="H4" s="5"/>
    </row>
    <row r="5" spans="1:8" x14ac:dyDescent="0.2">
      <c r="A5" s="6" t="s">
        <v>39</v>
      </c>
      <c r="B5" s="6" t="s">
        <v>38</v>
      </c>
      <c r="C5" s="8" t="s">
        <v>37</v>
      </c>
      <c r="D5" s="7" t="s">
        <v>36</v>
      </c>
      <c r="E5" s="6" t="s">
        <v>35</v>
      </c>
      <c r="F5" s="7" t="s">
        <v>34</v>
      </c>
      <c r="G5" s="6" t="s">
        <v>33</v>
      </c>
      <c r="H5" s="6" t="s">
        <v>32</v>
      </c>
    </row>
    <row r="6" spans="1:8" x14ac:dyDescent="0.2">
      <c r="A6" s="5" t="s">
        <v>31</v>
      </c>
      <c r="B6" s="5" t="s">
        <v>30</v>
      </c>
      <c r="C6" s="4">
        <v>42459</v>
      </c>
      <c r="D6" s="3">
        <v>41</v>
      </c>
      <c r="E6" s="2" t="s">
        <v>3</v>
      </c>
      <c r="F6" s="3">
        <v>10</v>
      </c>
      <c r="G6" s="1">
        <f>10/D6</f>
        <v>0.24390243902439024</v>
      </c>
      <c r="H6" s="11" t="s">
        <v>43</v>
      </c>
    </row>
    <row r="7" spans="1:8" x14ac:dyDescent="0.2">
      <c r="A7" s="5" t="s">
        <v>29</v>
      </c>
      <c r="B7" s="5" t="s">
        <v>28</v>
      </c>
      <c r="C7" s="4">
        <v>42459</v>
      </c>
      <c r="D7" s="3">
        <v>52</v>
      </c>
      <c r="E7" s="3">
        <v>13</v>
      </c>
      <c r="F7" s="2" t="s">
        <v>3</v>
      </c>
      <c r="G7" s="1">
        <f>E7/D7</f>
        <v>0.25</v>
      </c>
      <c r="H7" s="11" t="s">
        <v>43</v>
      </c>
    </row>
    <row r="8" spans="1:8" x14ac:dyDescent="0.2">
      <c r="A8" s="5" t="s">
        <v>27</v>
      </c>
      <c r="B8" s="5" t="s">
        <v>26</v>
      </c>
      <c r="C8" s="4">
        <v>42459</v>
      </c>
      <c r="D8" s="3">
        <v>31</v>
      </c>
      <c r="E8" s="3">
        <v>13</v>
      </c>
      <c r="F8" s="3">
        <v>20</v>
      </c>
      <c r="G8" s="1">
        <f>E8/D8</f>
        <v>0.41935483870967744</v>
      </c>
      <c r="H8" s="11" t="s">
        <v>43</v>
      </c>
    </row>
    <row r="9" spans="1:8" x14ac:dyDescent="0.2">
      <c r="A9" s="5" t="s">
        <v>25</v>
      </c>
      <c r="B9" s="5" t="s">
        <v>24</v>
      </c>
      <c r="C9" s="4">
        <v>42459</v>
      </c>
      <c r="D9" s="3">
        <v>10</v>
      </c>
      <c r="E9" s="2" t="s">
        <v>3</v>
      </c>
      <c r="F9" s="3">
        <v>10</v>
      </c>
      <c r="G9" s="1">
        <f>10/D9</f>
        <v>1</v>
      </c>
      <c r="H9" s="11" t="s">
        <v>43</v>
      </c>
    </row>
    <row r="10" spans="1:8" x14ac:dyDescent="0.2">
      <c r="A10" s="5" t="s">
        <v>23</v>
      </c>
      <c r="B10" s="5" t="s">
        <v>22</v>
      </c>
      <c r="C10" s="4">
        <v>42459</v>
      </c>
      <c r="D10" s="3">
        <v>41</v>
      </c>
      <c r="E10" s="2" t="s">
        <v>3</v>
      </c>
      <c r="F10" s="2" t="s">
        <v>3</v>
      </c>
      <c r="G10" s="1">
        <f>10/D10</f>
        <v>0.24390243902439024</v>
      </c>
      <c r="H10" s="11" t="s">
        <v>43</v>
      </c>
    </row>
    <row r="11" spans="1:8" x14ac:dyDescent="0.2">
      <c r="A11" s="5" t="s">
        <v>21</v>
      </c>
      <c r="B11" s="5" t="s">
        <v>20</v>
      </c>
      <c r="C11" s="4">
        <v>42459</v>
      </c>
      <c r="D11" s="3">
        <v>41</v>
      </c>
      <c r="E11" s="3">
        <v>13</v>
      </c>
      <c r="F11" s="2" t="s">
        <v>3</v>
      </c>
      <c r="G11" s="1">
        <f>E11/D11</f>
        <v>0.31707317073170732</v>
      </c>
      <c r="H11" s="11" t="s">
        <v>43</v>
      </c>
    </row>
    <row r="12" spans="1:8" x14ac:dyDescent="0.2">
      <c r="A12" s="5" t="s">
        <v>19</v>
      </c>
      <c r="B12" s="5" t="s">
        <v>18</v>
      </c>
      <c r="C12" s="4">
        <v>42459</v>
      </c>
      <c r="D12" s="3">
        <v>10</v>
      </c>
      <c r="E12" s="2">
        <v>10</v>
      </c>
      <c r="F12" s="2" t="s">
        <v>3</v>
      </c>
      <c r="G12" s="1">
        <f>E12/D12</f>
        <v>1</v>
      </c>
      <c r="H12" s="11" t="s">
        <v>43</v>
      </c>
    </row>
    <row r="13" spans="1:8" x14ac:dyDescent="0.2">
      <c r="A13" s="5" t="s">
        <v>17</v>
      </c>
      <c r="B13" s="5" t="s">
        <v>16</v>
      </c>
      <c r="C13" s="4">
        <v>42459</v>
      </c>
      <c r="D13" s="3">
        <v>20</v>
      </c>
      <c r="E13" s="2">
        <v>13</v>
      </c>
      <c r="F13" s="2" t="s">
        <v>3</v>
      </c>
      <c r="G13" s="1">
        <f>E13/D13</f>
        <v>0.65</v>
      </c>
      <c r="H13" s="11" t="s">
        <v>43</v>
      </c>
    </row>
    <row r="14" spans="1:8" x14ac:dyDescent="0.2">
      <c r="A14" s="5" t="s">
        <v>15</v>
      </c>
      <c r="B14" s="5" t="s">
        <v>14</v>
      </c>
      <c r="C14" s="4">
        <v>42459</v>
      </c>
      <c r="D14" s="3">
        <v>173</v>
      </c>
      <c r="E14" s="2" t="s">
        <v>3</v>
      </c>
      <c r="F14" s="2">
        <v>10</v>
      </c>
      <c r="G14" s="1">
        <f>10/D14</f>
        <v>5.7803468208092484E-2</v>
      </c>
      <c r="H14" s="11" t="s">
        <v>43</v>
      </c>
    </row>
    <row r="15" spans="1:8" x14ac:dyDescent="0.2">
      <c r="A15" s="5" t="s">
        <v>13</v>
      </c>
      <c r="B15" s="5" t="s">
        <v>12</v>
      </c>
      <c r="C15" s="4">
        <v>42459</v>
      </c>
      <c r="D15" s="3">
        <v>187</v>
      </c>
      <c r="E15" s="2">
        <v>40</v>
      </c>
      <c r="F15" s="2" t="s">
        <v>3</v>
      </c>
      <c r="G15" s="1">
        <f>E15/D15</f>
        <v>0.21390374331550802</v>
      </c>
      <c r="H15" s="11" t="s">
        <v>43</v>
      </c>
    </row>
    <row r="16" spans="1:8" x14ac:dyDescent="0.2">
      <c r="A16" s="5" t="s">
        <v>11</v>
      </c>
      <c r="B16" s="5" t="s">
        <v>10</v>
      </c>
      <c r="C16" s="4">
        <v>42459</v>
      </c>
      <c r="D16" s="3">
        <v>20</v>
      </c>
      <c r="E16" s="2" t="s">
        <v>3</v>
      </c>
      <c r="F16" s="2" t="s">
        <v>3</v>
      </c>
      <c r="G16" s="1">
        <f>10/D16</f>
        <v>0.5</v>
      </c>
      <c r="H16" s="11" t="s">
        <v>43</v>
      </c>
    </row>
    <row r="17" spans="1:8" x14ac:dyDescent="0.2">
      <c r="A17" s="5" t="s">
        <v>9</v>
      </c>
      <c r="B17" s="5" t="s">
        <v>8</v>
      </c>
      <c r="C17" s="4">
        <v>42459</v>
      </c>
      <c r="D17" s="3">
        <v>31</v>
      </c>
      <c r="E17" s="2" t="s">
        <v>3</v>
      </c>
      <c r="F17" s="2" t="s">
        <v>3</v>
      </c>
      <c r="G17" s="1">
        <f>10/D17</f>
        <v>0.32258064516129031</v>
      </c>
      <c r="H17" s="11" t="s">
        <v>43</v>
      </c>
    </row>
    <row r="18" spans="1:8" x14ac:dyDescent="0.2">
      <c r="A18" s="5" t="s">
        <v>7</v>
      </c>
      <c r="B18" s="5" t="s">
        <v>6</v>
      </c>
      <c r="C18" s="4">
        <v>42459</v>
      </c>
      <c r="D18" s="2">
        <v>52</v>
      </c>
      <c r="E18" s="2" t="s">
        <v>3</v>
      </c>
      <c r="F18" s="2">
        <v>20</v>
      </c>
      <c r="G18" s="1">
        <f>10/D18</f>
        <v>0.19230769230769232</v>
      </c>
      <c r="H18" s="11" t="s">
        <v>43</v>
      </c>
    </row>
    <row r="19" spans="1:8" x14ac:dyDescent="0.2">
      <c r="A19" s="5" t="s">
        <v>5</v>
      </c>
      <c r="B19" s="5" t="s">
        <v>4</v>
      </c>
      <c r="C19" s="4">
        <v>42459</v>
      </c>
      <c r="D19" s="3">
        <v>20</v>
      </c>
      <c r="E19" s="3">
        <v>13</v>
      </c>
      <c r="F19" s="2">
        <v>20</v>
      </c>
      <c r="G19" s="1">
        <f>E19/D19</f>
        <v>0.65</v>
      </c>
      <c r="H19" s="11" t="s">
        <v>43</v>
      </c>
    </row>
    <row r="20" spans="1:8" x14ac:dyDescent="0.2">
      <c r="A20" s="5" t="s">
        <v>2</v>
      </c>
      <c r="B20" s="5" t="s">
        <v>1</v>
      </c>
      <c r="C20" s="4">
        <v>42459</v>
      </c>
      <c r="D20" s="2">
        <v>20</v>
      </c>
      <c r="E20" s="3" t="s">
        <v>3</v>
      </c>
      <c r="F20" s="2" t="s">
        <v>3</v>
      </c>
      <c r="G20" s="1">
        <f>10/D20</f>
        <v>0.5</v>
      </c>
      <c r="H20" s="11" t="s">
        <v>43</v>
      </c>
    </row>
    <row r="21" spans="1:8" x14ac:dyDescent="0.2">
      <c r="H21" s="5"/>
    </row>
    <row r="22" spans="1:8" x14ac:dyDescent="0.2">
      <c r="H22" s="5"/>
    </row>
    <row r="23" spans="1:8" x14ac:dyDescent="0.2">
      <c r="A23" s="5"/>
      <c r="B23" s="5"/>
      <c r="C23" s="4"/>
      <c r="E23" s="2"/>
      <c r="F23" s="2"/>
      <c r="H23" s="11"/>
    </row>
    <row r="24" spans="1:8" x14ac:dyDescent="0.2">
      <c r="A24" s="5"/>
      <c r="B24" s="5"/>
      <c r="C24" s="4"/>
      <c r="E24" s="3"/>
      <c r="F24" s="2"/>
      <c r="H24" s="11"/>
    </row>
    <row r="27" spans="1:8" x14ac:dyDescent="0.2">
      <c r="A27" s="5"/>
      <c r="B27" s="5"/>
      <c r="C27" s="4"/>
      <c r="E27" s="3"/>
      <c r="H27" s="11"/>
    </row>
    <row r="28" spans="1:8" x14ac:dyDescent="0.2">
      <c r="A28" s="5"/>
      <c r="B28" s="5"/>
      <c r="C28" s="4"/>
      <c r="F28" s="2"/>
      <c r="H28" s="11"/>
    </row>
    <row r="29" spans="1:8" x14ac:dyDescent="0.2">
      <c r="F29" s="2"/>
    </row>
  </sheetData>
  <pageMargins left="0.7" right="0.7" top="0.75" bottom="0.75" header="0.3" footer="0.3"/>
  <pageSetup orientation="portrait" verticalDpi="1200" r:id="rId1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9"/>
  <sheetViews>
    <sheetView workbookViewId="0">
      <selection sqref="A1:D4"/>
    </sheetView>
  </sheetViews>
  <sheetFormatPr defaultColWidth="9.140625" defaultRowHeight="12.75" x14ac:dyDescent="0.2"/>
  <cols>
    <col min="1" max="1" width="9.140625" style="1"/>
    <col min="2" max="2" width="22.42578125" style="1" customWidth="1"/>
    <col min="3" max="3" width="10.140625" style="1" bestFit="1" customWidth="1"/>
    <col min="4" max="4" width="9.140625" style="3"/>
    <col min="5" max="5" width="9.140625" style="1"/>
    <col min="6" max="6" width="9.140625" style="3"/>
    <col min="7" max="7" width="9.140625" style="1"/>
    <col min="8" max="8" width="14.7109375" style="1" customWidth="1"/>
    <col min="9" max="16384" width="9.140625" style="1"/>
  </cols>
  <sheetData>
    <row r="1" spans="1:8" x14ac:dyDescent="0.2">
      <c r="A1" s="26" t="s">
        <v>51</v>
      </c>
      <c r="B1" s="26"/>
      <c r="C1" s="27"/>
      <c r="D1" s="28"/>
      <c r="E1" s="5"/>
      <c r="F1" s="2"/>
      <c r="G1" s="5"/>
      <c r="H1" s="5"/>
    </row>
    <row r="2" spans="1:8" x14ac:dyDescent="0.2">
      <c r="A2" s="26" t="s">
        <v>42</v>
      </c>
      <c r="B2" s="26"/>
      <c r="C2" s="27"/>
      <c r="D2" s="28"/>
      <c r="E2" s="5"/>
      <c r="F2" s="2"/>
      <c r="G2" s="5"/>
      <c r="H2" s="5"/>
    </row>
    <row r="3" spans="1:8" x14ac:dyDescent="0.2">
      <c r="A3" s="26" t="s">
        <v>41</v>
      </c>
      <c r="B3" s="26"/>
      <c r="C3" s="27"/>
      <c r="D3" s="28"/>
      <c r="E3" s="5"/>
      <c r="F3" s="2"/>
      <c r="G3" s="5"/>
      <c r="H3" s="5"/>
    </row>
    <row r="4" spans="1:8" x14ac:dyDescent="0.2">
      <c r="A4" s="26" t="s">
        <v>40</v>
      </c>
      <c r="B4" s="26"/>
      <c r="C4" s="27"/>
      <c r="D4" s="28"/>
      <c r="E4" s="5"/>
      <c r="F4" s="2"/>
      <c r="G4" s="5"/>
      <c r="H4" s="5"/>
    </row>
    <row r="5" spans="1:8" x14ac:dyDescent="0.2">
      <c r="A5" s="6" t="s">
        <v>39</v>
      </c>
      <c r="B5" s="6" t="s">
        <v>38</v>
      </c>
      <c r="C5" s="8" t="s">
        <v>37</v>
      </c>
      <c r="D5" s="7" t="s">
        <v>36</v>
      </c>
      <c r="E5" s="6" t="s">
        <v>35</v>
      </c>
      <c r="F5" s="7" t="s">
        <v>34</v>
      </c>
      <c r="G5" s="6" t="s">
        <v>33</v>
      </c>
      <c r="H5" s="6" t="s">
        <v>32</v>
      </c>
    </row>
    <row r="6" spans="1:8" x14ac:dyDescent="0.2">
      <c r="A6" s="5" t="s">
        <v>31</v>
      </c>
      <c r="B6" s="5" t="s">
        <v>30</v>
      </c>
      <c r="C6" s="4">
        <v>42451</v>
      </c>
      <c r="D6" s="3">
        <v>417</v>
      </c>
      <c r="E6" s="3">
        <v>190</v>
      </c>
      <c r="F6" s="3">
        <v>10</v>
      </c>
      <c r="G6" s="1">
        <f>E6/D6</f>
        <v>0.45563549160671463</v>
      </c>
      <c r="H6" s="11" t="s">
        <v>43</v>
      </c>
    </row>
    <row r="7" spans="1:8" x14ac:dyDescent="0.2">
      <c r="A7" s="5" t="s">
        <v>29</v>
      </c>
      <c r="B7" s="5" t="s">
        <v>28</v>
      </c>
      <c r="C7" s="4">
        <v>42451</v>
      </c>
      <c r="D7" s="3">
        <v>75</v>
      </c>
      <c r="E7" s="3" t="s">
        <v>3</v>
      </c>
      <c r="F7" s="3" t="s">
        <v>3</v>
      </c>
      <c r="G7" s="1">
        <f>10/D7</f>
        <v>0.13333333333333333</v>
      </c>
      <c r="H7" s="11" t="s">
        <v>43</v>
      </c>
    </row>
    <row r="8" spans="1:8" x14ac:dyDescent="0.2">
      <c r="A8" s="5" t="s">
        <v>27</v>
      </c>
      <c r="B8" s="5" t="s">
        <v>26</v>
      </c>
      <c r="C8" s="4">
        <v>42451</v>
      </c>
      <c r="D8" s="3">
        <v>110</v>
      </c>
      <c r="E8" s="3">
        <v>68</v>
      </c>
      <c r="F8" s="3" t="s">
        <v>3</v>
      </c>
      <c r="G8" s="1">
        <f>E8/D8</f>
        <v>0.61818181818181817</v>
      </c>
      <c r="H8" s="11" t="s">
        <v>43</v>
      </c>
    </row>
    <row r="9" spans="1:8" x14ac:dyDescent="0.2">
      <c r="A9" s="5" t="s">
        <v>25</v>
      </c>
      <c r="B9" s="5" t="s">
        <v>24</v>
      </c>
      <c r="C9" s="4">
        <v>42451</v>
      </c>
      <c r="D9" s="3">
        <v>187</v>
      </c>
      <c r="E9" s="3">
        <v>127</v>
      </c>
      <c r="F9" s="3" t="s">
        <v>3</v>
      </c>
      <c r="G9" s="1">
        <f>E9/D9</f>
        <v>0.67914438502673802</v>
      </c>
      <c r="H9" s="11" t="s">
        <v>43</v>
      </c>
    </row>
    <row r="10" spans="1:8" x14ac:dyDescent="0.2">
      <c r="A10" s="5" t="s">
        <v>23</v>
      </c>
      <c r="B10" s="5" t="s">
        <v>22</v>
      </c>
      <c r="C10" s="4">
        <v>42451</v>
      </c>
      <c r="D10" s="3">
        <v>169</v>
      </c>
      <c r="E10" s="3">
        <v>13</v>
      </c>
      <c r="F10" s="2">
        <v>10</v>
      </c>
      <c r="G10" s="1">
        <f>E10/D10</f>
        <v>7.6923076923076927E-2</v>
      </c>
      <c r="H10" s="11" t="s">
        <v>43</v>
      </c>
    </row>
    <row r="11" spans="1:8" x14ac:dyDescent="0.2">
      <c r="A11" s="5" t="s">
        <v>21</v>
      </c>
      <c r="B11" s="5" t="s">
        <v>20</v>
      </c>
      <c r="C11" s="4">
        <v>42451</v>
      </c>
      <c r="D11" s="3">
        <v>134</v>
      </c>
      <c r="E11" s="3">
        <v>53</v>
      </c>
      <c r="F11" s="3">
        <v>20</v>
      </c>
      <c r="G11" s="1">
        <f>E11/D11</f>
        <v>0.39552238805970147</v>
      </c>
      <c r="H11" s="11" t="s">
        <v>43</v>
      </c>
    </row>
    <row r="12" spans="1:8" x14ac:dyDescent="0.2">
      <c r="A12" s="5" t="s">
        <v>19</v>
      </c>
      <c r="B12" s="5" t="s">
        <v>18</v>
      </c>
      <c r="C12" s="4">
        <v>42451</v>
      </c>
      <c r="D12" s="3">
        <v>10</v>
      </c>
      <c r="E12" s="2" t="s">
        <v>3</v>
      </c>
      <c r="F12" s="2" t="s">
        <v>3</v>
      </c>
      <c r="G12" s="1">
        <f>10/10</f>
        <v>1</v>
      </c>
      <c r="H12" s="11" t="s">
        <v>43</v>
      </c>
    </row>
    <row r="13" spans="1:8" x14ac:dyDescent="0.2">
      <c r="A13" s="5" t="s">
        <v>17</v>
      </c>
      <c r="B13" s="5" t="s">
        <v>16</v>
      </c>
      <c r="C13" s="4">
        <v>42451</v>
      </c>
      <c r="D13" s="3">
        <v>41</v>
      </c>
      <c r="E13" s="2" t="s">
        <v>3</v>
      </c>
      <c r="F13" s="2" t="s">
        <v>3</v>
      </c>
      <c r="G13" s="1">
        <f>10/D13</f>
        <v>0.24390243902439024</v>
      </c>
      <c r="H13" s="11" t="s">
        <v>43</v>
      </c>
    </row>
    <row r="14" spans="1:8" x14ac:dyDescent="0.2">
      <c r="A14" s="5" t="s">
        <v>15</v>
      </c>
      <c r="B14" s="5" t="s">
        <v>14</v>
      </c>
      <c r="C14" s="4">
        <v>42451</v>
      </c>
      <c r="D14" s="3">
        <v>145</v>
      </c>
      <c r="E14" s="2">
        <v>82</v>
      </c>
      <c r="F14" s="2">
        <v>42</v>
      </c>
      <c r="G14" s="1">
        <f>E14/D14</f>
        <v>0.56551724137931036</v>
      </c>
      <c r="H14" s="11" t="s">
        <v>43</v>
      </c>
    </row>
    <row r="15" spans="1:8" x14ac:dyDescent="0.2">
      <c r="A15" s="5" t="s">
        <v>13</v>
      </c>
      <c r="B15" s="5" t="s">
        <v>12</v>
      </c>
      <c r="C15" s="4">
        <v>42451</v>
      </c>
      <c r="D15" s="3">
        <v>743</v>
      </c>
      <c r="E15" s="2">
        <v>743</v>
      </c>
      <c r="F15" s="2">
        <v>344</v>
      </c>
      <c r="G15" s="1">
        <f>E15/D15</f>
        <v>1</v>
      </c>
      <c r="H15" s="13" t="s">
        <v>44</v>
      </c>
    </row>
    <row r="16" spans="1:8" x14ac:dyDescent="0.2">
      <c r="A16" s="5" t="s">
        <v>11</v>
      </c>
      <c r="B16" s="5" t="s">
        <v>10</v>
      </c>
      <c r="C16" s="4">
        <v>42451</v>
      </c>
      <c r="D16" s="3">
        <v>41</v>
      </c>
      <c r="E16" s="2">
        <v>13</v>
      </c>
      <c r="F16" s="2" t="s">
        <v>3</v>
      </c>
      <c r="G16" s="1">
        <f>E16/D16</f>
        <v>0.31707317073170732</v>
      </c>
      <c r="H16" s="11" t="s">
        <v>43</v>
      </c>
    </row>
    <row r="17" spans="1:8" x14ac:dyDescent="0.2">
      <c r="A17" s="5" t="s">
        <v>9</v>
      </c>
      <c r="B17" s="5" t="s">
        <v>8</v>
      </c>
      <c r="C17" s="4">
        <v>42451</v>
      </c>
      <c r="D17" s="3">
        <v>63</v>
      </c>
      <c r="E17" s="2" t="s">
        <v>3</v>
      </c>
      <c r="F17" s="2">
        <v>20</v>
      </c>
      <c r="G17" s="1">
        <f>10/D17</f>
        <v>0.15873015873015872</v>
      </c>
      <c r="H17" s="11" t="s">
        <v>43</v>
      </c>
    </row>
    <row r="18" spans="1:8" x14ac:dyDescent="0.2">
      <c r="A18" s="5" t="s">
        <v>7</v>
      </c>
      <c r="B18" s="5" t="s">
        <v>6</v>
      </c>
      <c r="C18" s="4">
        <v>42451</v>
      </c>
      <c r="D18" s="2">
        <v>594</v>
      </c>
      <c r="E18" s="2">
        <v>208</v>
      </c>
      <c r="F18" s="2">
        <v>64</v>
      </c>
      <c r="G18" s="1">
        <f>E18/D18</f>
        <v>0.35016835016835018</v>
      </c>
      <c r="H18" s="11" t="s">
        <v>43</v>
      </c>
    </row>
    <row r="19" spans="1:8" x14ac:dyDescent="0.2">
      <c r="A19" s="5" t="s">
        <v>5</v>
      </c>
      <c r="B19" s="5" t="s">
        <v>4</v>
      </c>
      <c r="C19" s="4">
        <v>42451</v>
      </c>
      <c r="D19" s="3">
        <v>771</v>
      </c>
      <c r="E19" s="3">
        <v>437</v>
      </c>
      <c r="F19" s="2">
        <v>164</v>
      </c>
      <c r="G19" s="1">
        <f>E19/D19</f>
        <v>0.56679636835278857</v>
      </c>
      <c r="H19" s="13" t="s">
        <v>44</v>
      </c>
    </row>
    <row r="20" spans="1:8" x14ac:dyDescent="0.2">
      <c r="A20" s="5" t="s">
        <v>2</v>
      </c>
      <c r="B20" s="5" t="s">
        <v>1</v>
      </c>
      <c r="C20" s="4">
        <v>42451</v>
      </c>
      <c r="D20" s="3">
        <v>52</v>
      </c>
      <c r="E20" s="3">
        <v>26</v>
      </c>
      <c r="F20" s="2" t="s">
        <v>3</v>
      </c>
      <c r="G20" s="1">
        <f>E20/D20</f>
        <v>0.5</v>
      </c>
      <c r="H20" s="11" t="s">
        <v>43</v>
      </c>
    </row>
    <row r="21" spans="1:8" x14ac:dyDescent="0.2">
      <c r="H21" s="5"/>
    </row>
    <row r="22" spans="1:8" x14ac:dyDescent="0.2">
      <c r="H22" s="5"/>
    </row>
    <row r="23" spans="1:8" x14ac:dyDescent="0.2">
      <c r="A23" s="5" t="s">
        <v>13</v>
      </c>
      <c r="B23" s="5" t="s">
        <v>12</v>
      </c>
      <c r="C23" s="4">
        <v>42451</v>
      </c>
      <c r="D23" s="3">
        <v>52</v>
      </c>
      <c r="E23" s="2">
        <v>13</v>
      </c>
      <c r="F23" s="2" t="s">
        <v>3</v>
      </c>
      <c r="G23" s="1">
        <f>E23/D23</f>
        <v>0.25</v>
      </c>
      <c r="H23" s="11" t="s">
        <v>43</v>
      </c>
    </row>
    <row r="24" spans="1:8" x14ac:dyDescent="0.2">
      <c r="A24" s="5" t="s">
        <v>5</v>
      </c>
      <c r="B24" s="5" t="s">
        <v>4</v>
      </c>
      <c r="C24" s="4">
        <v>42451</v>
      </c>
      <c r="D24" s="3">
        <v>52</v>
      </c>
      <c r="E24" s="3">
        <v>13</v>
      </c>
      <c r="F24" s="2">
        <v>10</v>
      </c>
      <c r="G24" s="1">
        <f>E24/D24</f>
        <v>0.25</v>
      </c>
      <c r="H24" s="11" t="s">
        <v>43</v>
      </c>
    </row>
    <row r="27" spans="1:8" x14ac:dyDescent="0.2">
      <c r="A27" s="5"/>
      <c r="B27" s="5"/>
      <c r="C27" s="4"/>
      <c r="E27" s="3"/>
      <c r="H27" s="11"/>
    </row>
    <row r="28" spans="1:8" x14ac:dyDescent="0.2">
      <c r="A28" s="5"/>
      <c r="B28" s="5"/>
      <c r="C28" s="4"/>
      <c r="F28" s="2"/>
      <c r="H28" s="11"/>
    </row>
    <row r="29" spans="1:8" x14ac:dyDescent="0.2">
      <c r="F29" s="2"/>
    </row>
  </sheetData>
  <pageMargins left="0.7" right="0.7" top="0.75" bottom="0.75" header="0.3" footer="0.3"/>
  <pageSetup orientation="portrait" verticalDpi="1200" r:id="rId1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9"/>
  <sheetViews>
    <sheetView workbookViewId="0">
      <selection sqref="A1:D4"/>
    </sheetView>
  </sheetViews>
  <sheetFormatPr defaultColWidth="9.140625" defaultRowHeight="12.75" x14ac:dyDescent="0.2"/>
  <cols>
    <col min="1" max="1" width="9.140625" style="1"/>
    <col min="2" max="2" width="22.42578125" style="1" customWidth="1"/>
    <col min="3" max="3" width="10.140625" style="1" bestFit="1" customWidth="1"/>
    <col min="4" max="4" width="9.140625" style="3"/>
    <col min="5" max="5" width="9.140625" style="1"/>
    <col min="6" max="6" width="9.140625" style="3"/>
    <col min="7" max="7" width="9.140625" style="1"/>
    <col min="8" max="8" width="14.7109375" style="1" customWidth="1"/>
    <col min="9" max="16384" width="9.140625" style="1"/>
  </cols>
  <sheetData>
    <row r="1" spans="1:8" x14ac:dyDescent="0.2">
      <c r="A1" s="26" t="s">
        <v>51</v>
      </c>
      <c r="B1" s="26"/>
      <c r="C1" s="27"/>
      <c r="D1" s="28"/>
      <c r="E1" s="5"/>
      <c r="F1" s="2"/>
      <c r="G1" s="5"/>
      <c r="H1" s="5"/>
    </row>
    <row r="2" spans="1:8" x14ac:dyDescent="0.2">
      <c r="A2" s="26" t="s">
        <v>42</v>
      </c>
      <c r="B2" s="26"/>
      <c r="C2" s="27"/>
      <c r="D2" s="28"/>
      <c r="E2" s="5"/>
      <c r="F2" s="2"/>
      <c r="G2" s="5"/>
      <c r="H2" s="5"/>
    </row>
    <row r="3" spans="1:8" x14ac:dyDescent="0.2">
      <c r="A3" s="26" t="s">
        <v>41</v>
      </c>
      <c r="B3" s="26"/>
      <c r="C3" s="27"/>
      <c r="D3" s="28"/>
      <c r="E3" s="5"/>
      <c r="F3" s="2"/>
      <c r="G3" s="5"/>
      <c r="H3" s="5"/>
    </row>
    <row r="4" spans="1:8" x14ac:dyDescent="0.2">
      <c r="A4" s="26" t="s">
        <v>40</v>
      </c>
      <c r="B4" s="26"/>
      <c r="C4" s="27"/>
      <c r="D4" s="28"/>
      <c r="E4" s="5"/>
      <c r="F4" s="2"/>
      <c r="G4" s="5"/>
      <c r="H4" s="5"/>
    </row>
    <row r="5" spans="1:8" x14ac:dyDescent="0.2">
      <c r="A5" s="6" t="s">
        <v>39</v>
      </c>
      <c r="B5" s="6" t="s">
        <v>38</v>
      </c>
      <c r="C5" s="8" t="s">
        <v>37</v>
      </c>
      <c r="D5" s="7" t="s">
        <v>36</v>
      </c>
      <c r="E5" s="6" t="s">
        <v>35</v>
      </c>
      <c r="F5" s="7" t="s">
        <v>34</v>
      </c>
      <c r="G5" s="6" t="s">
        <v>33</v>
      </c>
      <c r="H5" s="6" t="s">
        <v>32</v>
      </c>
    </row>
    <row r="6" spans="1:8" x14ac:dyDescent="0.2">
      <c r="A6" s="5" t="s">
        <v>31</v>
      </c>
      <c r="B6" s="5" t="s">
        <v>30</v>
      </c>
      <c r="C6" s="4">
        <v>42444</v>
      </c>
      <c r="D6" s="3">
        <v>426</v>
      </c>
      <c r="E6" s="3">
        <v>82</v>
      </c>
      <c r="F6" s="3">
        <v>64</v>
      </c>
      <c r="G6" s="1">
        <f>E6/D6</f>
        <v>0.19248826291079812</v>
      </c>
      <c r="H6" s="11" t="s">
        <v>43</v>
      </c>
    </row>
    <row r="7" spans="1:8" x14ac:dyDescent="0.2">
      <c r="A7" s="5" t="s">
        <v>29</v>
      </c>
      <c r="B7" s="5" t="s">
        <v>28</v>
      </c>
      <c r="C7" s="4">
        <v>42444</v>
      </c>
      <c r="D7" s="3">
        <v>528</v>
      </c>
      <c r="E7" s="3">
        <v>39</v>
      </c>
      <c r="F7" s="3">
        <v>20</v>
      </c>
      <c r="G7" s="1">
        <f>E7/D7</f>
        <v>7.3863636363636367E-2</v>
      </c>
      <c r="H7" s="11" t="s">
        <v>43</v>
      </c>
    </row>
    <row r="8" spans="1:8" x14ac:dyDescent="0.2">
      <c r="A8" s="5" t="s">
        <v>27</v>
      </c>
      <c r="B8" s="5" t="s">
        <v>26</v>
      </c>
      <c r="C8" s="4">
        <v>42444</v>
      </c>
      <c r="D8" s="3">
        <v>241</v>
      </c>
      <c r="E8" s="3" t="s">
        <v>3</v>
      </c>
      <c r="F8" s="3">
        <v>10</v>
      </c>
      <c r="G8" s="1">
        <f>10/D8</f>
        <v>4.1493775933609957E-2</v>
      </c>
      <c r="H8" s="11" t="s">
        <v>43</v>
      </c>
    </row>
    <row r="9" spans="1:8" x14ac:dyDescent="0.2">
      <c r="A9" s="5" t="s">
        <v>25</v>
      </c>
      <c r="B9" s="5" t="s">
        <v>24</v>
      </c>
      <c r="C9" s="4">
        <v>42444</v>
      </c>
      <c r="D9" s="3">
        <v>324</v>
      </c>
      <c r="E9" s="3">
        <v>13</v>
      </c>
      <c r="F9" s="3" t="s">
        <v>3</v>
      </c>
      <c r="G9" s="1">
        <f>E9/D9</f>
        <v>4.0123456790123455E-2</v>
      </c>
      <c r="H9" s="11" t="s">
        <v>43</v>
      </c>
    </row>
    <row r="10" spans="1:8" x14ac:dyDescent="0.2">
      <c r="A10" s="5" t="s">
        <v>23</v>
      </c>
      <c r="B10" s="5" t="s">
        <v>22</v>
      </c>
      <c r="C10" s="4">
        <v>42444</v>
      </c>
      <c r="D10" s="3" t="s">
        <v>3</v>
      </c>
      <c r="E10" s="3">
        <v>131</v>
      </c>
      <c r="F10" s="2" t="s">
        <v>3</v>
      </c>
      <c r="G10" s="1">
        <f>E10/10</f>
        <v>13.1</v>
      </c>
      <c r="H10" s="11" t="s">
        <v>43</v>
      </c>
    </row>
    <row r="11" spans="1:8" x14ac:dyDescent="0.2">
      <c r="A11" s="5" t="s">
        <v>21</v>
      </c>
      <c r="B11" s="5" t="s">
        <v>20</v>
      </c>
      <c r="C11" s="4">
        <v>42444</v>
      </c>
      <c r="D11" s="3">
        <v>1585</v>
      </c>
      <c r="E11" s="3" t="s">
        <v>3</v>
      </c>
      <c r="F11" s="3">
        <v>20</v>
      </c>
      <c r="G11" s="1">
        <f>10/D11</f>
        <v>6.3091482649842269E-3</v>
      </c>
      <c r="H11" s="11" t="s">
        <v>43</v>
      </c>
    </row>
    <row r="12" spans="1:8" x14ac:dyDescent="0.2">
      <c r="A12" s="5" t="s">
        <v>19</v>
      </c>
      <c r="B12" s="5" t="s">
        <v>18</v>
      </c>
      <c r="C12" s="4">
        <v>42444</v>
      </c>
      <c r="D12" s="3">
        <v>727</v>
      </c>
      <c r="E12" s="2" t="s">
        <v>3</v>
      </c>
      <c r="F12" s="2">
        <v>20</v>
      </c>
      <c r="G12" s="1">
        <f>10/D12</f>
        <v>1.3755158184319119E-2</v>
      </c>
      <c r="H12" s="11" t="s">
        <v>43</v>
      </c>
    </row>
    <row r="13" spans="1:8" x14ac:dyDescent="0.2">
      <c r="A13" s="5" t="s">
        <v>17</v>
      </c>
      <c r="B13" s="5" t="s">
        <v>16</v>
      </c>
      <c r="C13" s="4">
        <v>42444</v>
      </c>
      <c r="D13" s="3">
        <v>173</v>
      </c>
      <c r="E13" s="2">
        <v>40</v>
      </c>
      <c r="F13" s="2">
        <v>10</v>
      </c>
      <c r="G13" s="1">
        <f t="shared" ref="G13:G18" si="0">E13/D13</f>
        <v>0.23121387283236994</v>
      </c>
      <c r="H13" s="11" t="s">
        <v>43</v>
      </c>
    </row>
    <row r="14" spans="1:8" x14ac:dyDescent="0.2">
      <c r="A14" s="5" t="s">
        <v>15</v>
      </c>
      <c r="B14" s="5" t="s">
        <v>14</v>
      </c>
      <c r="C14" s="4">
        <v>42444</v>
      </c>
      <c r="D14" s="3">
        <v>397</v>
      </c>
      <c r="E14" s="2">
        <v>13</v>
      </c>
      <c r="F14" s="2" t="s">
        <v>3</v>
      </c>
      <c r="G14" s="1">
        <f t="shared" si="0"/>
        <v>3.2745591939546598E-2</v>
      </c>
      <c r="H14" s="11" t="s">
        <v>43</v>
      </c>
    </row>
    <row r="15" spans="1:8" x14ac:dyDescent="0.2">
      <c r="A15" s="5" t="s">
        <v>13</v>
      </c>
      <c r="B15" s="5" t="s">
        <v>12</v>
      </c>
      <c r="C15" s="4">
        <v>42444</v>
      </c>
      <c r="D15" s="3">
        <v>216</v>
      </c>
      <c r="E15" s="2">
        <v>53</v>
      </c>
      <c r="F15" s="2" t="s">
        <v>3</v>
      </c>
      <c r="G15" s="1">
        <f t="shared" si="0"/>
        <v>0.24537037037037038</v>
      </c>
      <c r="H15" s="11" t="s">
        <v>43</v>
      </c>
    </row>
    <row r="16" spans="1:8" x14ac:dyDescent="0.2">
      <c r="A16" s="5" t="s">
        <v>11</v>
      </c>
      <c r="B16" s="5" t="s">
        <v>10</v>
      </c>
      <c r="C16" s="4">
        <v>42444</v>
      </c>
      <c r="D16" s="3">
        <v>368</v>
      </c>
      <c r="E16" s="2">
        <v>39</v>
      </c>
      <c r="F16" s="2" t="s">
        <v>3</v>
      </c>
      <c r="G16" s="1">
        <f t="shared" si="0"/>
        <v>0.10597826086956522</v>
      </c>
      <c r="H16" s="11" t="s">
        <v>43</v>
      </c>
    </row>
    <row r="17" spans="1:8" x14ac:dyDescent="0.2">
      <c r="A17" s="5" t="s">
        <v>9</v>
      </c>
      <c r="B17" s="5" t="s">
        <v>8</v>
      </c>
      <c r="C17" s="4">
        <v>42444</v>
      </c>
      <c r="D17" s="3">
        <v>530</v>
      </c>
      <c r="E17" s="2">
        <v>26</v>
      </c>
      <c r="F17" s="2">
        <v>31</v>
      </c>
      <c r="G17" s="1">
        <f t="shared" si="0"/>
        <v>4.9056603773584909E-2</v>
      </c>
      <c r="H17" s="11" t="s">
        <v>43</v>
      </c>
    </row>
    <row r="18" spans="1:8" x14ac:dyDescent="0.2">
      <c r="A18" s="5" t="s">
        <v>7</v>
      </c>
      <c r="B18" s="5" t="s">
        <v>6</v>
      </c>
      <c r="C18" s="4">
        <v>42444</v>
      </c>
      <c r="D18" s="2">
        <v>301</v>
      </c>
      <c r="E18" s="2">
        <v>68</v>
      </c>
      <c r="F18" s="2">
        <v>10</v>
      </c>
      <c r="G18" s="1">
        <f t="shared" si="0"/>
        <v>0.22591362126245848</v>
      </c>
      <c r="H18" s="11" t="s">
        <v>43</v>
      </c>
    </row>
    <row r="19" spans="1:8" x14ac:dyDescent="0.2">
      <c r="A19" s="5" t="s">
        <v>5</v>
      </c>
      <c r="B19" s="5" t="s">
        <v>4</v>
      </c>
      <c r="C19" s="4">
        <v>42444</v>
      </c>
      <c r="D19" s="3">
        <v>85</v>
      </c>
      <c r="E19" s="3" t="s">
        <v>3</v>
      </c>
      <c r="F19" s="2">
        <v>10</v>
      </c>
      <c r="G19" s="1">
        <f>85/10</f>
        <v>8.5</v>
      </c>
      <c r="H19" s="11" t="s">
        <v>43</v>
      </c>
    </row>
    <row r="20" spans="1:8" x14ac:dyDescent="0.2">
      <c r="A20" s="5" t="s">
        <v>2</v>
      </c>
      <c r="B20" s="5" t="s">
        <v>1</v>
      </c>
      <c r="C20" s="4">
        <v>42444</v>
      </c>
      <c r="D20" s="3">
        <v>211</v>
      </c>
      <c r="E20" s="3">
        <v>40</v>
      </c>
      <c r="F20" s="2" t="s">
        <v>3</v>
      </c>
      <c r="G20" s="1">
        <f>E20/D20</f>
        <v>0.1895734597156398</v>
      </c>
      <c r="H20" s="11" t="s">
        <v>43</v>
      </c>
    </row>
    <row r="21" spans="1:8" x14ac:dyDescent="0.2">
      <c r="H21" s="5"/>
    </row>
    <row r="22" spans="1:8" x14ac:dyDescent="0.2">
      <c r="H22" s="5"/>
    </row>
    <row r="23" spans="1:8" x14ac:dyDescent="0.2">
      <c r="A23" s="12"/>
      <c r="H23" s="11"/>
    </row>
    <row r="24" spans="1:8" x14ac:dyDescent="0.2">
      <c r="A24" s="5"/>
      <c r="B24" s="5"/>
      <c r="C24" s="4"/>
      <c r="E24" s="3"/>
      <c r="H24" s="11"/>
    </row>
    <row r="27" spans="1:8" x14ac:dyDescent="0.2">
      <c r="A27" s="5"/>
      <c r="B27" s="5"/>
      <c r="C27" s="4"/>
      <c r="E27" s="3"/>
      <c r="H27" s="11"/>
    </row>
    <row r="28" spans="1:8" x14ac:dyDescent="0.2">
      <c r="A28" s="5"/>
      <c r="B28" s="5"/>
      <c r="C28" s="4"/>
      <c r="F28" s="2"/>
      <c r="H28" s="11"/>
    </row>
    <row r="29" spans="1:8" x14ac:dyDescent="0.2">
      <c r="F29" s="2"/>
    </row>
  </sheetData>
  <pageMargins left="0.7" right="0.7" top="0.75" bottom="0.75" header="0.3" footer="0.3"/>
  <pageSetup orientation="portrait" verticalDpi="1200" r:id="rId1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9"/>
  <sheetViews>
    <sheetView workbookViewId="0">
      <selection sqref="A1:D4"/>
    </sheetView>
  </sheetViews>
  <sheetFormatPr defaultColWidth="9.140625" defaultRowHeight="12.75" x14ac:dyDescent="0.2"/>
  <cols>
    <col min="1" max="1" width="9.140625" style="1"/>
    <col min="2" max="2" width="22.42578125" style="1" customWidth="1"/>
    <col min="3" max="3" width="10.140625" style="1" bestFit="1" customWidth="1"/>
    <col min="4" max="4" width="9.140625" style="3"/>
    <col min="5" max="5" width="9.140625" style="1"/>
    <col min="6" max="6" width="9.140625" style="3"/>
    <col min="7" max="7" width="9.140625" style="1"/>
    <col min="8" max="8" width="14.7109375" style="1" customWidth="1"/>
    <col min="9" max="16384" width="9.140625" style="1"/>
  </cols>
  <sheetData>
    <row r="1" spans="1:8" x14ac:dyDescent="0.2">
      <c r="A1" s="26" t="s">
        <v>51</v>
      </c>
      <c r="B1" s="26"/>
      <c r="C1" s="27"/>
      <c r="D1" s="28"/>
      <c r="E1" s="5"/>
      <c r="F1" s="2"/>
      <c r="G1" s="5"/>
      <c r="H1" s="5"/>
    </row>
    <row r="2" spans="1:8" x14ac:dyDescent="0.2">
      <c r="A2" s="26" t="s">
        <v>42</v>
      </c>
      <c r="B2" s="26"/>
      <c r="C2" s="27"/>
      <c r="D2" s="28"/>
      <c r="E2" s="5"/>
      <c r="F2" s="2"/>
      <c r="G2" s="5"/>
      <c r="H2" s="5"/>
    </row>
    <row r="3" spans="1:8" x14ac:dyDescent="0.2">
      <c r="A3" s="26" t="s">
        <v>41</v>
      </c>
      <c r="B3" s="26"/>
      <c r="C3" s="27"/>
      <c r="D3" s="28"/>
      <c r="E3" s="5"/>
      <c r="F3" s="2"/>
      <c r="G3" s="5"/>
      <c r="H3" s="5"/>
    </row>
    <row r="4" spans="1:8" x14ac:dyDescent="0.2">
      <c r="A4" s="26" t="s">
        <v>40</v>
      </c>
      <c r="B4" s="26"/>
      <c r="C4" s="27"/>
      <c r="D4" s="28"/>
      <c r="E4" s="5"/>
      <c r="F4" s="2"/>
      <c r="G4" s="5"/>
      <c r="H4" s="5"/>
    </row>
    <row r="5" spans="1:8" x14ac:dyDescent="0.2">
      <c r="A5" s="6" t="s">
        <v>39</v>
      </c>
      <c r="B5" s="6" t="s">
        <v>38</v>
      </c>
      <c r="C5" s="8" t="s">
        <v>37</v>
      </c>
      <c r="D5" s="7" t="s">
        <v>36</v>
      </c>
      <c r="E5" s="6" t="s">
        <v>35</v>
      </c>
      <c r="F5" s="7" t="s">
        <v>34</v>
      </c>
      <c r="G5" s="6" t="s">
        <v>33</v>
      </c>
      <c r="H5" s="6" t="s">
        <v>32</v>
      </c>
    </row>
    <row r="6" spans="1:8" x14ac:dyDescent="0.2">
      <c r="A6" s="5" t="s">
        <v>31</v>
      </c>
      <c r="B6" s="5" t="s">
        <v>30</v>
      </c>
      <c r="C6" s="4">
        <v>42437</v>
      </c>
      <c r="D6" s="3">
        <v>12033</v>
      </c>
      <c r="E6" s="3">
        <v>525</v>
      </c>
      <c r="F6" s="3">
        <v>453</v>
      </c>
      <c r="G6" s="1">
        <f t="shared" ref="G6:G20" si="0">E6/D6</f>
        <v>4.3630017452006981E-2</v>
      </c>
      <c r="H6" s="13" t="s">
        <v>46</v>
      </c>
    </row>
    <row r="7" spans="1:8" x14ac:dyDescent="0.2">
      <c r="A7" s="5" t="s">
        <v>29</v>
      </c>
      <c r="B7" s="5" t="s">
        <v>28</v>
      </c>
      <c r="C7" s="4">
        <v>42437</v>
      </c>
      <c r="D7" s="3">
        <v>12997</v>
      </c>
      <c r="E7" s="3">
        <v>143</v>
      </c>
      <c r="F7" s="3">
        <v>254</v>
      </c>
      <c r="G7" s="1">
        <f t="shared" si="0"/>
        <v>1.1002539047472493E-2</v>
      </c>
      <c r="H7" s="13" t="s">
        <v>46</v>
      </c>
    </row>
    <row r="8" spans="1:8" x14ac:dyDescent="0.2">
      <c r="A8" s="5" t="s">
        <v>27</v>
      </c>
      <c r="B8" s="5" t="s">
        <v>26</v>
      </c>
      <c r="C8" s="4">
        <v>42437</v>
      </c>
      <c r="D8" s="3">
        <v>7270</v>
      </c>
      <c r="E8" s="3">
        <v>225</v>
      </c>
      <c r="F8" s="3">
        <v>192</v>
      </c>
      <c r="G8" s="1">
        <f t="shared" si="0"/>
        <v>3.0949105914718018E-2</v>
      </c>
      <c r="H8" s="13" t="s">
        <v>46</v>
      </c>
    </row>
    <row r="9" spans="1:8" x14ac:dyDescent="0.2">
      <c r="A9" s="5" t="s">
        <v>25</v>
      </c>
      <c r="B9" s="5" t="s">
        <v>24</v>
      </c>
      <c r="C9" s="4">
        <v>42437</v>
      </c>
      <c r="D9" s="3">
        <v>6131</v>
      </c>
      <c r="E9" s="3">
        <v>241</v>
      </c>
      <c r="F9" s="3">
        <v>324</v>
      </c>
      <c r="G9" s="1">
        <f t="shared" si="0"/>
        <v>3.9308432555863644E-2</v>
      </c>
      <c r="H9" s="13" t="s">
        <v>46</v>
      </c>
    </row>
    <row r="10" spans="1:8" x14ac:dyDescent="0.2">
      <c r="A10" s="5" t="s">
        <v>23</v>
      </c>
      <c r="B10" s="5" t="s">
        <v>22</v>
      </c>
      <c r="C10" s="4">
        <v>42437</v>
      </c>
      <c r="D10" s="3">
        <v>3441</v>
      </c>
      <c r="E10" s="3">
        <v>26</v>
      </c>
      <c r="F10" s="2">
        <v>53</v>
      </c>
      <c r="G10" s="1">
        <f t="shared" si="0"/>
        <v>7.5559430398140079E-3</v>
      </c>
      <c r="H10" s="13" t="s">
        <v>46</v>
      </c>
    </row>
    <row r="11" spans="1:8" x14ac:dyDescent="0.2">
      <c r="A11" s="5" t="s">
        <v>21</v>
      </c>
      <c r="B11" s="5" t="s">
        <v>20</v>
      </c>
      <c r="C11" s="4">
        <v>42437</v>
      </c>
      <c r="D11" s="3">
        <v>5794</v>
      </c>
      <c r="E11" s="3">
        <v>26</v>
      </c>
      <c r="F11" s="3">
        <v>87</v>
      </c>
      <c r="G11" s="1">
        <f t="shared" si="0"/>
        <v>4.4874007594062825E-3</v>
      </c>
      <c r="H11" s="13" t="s">
        <v>46</v>
      </c>
    </row>
    <row r="12" spans="1:8" x14ac:dyDescent="0.2">
      <c r="A12" s="5" t="s">
        <v>19</v>
      </c>
      <c r="B12" s="5" t="s">
        <v>18</v>
      </c>
      <c r="C12" s="4">
        <v>42437</v>
      </c>
      <c r="D12" s="3">
        <v>199863</v>
      </c>
      <c r="E12" s="2">
        <v>53</v>
      </c>
      <c r="F12" s="2" t="s">
        <v>3</v>
      </c>
      <c r="G12" s="1">
        <f t="shared" si="0"/>
        <v>2.6518164942985947E-4</v>
      </c>
      <c r="H12" s="13" t="s">
        <v>46</v>
      </c>
    </row>
    <row r="13" spans="1:8" x14ac:dyDescent="0.2">
      <c r="A13" s="5" t="s">
        <v>17</v>
      </c>
      <c r="B13" s="5" t="s">
        <v>16</v>
      </c>
      <c r="C13" s="4">
        <v>42437</v>
      </c>
      <c r="D13" s="3" t="s">
        <v>49</v>
      </c>
      <c r="E13" s="2">
        <v>358</v>
      </c>
      <c r="F13" s="2">
        <v>53</v>
      </c>
      <c r="G13" s="1">
        <f>E13/24196</f>
        <v>1.4795834022152421E-2</v>
      </c>
      <c r="H13" s="13" t="s">
        <v>46</v>
      </c>
    </row>
    <row r="14" spans="1:8" x14ac:dyDescent="0.2">
      <c r="A14" s="5" t="s">
        <v>15</v>
      </c>
      <c r="B14" s="5" t="s">
        <v>14</v>
      </c>
      <c r="C14" s="4">
        <v>42437</v>
      </c>
      <c r="D14" s="3">
        <v>11199</v>
      </c>
      <c r="E14" s="2">
        <v>127</v>
      </c>
      <c r="F14" s="2">
        <v>42</v>
      </c>
      <c r="G14" s="1">
        <f t="shared" si="0"/>
        <v>1.1340298240914367E-2</v>
      </c>
      <c r="H14" s="13" t="s">
        <v>46</v>
      </c>
    </row>
    <row r="15" spans="1:8" x14ac:dyDescent="0.2">
      <c r="A15" s="5" t="s">
        <v>13</v>
      </c>
      <c r="B15" s="5" t="s">
        <v>12</v>
      </c>
      <c r="C15" s="4">
        <v>42437</v>
      </c>
      <c r="D15" s="3">
        <v>7270</v>
      </c>
      <c r="E15" s="2">
        <v>68</v>
      </c>
      <c r="F15" s="2" t="s">
        <v>3</v>
      </c>
      <c r="G15" s="1">
        <f t="shared" si="0"/>
        <v>9.3535075653370017E-3</v>
      </c>
      <c r="H15" s="13" t="s">
        <v>46</v>
      </c>
    </row>
    <row r="16" spans="1:8" x14ac:dyDescent="0.2">
      <c r="A16" s="5" t="s">
        <v>11</v>
      </c>
      <c r="B16" s="5" t="s">
        <v>10</v>
      </c>
      <c r="C16" s="4">
        <v>42437</v>
      </c>
      <c r="D16" s="3">
        <v>9208</v>
      </c>
      <c r="E16" s="2">
        <v>68</v>
      </c>
      <c r="F16" s="2" t="s">
        <v>3</v>
      </c>
      <c r="G16" s="1">
        <f t="shared" si="0"/>
        <v>7.3848827106863593E-3</v>
      </c>
      <c r="H16" s="13" t="s">
        <v>46</v>
      </c>
    </row>
    <row r="17" spans="1:8" x14ac:dyDescent="0.2">
      <c r="A17" s="5" t="s">
        <v>9</v>
      </c>
      <c r="B17" s="5" t="s">
        <v>8</v>
      </c>
      <c r="C17" s="4">
        <v>42437</v>
      </c>
      <c r="D17" s="3">
        <v>8664</v>
      </c>
      <c r="E17" s="2">
        <v>220</v>
      </c>
      <c r="F17" s="2">
        <v>192</v>
      </c>
      <c r="G17" s="1">
        <f t="shared" si="0"/>
        <v>2.5392428439519853E-2</v>
      </c>
      <c r="H17" s="13" t="s">
        <v>46</v>
      </c>
    </row>
    <row r="18" spans="1:8" x14ac:dyDescent="0.2">
      <c r="A18" s="5" t="s">
        <v>7</v>
      </c>
      <c r="B18" s="5" t="s">
        <v>6</v>
      </c>
      <c r="C18" s="4">
        <v>42437</v>
      </c>
      <c r="D18" s="2">
        <v>11199</v>
      </c>
      <c r="E18" s="2">
        <v>566</v>
      </c>
      <c r="F18" s="2">
        <v>591</v>
      </c>
      <c r="G18" s="1">
        <f t="shared" si="0"/>
        <v>5.0540226805964816E-2</v>
      </c>
      <c r="H18" s="13" t="s">
        <v>46</v>
      </c>
    </row>
    <row r="19" spans="1:8" x14ac:dyDescent="0.2">
      <c r="A19" s="5" t="s">
        <v>5</v>
      </c>
      <c r="B19" s="5" t="s">
        <v>4</v>
      </c>
      <c r="C19" s="4">
        <v>42437</v>
      </c>
      <c r="D19" s="3">
        <v>3873</v>
      </c>
      <c r="E19" s="3">
        <v>126</v>
      </c>
      <c r="F19" s="2">
        <v>271</v>
      </c>
      <c r="G19" s="1">
        <f t="shared" si="0"/>
        <v>3.2532920216886134E-2</v>
      </c>
      <c r="H19" s="13" t="s">
        <v>46</v>
      </c>
    </row>
    <row r="20" spans="1:8" x14ac:dyDescent="0.2">
      <c r="A20" s="5" t="s">
        <v>2</v>
      </c>
      <c r="B20" s="5" t="s">
        <v>1</v>
      </c>
      <c r="C20" s="4">
        <v>42437</v>
      </c>
      <c r="D20" s="3">
        <v>9208</v>
      </c>
      <c r="E20" s="3">
        <v>98</v>
      </c>
      <c r="F20" s="2">
        <v>31</v>
      </c>
      <c r="G20" s="1">
        <f t="shared" si="0"/>
        <v>1.0642919200695048E-2</v>
      </c>
      <c r="H20" s="13" t="s">
        <v>46</v>
      </c>
    </row>
    <row r="21" spans="1:8" x14ac:dyDescent="0.2">
      <c r="H21" s="5"/>
    </row>
    <row r="22" spans="1:8" x14ac:dyDescent="0.2">
      <c r="H22" s="5"/>
    </row>
    <row r="23" spans="1:8" x14ac:dyDescent="0.2">
      <c r="A23" s="12"/>
      <c r="H23" s="11"/>
    </row>
    <row r="24" spans="1:8" x14ac:dyDescent="0.2">
      <c r="A24" s="5"/>
      <c r="B24" s="5"/>
      <c r="C24" s="4"/>
      <c r="E24" s="3"/>
      <c r="H24" s="11"/>
    </row>
    <row r="27" spans="1:8" x14ac:dyDescent="0.2">
      <c r="A27" s="5"/>
      <c r="B27" s="5"/>
      <c r="C27" s="4"/>
      <c r="E27" s="3"/>
      <c r="H27" s="11"/>
    </row>
    <row r="28" spans="1:8" x14ac:dyDescent="0.2">
      <c r="A28" s="5"/>
      <c r="B28" s="5"/>
      <c r="C28" s="4"/>
      <c r="F28" s="2"/>
      <c r="H28" s="11"/>
    </row>
    <row r="29" spans="1:8" x14ac:dyDescent="0.2">
      <c r="F29" s="2"/>
    </row>
  </sheetData>
  <pageMargins left="0.7" right="0.7" top="0.75" bottom="0.75" header="0.3" footer="0.3"/>
  <pageSetup orientation="portrait" verticalDpi="1200" r:id="rId1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9"/>
  <sheetViews>
    <sheetView workbookViewId="0">
      <selection sqref="A1:D4"/>
    </sheetView>
  </sheetViews>
  <sheetFormatPr defaultColWidth="9.140625" defaultRowHeight="12.75" x14ac:dyDescent="0.2"/>
  <cols>
    <col min="1" max="1" width="9.140625" style="1"/>
    <col min="2" max="2" width="22.42578125" style="1" customWidth="1"/>
    <col min="3" max="3" width="10.140625" style="1" bestFit="1" customWidth="1"/>
    <col min="4" max="4" width="9.140625" style="3"/>
    <col min="5" max="5" width="9.140625" style="1"/>
    <col min="6" max="6" width="9.140625" style="3"/>
    <col min="7" max="7" width="9.140625" style="1"/>
    <col min="8" max="8" width="14.7109375" style="1" customWidth="1"/>
    <col min="9" max="16384" width="9.140625" style="1"/>
  </cols>
  <sheetData>
    <row r="1" spans="1:8" x14ac:dyDescent="0.2">
      <c r="A1" s="26" t="s">
        <v>51</v>
      </c>
      <c r="B1" s="26"/>
      <c r="C1" s="27"/>
      <c r="D1" s="28"/>
      <c r="E1" s="5"/>
      <c r="F1" s="2"/>
      <c r="G1" s="5"/>
      <c r="H1" s="5"/>
    </row>
    <row r="2" spans="1:8" x14ac:dyDescent="0.2">
      <c r="A2" s="26" t="s">
        <v>42</v>
      </c>
      <c r="B2" s="26"/>
      <c r="C2" s="27"/>
      <c r="D2" s="28"/>
      <c r="E2" s="5"/>
      <c r="F2" s="2"/>
      <c r="G2" s="5"/>
      <c r="H2" s="5"/>
    </row>
    <row r="3" spans="1:8" x14ac:dyDescent="0.2">
      <c r="A3" s="26" t="s">
        <v>41</v>
      </c>
      <c r="B3" s="26"/>
      <c r="C3" s="27"/>
      <c r="D3" s="28"/>
      <c r="E3" s="5"/>
      <c r="F3" s="2"/>
      <c r="G3" s="5"/>
      <c r="H3" s="5"/>
    </row>
    <row r="4" spans="1:8" x14ac:dyDescent="0.2">
      <c r="A4" s="26" t="s">
        <v>40</v>
      </c>
      <c r="B4" s="26"/>
      <c r="C4" s="27"/>
      <c r="D4" s="28"/>
      <c r="E4" s="5"/>
      <c r="F4" s="2"/>
      <c r="G4" s="5"/>
      <c r="H4" s="5"/>
    </row>
    <row r="5" spans="1:8" x14ac:dyDescent="0.2">
      <c r="A5" s="6" t="s">
        <v>39</v>
      </c>
      <c r="B5" s="6" t="s">
        <v>38</v>
      </c>
      <c r="C5" s="8" t="s">
        <v>37</v>
      </c>
      <c r="D5" s="7" t="s">
        <v>36</v>
      </c>
      <c r="E5" s="6" t="s">
        <v>35</v>
      </c>
      <c r="F5" s="7" t="s">
        <v>34</v>
      </c>
      <c r="G5" s="6" t="s">
        <v>33</v>
      </c>
      <c r="H5" s="6" t="s">
        <v>32</v>
      </c>
    </row>
    <row r="6" spans="1:8" x14ac:dyDescent="0.2">
      <c r="A6" s="5" t="s">
        <v>31</v>
      </c>
      <c r="B6" s="5" t="s">
        <v>30</v>
      </c>
      <c r="C6" s="4">
        <v>42430</v>
      </c>
      <c r="D6" s="3">
        <v>146</v>
      </c>
      <c r="E6" s="3">
        <v>26</v>
      </c>
      <c r="F6" s="3">
        <v>64</v>
      </c>
      <c r="G6" s="1">
        <f>E6/D6</f>
        <v>0.17808219178082191</v>
      </c>
      <c r="H6" s="11" t="s">
        <v>43</v>
      </c>
    </row>
    <row r="7" spans="1:8" x14ac:dyDescent="0.2">
      <c r="A7" s="5" t="s">
        <v>29</v>
      </c>
      <c r="B7" s="5" t="s">
        <v>28</v>
      </c>
      <c r="C7" s="4">
        <v>42430</v>
      </c>
      <c r="D7" s="3">
        <v>10</v>
      </c>
      <c r="E7" s="3" t="s">
        <v>3</v>
      </c>
      <c r="F7" s="3">
        <v>20</v>
      </c>
      <c r="G7" s="1">
        <f>10/D7</f>
        <v>1</v>
      </c>
      <c r="H7" s="11" t="s">
        <v>43</v>
      </c>
    </row>
    <row r="8" spans="1:8" x14ac:dyDescent="0.2">
      <c r="A8" s="5" t="s">
        <v>27</v>
      </c>
      <c r="B8" s="5" t="s">
        <v>26</v>
      </c>
      <c r="C8" s="4">
        <v>42430</v>
      </c>
      <c r="D8" s="3">
        <v>52</v>
      </c>
      <c r="E8" s="3" t="s">
        <v>3</v>
      </c>
      <c r="F8" s="3">
        <v>10</v>
      </c>
      <c r="G8" s="1">
        <f>10/D8</f>
        <v>0.19230769230769232</v>
      </c>
      <c r="H8" s="11" t="s">
        <v>43</v>
      </c>
    </row>
    <row r="9" spans="1:8" x14ac:dyDescent="0.2">
      <c r="A9" s="5" t="s">
        <v>25</v>
      </c>
      <c r="B9" s="5" t="s">
        <v>24</v>
      </c>
      <c r="C9" s="4">
        <v>42430</v>
      </c>
      <c r="D9" s="3">
        <v>1119</v>
      </c>
      <c r="E9" s="3">
        <v>1057</v>
      </c>
      <c r="F9" s="3">
        <v>137</v>
      </c>
      <c r="G9" s="1">
        <f>E9/D9</f>
        <v>0.94459338695263628</v>
      </c>
      <c r="H9" s="13" t="s">
        <v>45</v>
      </c>
    </row>
    <row r="10" spans="1:8" x14ac:dyDescent="0.2">
      <c r="A10" s="5" t="s">
        <v>23</v>
      </c>
      <c r="B10" s="5" t="s">
        <v>22</v>
      </c>
      <c r="C10" s="4">
        <v>42430</v>
      </c>
      <c r="D10" s="3">
        <v>20</v>
      </c>
      <c r="E10" s="3" t="s">
        <v>3</v>
      </c>
      <c r="F10" s="2">
        <v>10</v>
      </c>
      <c r="G10" s="1">
        <f>10/D10</f>
        <v>0.5</v>
      </c>
      <c r="H10" s="11" t="s">
        <v>43</v>
      </c>
    </row>
    <row r="11" spans="1:8" x14ac:dyDescent="0.2">
      <c r="A11" s="5" t="s">
        <v>21</v>
      </c>
      <c r="B11" s="5" t="s">
        <v>20</v>
      </c>
      <c r="C11" s="4">
        <v>42430</v>
      </c>
      <c r="D11" s="3">
        <v>75</v>
      </c>
      <c r="E11" s="3">
        <v>13</v>
      </c>
      <c r="F11" s="3" t="s">
        <v>3</v>
      </c>
      <c r="G11" s="1">
        <f>E11/D11</f>
        <v>0.17333333333333334</v>
      </c>
      <c r="H11" s="11" t="s">
        <v>43</v>
      </c>
    </row>
    <row r="12" spans="1:8" x14ac:dyDescent="0.2">
      <c r="A12" s="5" t="s">
        <v>19</v>
      </c>
      <c r="B12" s="5" t="s">
        <v>18</v>
      </c>
      <c r="C12" s="4">
        <v>42430</v>
      </c>
      <c r="D12" s="3" t="s">
        <v>3</v>
      </c>
      <c r="E12" s="2" t="s">
        <v>3</v>
      </c>
      <c r="F12" s="2" t="s">
        <v>3</v>
      </c>
      <c r="G12" s="1">
        <f>10/10</f>
        <v>1</v>
      </c>
      <c r="H12" s="11" t="s">
        <v>43</v>
      </c>
    </row>
    <row r="13" spans="1:8" x14ac:dyDescent="0.2">
      <c r="A13" s="5" t="s">
        <v>17</v>
      </c>
      <c r="B13" s="5" t="s">
        <v>16</v>
      </c>
      <c r="C13" s="4">
        <v>42430</v>
      </c>
      <c r="D13" s="3">
        <v>10</v>
      </c>
      <c r="E13" s="2" t="s">
        <v>3</v>
      </c>
      <c r="F13" s="2" t="s">
        <v>3</v>
      </c>
      <c r="G13" s="1">
        <f>10/D13</f>
        <v>1</v>
      </c>
      <c r="H13" s="11" t="s">
        <v>43</v>
      </c>
    </row>
    <row r="14" spans="1:8" x14ac:dyDescent="0.2">
      <c r="A14" s="5" t="s">
        <v>15</v>
      </c>
      <c r="B14" s="5" t="s">
        <v>14</v>
      </c>
      <c r="C14" s="4">
        <v>42430</v>
      </c>
      <c r="D14" s="3">
        <v>63</v>
      </c>
      <c r="E14" s="2">
        <v>53</v>
      </c>
      <c r="F14" s="2" t="s">
        <v>3</v>
      </c>
      <c r="G14" s="1">
        <f>E14/D14</f>
        <v>0.84126984126984128</v>
      </c>
      <c r="H14" s="11" t="s">
        <v>43</v>
      </c>
    </row>
    <row r="15" spans="1:8" x14ac:dyDescent="0.2">
      <c r="A15" s="5" t="s">
        <v>13</v>
      </c>
      <c r="B15" s="5" t="s">
        <v>12</v>
      </c>
      <c r="C15" s="4">
        <v>42430</v>
      </c>
      <c r="D15" s="3">
        <v>63</v>
      </c>
      <c r="E15" s="2">
        <v>40</v>
      </c>
      <c r="F15" s="2" t="s">
        <v>3</v>
      </c>
      <c r="G15" s="1">
        <f>E15/D15</f>
        <v>0.63492063492063489</v>
      </c>
      <c r="H15" s="11" t="s">
        <v>43</v>
      </c>
    </row>
    <row r="16" spans="1:8" x14ac:dyDescent="0.2">
      <c r="A16" s="5" t="s">
        <v>11</v>
      </c>
      <c r="B16" s="5" t="s">
        <v>10</v>
      </c>
      <c r="C16" s="4">
        <v>42430</v>
      </c>
      <c r="D16" s="3">
        <v>10</v>
      </c>
      <c r="E16" s="2" t="s">
        <v>3</v>
      </c>
      <c r="F16" s="2">
        <v>10</v>
      </c>
      <c r="G16" s="1">
        <f>10/D16</f>
        <v>1</v>
      </c>
      <c r="H16" s="11" t="s">
        <v>43</v>
      </c>
    </row>
    <row r="17" spans="1:8" x14ac:dyDescent="0.2">
      <c r="A17" s="5" t="s">
        <v>9</v>
      </c>
      <c r="B17" s="5" t="s">
        <v>8</v>
      </c>
      <c r="C17" s="4">
        <v>42430</v>
      </c>
      <c r="D17" s="3">
        <v>30</v>
      </c>
      <c r="E17" s="2" t="s">
        <v>3</v>
      </c>
      <c r="F17" s="2">
        <v>75</v>
      </c>
      <c r="G17" s="1">
        <f>10/D17</f>
        <v>0.33333333333333331</v>
      </c>
      <c r="H17" s="11" t="s">
        <v>43</v>
      </c>
    </row>
    <row r="18" spans="1:8" x14ac:dyDescent="0.2">
      <c r="A18" s="5" t="s">
        <v>7</v>
      </c>
      <c r="B18" s="5" t="s">
        <v>6</v>
      </c>
      <c r="C18" s="4">
        <v>42430</v>
      </c>
      <c r="D18" s="2">
        <v>31</v>
      </c>
      <c r="E18" s="2">
        <v>13</v>
      </c>
      <c r="F18" s="2" t="s">
        <v>3</v>
      </c>
      <c r="G18" s="1">
        <f>E18/D18</f>
        <v>0.41935483870967744</v>
      </c>
      <c r="H18" s="11" t="s">
        <v>43</v>
      </c>
    </row>
    <row r="19" spans="1:8" x14ac:dyDescent="0.2">
      <c r="A19" s="5" t="s">
        <v>5</v>
      </c>
      <c r="B19" s="5" t="s">
        <v>4</v>
      </c>
      <c r="C19" s="4">
        <v>42430</v>
      </c>
      <c r="D19" s="3">
        <v>63</v>
      </c>
      <c r="E19" s="3">
        <v>26</v>
      </c>
      <c r="F19" s="2" t="s">
        <v>3</v>
      </c>
      <c r="G19" s="1">
        <f>E19/D19</f>
        <v>0.41269841269841268</v>
      </c>
      <c r="H19" s="11" t="s">
        <v>43</v>
      </c>
    </row>
    <row r="20" spans="1:8" x14ac:dyDescent="0.2">
      <c r="A20" s="5" t="s">
        <v>2</v>
      </c>
      <c r="B20" s="5" t="s">
        <v>1</v>
      </c>
      <c r="C20" s="4">
        <v>42430</v>
      </c>
      <c r="D20" s="3">
        <v>145</v>
      </c>
      <c r="E20" s="3">
        <v>68</v>
      </c>
      <c r="F20" s="2">
        <v>20</v>
      </c>
      <c r="G20" s="1">
        <f>E20/D20</f>
        <v>0.4689655172413793</v>
      </c>
      <c r="H20" s="11" t="s">
        <v>43</v>
      </c>
    </row>
    <row r="21" spans="1:8" x14ac:dyDescent="0.2">
      <c r="H21" s="5"/>
    </row>
    <row r="22" spans="1:8" x14ac:dyDescent="0.2">
      <c r="H22" s="5"/>
    </row>
    <row r="23" spans="1:8" x14ac:dyDescent="0.2">
      <c r="A23" s="12" t="s">
        <v>47</v>
      </c>
      <c r="H23" s="11"/>
    </row>
    <row r="24" spans="1:8" x14ac:dyDescent="0.2">
      <c r="A24" s="5" t="s">
        <v>25</v>
      </c>
      <c r="B24" s="5" t="s">
        <v>30</v>
      </c>
      <c r="C24" s="4">
        <v>42430</v>
      </c>
      <c r="D24" s="3">
        <v>183</v>
      </c>
      <c r="E24" s="3">
        <v>13</v>
      </c>
      <c r="F24" s="3">
        <v>10</v>
      </c>
      <c r="G24" s="1">
        <f>E24/D24</f>
        <v>7.1038251366120214E-2</v>
      </c>
      <c r="H24" s="11" t="s">
        <v>43</v>
      </c>
    </row>
    <row r="27" spans="1:8" x14ac:dyDescent="0.2">
      <c r="A27" s="5"/>
      <c r="B27" s="5"/>
      <c r="C27" s="4"/>
      <c r="E27" s="3"/>
      <c r="H27" s="11"/>
    </row>
    <row r="28" spans="1:8" x14ac:dyDescent="0.2">
      <c r="A28" s="5"/>
      <c r="B28" s="5"/>
      <c r="C28" s="4"/>
      <c r="F28" s="2"/>
      <c r="H28" s="11"/>
    </row>
    <row r="29" spans="1:8" x14ac:dyDescent="0.2">
      <c r="F29" s="2"/>
    </row>
  </sheetData>
  <pageMargins left="0.7" right="0.7" top="0.75" bottom="0.75" header="0.3" footer="0.3"/>
  <pageSetup orientation="portrait" verticalDpi="12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6"/>
  <sheetViews>
    <sheetView tabSelected="1" zoomScale="120" zoomScaleNormal="120" workbookViewId="0">
      <selection activeCell="E23" sqref="E23"/>
    </sheetView>
  </sheetViews>
  <sheetFormatPr defaultColWidth="9.140625" defaultRowHeight="12.75" x14ac:dyDescent="0.2"/>
  <cols>
    <col min="1" max="1" width="9.140625" style="1"/>
    <col min="2" max="2" width="23" style="1" customWidth="1"/>
    <col min="3" max="3" width="10.5703125" style="1" bestFit="1" customWidth="1"/>
    <col min="4" max="4" width="9.140625" style="1"/>
    <col min="5" max="5" width="11.7109375" style="1" customWidth="1"/>
    <col min="6" max="7" width="9.140625" style="1"/>
    <col min="8" max="8" width="12.28515625" style="1" customWidth="1"/>
    <col min="9" max="16384" width="9.140625" style="1"/>
  </cols>
  <sheetData>
    <row r="1" spans="1:8" x14ac:dyDescent="0.2">
      <c r="A1" s="5" t="s">
        <v>42</v>
      </c>
      <c r="B1" s="5"/>
      <c r="C1" s="10"/>
      <c r="D1" s="9"/>
      <c r="E1" s="5"/>
      <c r="F1" s="2"/>
      <c r="G1" s="5"/>
      <c r="H1" s="5"/>
    </row>
    <row r="2" spans="1:8" x14ac:dyDescent="0.2">
      <c r="A2" s="5" t="s">
        <v>41</v>
      </c>
      <c r="B2" s="5"/>
      <c r="C2" s="10"/>
      <c r="D2" s="9"/>
      <c r="E2" s="5"/>
      <c r="F2" s="2"/>
      <c r="G2" s="5"/>
      <c r="H2" s="5"/>
    </row>
    <row r="3" spans="1:8" x14ac:dyDescent="0.2">
      <c r="A3" s="5" t="s">
        <v>40</v>
      </c>
      <c r="B3" s="5"/>
      <c r="C3" s="10"/>
      <c r="D3" s="9"/>
      <c r="E3" s="5"/>
      <c r="F3" s="2"/>
      <c r="G3" s="5"/>
      <c r="H3" s="5"/>
    </row>
    <row r="4" spans="1:8" x14ac:dyDescent="0.2">
      <c r="A4" s="6" t="s">
        <v>39</v>
      </c>
      <c r="B4" s="6" t="s">
        <v>38</v>
      </c>
      <c r="C4" s="8" t="s">
        <v>37</v>
      </c>
      <c r="D4" s="7" t="s">
        <v>36</v>
      </c>
      <c r="E4" s="6" t="s">
        <v>35</v>
      </c>
      <c r="F4" s="7" t="s">
        <v>34</v>
      </c>
      <c r="G4" s="6" t="s">
        <v>33</v>
      </c>
      <c r="H4" s="6" t="s">
        <v>32</v>
      </c>
    </row>
    <row r="5" spans="1:8" x14ac:dyDescent="0.2">
      <c r="A5" s="5" t="s">
        <v>31</v>
      </c>
      <c r="B5" s="5" t="s">
        <v>30</v>
      </c>
      <c r="C5" s="4">
        <v>42703</v>
      </c>
      <c r="D5" s="3">
        <v>5475</v>
      </c>
      <c r="E5" s="3">
        <v>192</v>
      </c>
      <c r="F5" s="3">
        <v>75</v>
      </c>
      <c r="G5" s="33">
        <f t="shared" ref="G5:G12" si="0">E5/D5</f>
        <v>3.5068493150684929E-2</v>
      </c>
      <c r="H5" s="2" t="s">
        <v>0</v>
      </c>
    </row>
    <row r="6" spans="1:8" x14ac:dyDescent="0.2">
      <c r="A6" s="18" t="s">
        <v>29</v>
      </c>
      <c r="B6" s="18" t="s">
        <v>28</v>
      </c>
      <c r="C6" s="19">
        <v>42703</v>
      </c>
      <c r="D6" s="20">
        <v>2603</v>
      </c>
      <c r="E6" s="20">
        <v>156</v>
      </c>
      <c r="F6" s="20">
        <v>99</v>
      </c>
      <c r="G6" s="21">
        <f t="shared" si="0"/>
        <v>5.9930849020361124E-2</v>
      </c>
      <c r="H6" s="24" t="s">
        <v>0</v>
      </c>
    </row>
    <row r="7" spans="1:8" x14ac:dyDescent="0.2">
      <c r="A7" s="5" t="s">
        <v>27</v>
      </c>
      <c r="B7" s="5" t="s">
        <v>26</v>
      </c>
      <c r="C7" s="4">
        <v>42703</v>
      </c>
      <c r="D7" s="3">
        <v>7701</v>
      </c>
      <c r="E7" s="3">
        <v>66</v>
      </c>
      <c r="F7" s="3">
        <v>20</v>
      </c>
      <c r="G7" s="33">
        <f t="shared" si="0"/>
        <v>8.570315543435918E-3</v>
      </c>
      <c r="H7" s="2" t="s">
        <v>0</v>
      </c>
    </row>
    <row r="8" spans="1:8" x14ac:dyDescent="0.2">
      <c r="A8" s="18" t="s">
        <v>25</v>
      </c>
      <c r="B8" s="18" t="s">
        <v>24</v>
      </c>
      <c r="C8" s="19">
        <v>42703</v>
      </c>
      <c r="D8" s="24">
        <v>2489</v>
      </c>
      <c r="E8" s="20">
        <v>205</v>
      </c>
      <c r="F8" s="20" t="s">
        <v>3</v>
      </c>
      <c r="G8" s="21">
        <f t="shared" si="0"/>
        <v>8.2362394535958214E-2</v>
      </c>
      <c r="H8" s="22" t="s">
        <v>0</v>
      </c>
    </row>
    <row r="9" spans="1:8" x14ac:dyDescent="0.2">
      <c r="A9" s="5" t="s">
        <v>23</v>
      </c>
      <c r="B9" s="5" t="s">
        <v>22</v>
      </c>
      <c r="C9" s="4">
        <v>42703</v>
      </c>
      <c r="D9" s="3">
        <v>2247</v>
      </c>
      <c r="E9" s="3">
        <v>53</v>
      </c>
      <c r="F9" s="3">
        <v>10</v>
      </c>
      <c r="G9" s="33">
        <f t="shared" si="0"/>
        <v>2.3587004895416111E-2</v>
      </c>
      <c r="H9" s="2" t="s">
        <v>0</v>
      </c>
    </row>
    <row r="10" spans="1:8" x14ac:dyDescent="0.2">
      <c r="A10" s="18" t="s">
        <v>21</v>
      </c>
      <c r="B10" s="18" t="s">
        <v>20</v>
      </c>
      <c r="C10" s="19">
        <v>42703</v>
      </c>
      <c r="D10" s="20">
        <v>3448</v>
      </c>
      <c r="E10" s="20">
        <v>228</v>
      </c>
      <c r="F10" s="20">
        <v>99</v>
      </c>
      <c r="G10" s="21">
        <f t="shared" si="0"/>
        <v>6.612529002320186E-2</v>
      </c>
      <c r="H10" s="22" t="s">
        <v>0</v>
      </c>
    </row>
    <row r="11" spans="1:8" x14ac:dyDescent="0.2">
      <c r="A11" s="5" t="s">
        <v>19</v>
      </c>
      <c r="B11" s="5" t="s">
        <v>18</v>
      </c>
      <c r="C11" s="4">
        <v>42703</v>
      </c>
      <c r="D11" s="3">
        <v>3076</v>
      </c>
      <c r="E11" s="3">
        <v>68</v>
      </c>
      <c r="F11" s="25">
        <v>31</v>
      </c>
      <c r="G11" s="33">
        <f t="shared" si="0"/>
        <v>2.2106631989596878E-2</v>
      </c>
      <c r="H11" s="2" t="s">
        <v>0</v>
      </c>
    </row>
    <row r="12" spans="1:8" x14ac:dyDescent="0.2">
      <c r="A12" s="18" t="s">
        <v>17</v>
      </c>
      <c r="B12" s="18" t="s">
        <v>16</v>
      </c>
      <c r="C12" s="19">
        <v>42703</v>
      </c>
      <c r="D12" s="20">
        <v>3873</v>
      </c>
      <c r="E12" s="20">
        <v>192</v>
      </c>
      <c r="F12" s="24">
        <v>31</v>
      </c>
      <c r="G12" s="21">
        <f t="shared" si="0"/>
        <v>4.9573973663826494E-2</v>
      </c>
      <c r="H12" s="24" t="s">
        <v>0</v>
      </c>
    </row>
    <row r="13" spans="1:8" x14ac:dyDescent="0.2">
      <c r="A13" s="5" t="s">
        <v>15</v>
      </c>
      <c r="B13" s="5" t="s">
        <v>14</v>
      </c>
      <c r="C13" s="4">
        <v>42703</v>
      </c>
      <c r="D13" s="14"/>
      <c r="E13" s="14"/>
      <c r="F13" s="14" t="s">
        <v>59</v>
      </c>
      <c r="G13" s="33"/>
      <c r="H13" s="25" t="s">
        <v>0</v>
      </c>
    </row>
    <row r="14" spans="1:8" x14ac:dyDescent="0.2">
      <c r="A14" s="18" t="s">
        <v>13</v>
      </c>
      <c r="B14" s="18" t="s">
        <v>12</v>
      </c>
      <c r="C14" s="19">
        <v>42703</v>
      </c>
      <c r="D14" s="23"/>
      <c r="E14" s="23"/>
      <c r="F14" s="23" t="s">
        <v>59</v>
      </c>
      <c r="G14" s="21"/>
      <c r="H14" s="22" t="s">
        <v>0</v>
      </c>
    </row>
    <row r="15" spans="1:8" x14ac:dyDescent="0.2">
      <c r="A15" s="5" t="s">
        <v>11</v>
      </c>
      <c r="B15" s="5" t="s">
        <v>10</v>
      </c>
      <c r="C15" s="4">
        <v>42703</v>
      </c>
      <c r="D15" s="3">
        <v>1081</v>
      </c>
      <c r="E15" s="3">
        <v>26</v>
      </c>
      <c r="F15" s="3" t="s">
        <v>3</v>
      </c>
      <c r="G15" s="33">
        <f>E15/D15</f>
        <v>2.4051803885291396E-2</v>
      </c>
      <c r="H15" s="2" t="s">
        <v>0</v>
      </c>
    </row>
    <row r="16" spans="1:8" x14ac:dyDescent="0.2">
      <c r="A16" s="18" t="s">
        <v>9</v>
      </c>
      <c r="B16" s="18" t="s">
        <v>8</v>
      </c>
      <c r="C16" s="19">
        <v>42703</v>
      </c>
      <c r="D16" s="20">
        <v>7701</v>
      </c>
      <c r="E16" s="20">
        <v>82</v>
      </c>
      <c r="F16" s="20">
        <v>20</v>
      </c>
      <c r="G16" s="21">
        <f>E16/D16</f>
        <v>1.0647967796390078E-2</v>
      </c>
      <c r="H16" s="24" t="s">
        <v>0</v>
      </c>
    </row>
    <row r="17" spans="1:8" x14ac:dyDescent="0.2">
      <c r="A17" s="5" t="s">
        <v>7</v>
      </c>
      <c r="B17" s="5" t="s">
        <v>6</v>
      </c>
      <c r="C17" s="4">
        <v>42703</v>
      </c>
      <c r="D17" s="3">
        <v>3448</v>
      </c>
      <c r="E17" s="3">
        <v>140</v>
      </c>
      <c r="F17" s="3">
        <v>75</v>
      </c>
      <c r="G17" s="33">
        <f>E17/24196</f>
        <v>5.7860803438584893E-3</v>
      </c>
      <c r="H17" s="2" t="s">
        <v>0</v>
      </c>
    </row>
    <row r="18" spans="1:8" x14ac:dyDescent="0.2">
      <c r="A18" s="18" t="s">
        <v>5</v>
      </c>
      <c r="B18" s="18" t="s">
        <v>4</v>
      </c>
      <c r="C18" s="19">
        <v>42703</v>
      </c>
      <c r="D18" s="20">
        <v>2247</v>
      </c>
      <c r="E18" s="20">
        <v>112</v>
      </c>
      <c r="F18" s="20">
        <v>31</v>
      </c>
      <c r="G18" s="21">
        <f>E18/D18</f>
        <v>4.9844236760124609E-2</v>
      </c>
      <c r="H18" s="24" t="s">
        <v>0</v>
      </c>
    </row>
    <row r="19" spans="1:8" x14ac:dyDescent="0.2">
      <c r="A19" s="5" t="s">
        <v>2</v>
      </c>
      <c r="B19" s="5" t="s">
        <v>1</v>
      </c>
      <c r="C19" s="4">
        <v>42703</v>
      </c>
      <c r="D19" s="3">
        <v>1860</v>
      </c>
      <c r="E19" s="25">
        <v>53</v>
      </c>
      <c r="F19" s="25">
        <v>10</v>
      </c>
      <c r="G19" s="33">
        <f>E19/24196</f>
        <v>2.190444701603571E-3</v>
      </c>
      <c r="H19" s="2" t="s">
        <v>0</v>
      </c>
    </row>
    <row r="20" spans="1:8" x14ac:dyDescent="0.2">
      <c r="C20" s="4"/>
    </row>
    <row r="21" spans="1:8" hidden="1" x14ac:dyDescent="0.2">
      <c r="A21" s="5" t="s">
        <v>15</v>
      </c>
      <c r="B21" s="5" t="s">
        <v>14</v>
      </c>
      <c r="C21" s="4">
        <v>42634</v>
      </c>
      <c r="D21" s="3"/>
      <c r="E21" s="3"/>
      <c r="F21" s="3"/>
      <c r="G21" s="3" t="e">
        <f t="shared" ref="G21" si="1">E21/D21</f>
        <v>#DIV/0!</v>
      </c>
      <c r="H21" s="25" t="s">
        <v>0</v>
      </c>
    </row>
    <row r="26" spans="1:8" x14ac:dyDescent="0.2">
      <c r="H26" s="33"/>
    </row>
  </sheetData>
  <dataValidations count="1">
    <dataValidation type="list" allowBlank="1" showInputMessage="1" showErrorMessage="1" sqref="H5:H19 H21">
      <formula1>"OPEN, ADVISORY, RAIN ADVISORY, CLOSURE"</formula1>
    </dataValidation>
  </dataValidations>
  <pageMargins left="0.7" right="0.7" top="0.75" bottom="0.75" header="0.3" footer="0.3"/>
  <pageSetup scale="87" orientation="portrait" r:id="rId1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9"/>
  <sheetViews>
    <sheetView topLeftCell="A6" zoomScaleNormal="100" workbookViewId="0">
      <selection activeCell="P55" sqref="P55"/>
    </sheetView>
  </sheetViews>
  <sheetFormatPr defaultColWidth="9.140625" defaultRowHeight="12.75" x14ac:dyDescent="0.2"/>
  <cols>
    <col min="1" max="1" width="9.140625" style="1"/>
    <col min="2" max="2" width="22.42578125" style="1" customWidth="1"/>
    <col min="3" max="3" width="10.140625" style="1" bestFit="1" customWidth="1"/>
    <col min="4" max="4" width="9.140625" style="3"/>
    <col min="5" max="5" width="6.42578125" style="1" customWidth="1"/>
    <col min="6" max="6" width="9.140625" style="3"/>
    <col min="7" max="7" width="11.7109375" style="1" customWidth="1"/>
    <col min="8" max="8" width="12.7109375" style="1" customWidth="1"/>
    <col min="9" max="16384" width="9.140625" style="1"/>
  </cols>
  <sheetData>
    <row r="1" spans="1:8" x14ac:dyDescent="0.2">
      <c r="A1" s="26" t="s">
        <v>51</v>
      </c>
      <c r="B1" s="26"/>
      <c r="C1" s="27"/>
      <c r="D1" s="28"/>
      <c r="E1" s="5"/>
      <c r="F1" s="2"/>
      <c r="G1" s="5"/>
      <c r="H1" s="5"/>
    </row>
    <row r="2" spans="1:8" x14ac:dyDescent="0.2">
      <c r="A2" s="26" t="s">
        <v>42</v>
      </c>
      <c r="B2" s="26"/>
      <c r="C2" s="27"/>
      <c r="D2" s="28"/>
      <c r="E2" s="5"/>
      <c r="F2" s="2"/>
      <c r="G2" s="5"/>
      <c r="H2" s="5"/>
    </row>
    <row r="3" spans="1:8" x14ac:dyDescent="0.2">
      <c r="A3" s="26" t="s">
        <v>41</v>
      </c>
      <c r="B3" s="26"/>
      <c r="C3" s="27"/>
      <c r="D3" s="28"/>
      <c r="E3" s="5"/>
      <c r="F3" s="2"/>
      <c r="G3" s="5"/>
      <c r="H3" s="5"/>
    </row>
    <row r="4" spans="1:8" x14ac:dyDescent="0.2">
      <c r="A4" s="26" t="s">
        <v>40</v>
      </c>
      <c r="B4" s="26"/>
      <c r="C4" s="27"/>
      <c r="D4" s="28"/>
      <c r="E4" s="5"/>
      <c r="F4" s="2"/>
      <c r="G4" s="5"/>
      <c r="H4" s="5"/>
    </row>
    <row r="5" spans="1:8" x14ac:dyDescent="0.2">
      <c r="A5" s="6" t="s">
        <v>39</v>
      </c>
      <c r="B5" s="6" t="s">
        <v>38</v>
      </c>
      <c r="C5" s="8" t="s">
        <v>37</v>
      </c>
      <c r="D5" s="7" t="s">
        <v>36</v>
      </c>
      <c r="E5" s="6" t="s">
        <v>35</v>
      </c>
      <c r="F5" s="7" t="s">
        <v>34</v>
      </c>
      <c r="G5" s="6" t="s">
        <v>33</v>
      </c>
      <c r="H5" s="6" t="s">
        <v>32</v>
      </c>
    </row>
    <row r="6" spans="1:8" x14ac:dyDescent="0.2">
      <c r="A6" s="5" t="s">
        <v>31</v>
      </c>
      <c r="B6" s="5" t="s">
        <v>30</v>
      </c>
      <c r="C6" s="4">
        <v>42423</v>
      </c>
      <c r="D6" s="3">
        <v>813</v>
      </c>
      <c r="E6" s="3">
        <v>82</v>
      </c>
      <c r="F6" s="3">
        <v>150</v>
      </c>
      <c r="G6" s="1">
        <f>E6/D6</f>
        <v>0.10086100861008609</v>
      </c>
      <c r="H6" s="13" t="s">
        <v>45</v>
      </c>
    </row>
    <row r="7" spans="1:8" x14ac:dyDescent="0.2">
      <c r="A7" s="5" t="s">
        <v>29</v>
      </c>
      <c r="B7" s="5" t="s">
        <v>28</v>
      </c>
      <c r="C7" s="4">
        <v>42423</v>
      </c>
      <c r="D7" s="3">
        <v>30</v>
      </c>
      <c r="E7" s="1">
        <v>30</v>
      </c>
      <c r="F7" s="3" t="s">
        <v>3</v>
      </c>
      <c r="G7" s="1">
        <f>E7/D7</f>
        <v>1</v>
      </c>
      <c r="H7" s="11" t="s">
        <v>46</v>
      </c>
    </row>
    <row r="8" spans="1:8" x14ac:dyDescent="0.2">
      <c r="A8" s="5" t="s">
        <v>27</v>
      </c>
      <c r="B8" s="5" t="s">
        <v>26</v>
      </c>
      <c r="C8" s="4">
        <v>42423</v>
      </c>
      <c r="D8" s="3">
        <v>168</v>
      </c>
      <c r="E8" s="1">
        <v>13</v>
      </c>
      <c r="F8" s="3" t="s">
        <v>3</v>
      </c>
      <c r="G8" s="1">
        <f>E8/D8</f>
        <v>7.7380952380952384E-2</v>
      </c>
      <c r="H8" s="11" t="s">
        <v>46</v>
      </c>
    </row>
    <row r="9" spans="1:8" x14ac:dyDescent="0.2">
      <c r="A9" s="5" t="s">
        <v>25</v>
      </c>
      <c r="B9" s="5" t="s">
        <v>24</v>
      </c>
      <c r="C9" s="4">
        <v>42423</v>
      </c>
      <c r="D9" s="3" t="s">
        <v>3</v>
      </c>
      <c r="E9" s="3" t="s">
        <v>3</v>
      </c>
      <c r="F9" s="3">
        <v>10</v>
      </c>
      <c r="G9" s="1">
        <f>10/10</f>
        <v>1</v>
      </c>
      <c r="H9" s="11" t="s">
        <v>46</v>
      </c>
    </row>
    <row r="10" spans="1:8" x14ac:dyDescent="0.2">
      <c r="A10" s="5" t="s">
        <v>23</v>
      </c>
      <c r="B10" s="5" t="s">
        <v>22</v>
      </c>
      <c r="C10" s="4">
        <v>42423</v>
      </c>
      <c r="D10" s="3">
        <v>74</v>
      </c>
      <c r="E10" s="1">
        <v>39</v>
      </c>
      <c r="F10" s="2" t="s">
        <v>3</v>
      </c>
      <c r="G10" s="1">
        <f>E10/D10</f>
        <v>0.52702702702702697</v>
      </c>
      <c r="H10" s="11" t="s">
        <v>46</v>
      </c>
    </row>
    <row r="11" spans="1:8" x14ac:dyDescent="0.2">
      <c r="A11" s="5" t="s">
        <v>21</v>
      </c>
      <c r="B11" s="5" t="s">
        <v>20</v>
      </c>
      <c r="C11" s="4">
        <v>42423</v>
      </c>
      <c r="D11" s="3">
        <v>52</v>
      </c>
      <c r="E11" s="3">
        <v>13</v>
      </c>
      <c r="F11" s="3">
        <v>20</v>
      </c>
      <c r="G11" s="1">
        <f>E11/D11</f>
        <v>0.25</v>
      </c>
      <c r="H11" s="11" t="s">
        <v>46</v>
      </c>
    </row>
    <row r="12" spans="1:8" x14ac:dyDescent="0.2">
      <c r="A12" s="5" t="s">
        <v>19</v>
      </c>
      <c r="B12" s="5" t="s">
        <v>18</v>
      </c>
      <c r="C12" s="4">
        <v>42423</v>
      </c>
      <c r="D12" s="3">
        <v>10</v>
      </c>
      <c r="E12" s="2" t="s">
        <v>3</v>
      </c>
      <c r="F12" s="2" t="s">
        <v>3</v>
      </c>
      <c r="G12" s="1">
        <f>10/10</f>
        <v>1</v>
      </c>
      <c r="H12" s="11" t="s">
        <v>46</v>
      </c>
    </row>
    <row r="13" spans="1:8" x14ac:dyDescent="0.2">
      <c r="A13" s="5" t="s">
        <v>17</v>
      </c>
      <c r="B13" s="5" t="s">
        <v>16</v>
      </c>
      <c r="C13" s="4">
        <v>42423</v>
      </c>
      <c r="D13" s="3">
        <v>86</v>
      </c>
      <c r="E13" s="2">
        <v>26</v>
      </c>
      <c r="F13" s="2">
        <v>42</v>
      </c>
      <c r="G13" s="1">
        <f>E13/D13</f>
        <v>0.30232558139534882</v>
      </c>
      <c r="H13" s="11" t="s">
        <v>46</v>
      </c>
    </row>
    <row r="14" spans="1:8" x14ac:dyDescent="0.2">
      <c r="A14" s="5" t="s">
        <v>15</v>
      </c>
      <c r="B14" s="5" t="s">
        <v>14</v>
      </c>
      <c r="C14" s="4">
        <v>42423</v>
      </c>
      <c r="D14" s="3">
        <v>275</v>
      </c>
      <c r="E14" s="2">
        <v>82</v>
      </c>
      <c r="F14" s="2">
        <v>53</v>
      </c>
      <c r="G14" s="1">
        <f>E14/D14</f>
        <v>0.29818181818181816</v>
      </c>
      <c r="H14" s="11" t="s">
        <v>46</v>
      </c>
    </row>
    <row r="15" spans="1:8" x14ac:dyDescent="0.2">
      <c r="A15" s="5" t="s">
        <v>13</v>
      </c>
      <c r="B15" s="5" t="s">
        <v>12</v>
      </c>
      <c r="C15" s="4">
        <v>42423</v>
      </c>
      <c r="D15" s="3">
        <v>298</v>
      </c>
      <c r="E15" s="2">
        <v>82</v>
      </c>
      <c r="F15" s="2" t="s">
        <v>3</v>
      </c>
      <c r="G15" s="1">
        <f>E15/D15</f>
        <v>0.27516778523489932</v>
      </c>
      <c r="H15" s="11" t="s">
        <v>46</v>
      </c>
    </row>
    <row r="16" spans="1:8" x14ac:dyDescent="0.2">
      <c r="A16" s="5" t="s">
        <v>11</v>
      </c>
      <c r="B16" s="5" t="s">
        <v>10</v>
      </c>
      <c r="C16" s="4">
        <v>42423</v>
      </c>
      <c r="D16" s="3">
        <v>41</v>
      </c>
      <c r="E16" s="2" t="s">
        <v>3</v>
      </c>
      <c r="F16" s="2" t="s">
        <v>3</v>
      </c>
      <c r="G16" s="1">
        <f>10/D16</f>
        <v>0.24390243902439024</v>
      </c>
      <c r="H16" s="11" t="s">
        <v>46</v>
      </c>
    </row>
    <row r="17" spans="1:8" x14ac:dyDescent="0.2">
      <c r="A17" s="5" t="s">
        <v>9</v>
      </c>
      <c r="B17" s="5" t="s">
        <v>8</v>
      </c>
      <c r="C17" s="4">
        <v>42423</v>
      </c>
      <c r="D17" s="3">
        <v>110</v>
      </c>
      <c r="E17" s="3">
        <v>40</v>
      </c>
      <c r="F17" s="2">
        <v>20</v>
      </c>
      <c r="G17" s="1">
        <f>E17/D17</f>
        <v>0.36363636363636365</v>
      </c>
      <c r="H17" s="11" t="s">
        <v>46</v>
      </c>
    </row>
    <row r="18" spans="1:8" x14ac:dyDescent="0.2">
      <c r="A18" s="5" t="s">
        <v>7</v>
      </c>
      <c r="B18" s="5" t="s">
        <v>6</v>
      </c>
      <c r="C18" s="4">
        <v>42423</v>
      </c>
      <c r="D18" s="2">
        <v>173</v>
      </c>
      <c r="E18" s="2">
        <v>126</v>
      </c>
      <c r="F18" s="3">
        <v>20</v>
      </c>
      <c r="G18" s="1">
        <f>E18/D18</f>
        <v>0.72832369942196529</v>
      </c>
      <c r="H18" s="11" t="s">
        <v>46</v>
      </c>
    </row>
    <row r="19" spans="1:8" x14ac:dyDescent="0.2">
      <c r="A19" s="5" t="s">
        <v>5</v>
      </c>
      <c r="B19" s="5" t="s">
        <v>4</v>
      </c>
      <c r="C19" s="4">
        <v>42423</v>
      </c>
      <c r="D19" s="3">
        <v>20</v>
      </c>
      <c r="E19" s="3">
        <v>13</v>
      </c>
      <c r="F19" s="2" t="s">
        <v>3</v>
      </c>
      <c r="G19" s="1">
        <f>E19/D19</f>
        <v>0.65</v>
      </c>
      <c r="H19" s="11" t="s">
        <v>46</v>
      </c>
    </row>
    <row r="20" spans="1:8" x14ac:dyDescent="0.2">
      <c r="A20" s="5" t="s">
        <v>2</v>
      </c>
      <c r="B20" s="5" t="s">
        <v>1</v>
      </c>
      <c r="C20" s="4">
        <v>42423</v>
      </c>
      <c r="D20" s="3">
        <v>181</v>
      </c>
      <c r="E20" s="3">
        <v>53</v>
      </c>
      <c r="F20" s="2">
        <v>20</v>
      </c>
      <c r="G20" s="1">
        <f>E20/D20</f>
        <v>0.29281767955801102</v>
      </c>
      <c r="H20" s="11" t="s">
        <v>46</v>
      </c>
    </row>
    <row r="23" spans="1:8" x14ac:dyDescent="0.2">
      <c r="A23" s="12" t="s">
        <v>47</v>
      </c>
      <c r="H23" s="11"/>
    </row>
    <row r="24" spans="1:8" x14ac:dyDescent="0.2">
      <c r="A24" s="5" t="s">
        <v>31</v>
      </c>
      <c r="B24" s="5" t="s">
        <v>30</v>
      </c>
      <c r="C24" s="4">
        <v>42423</v>
      </c>
      <c r="D24" s="3">
        <v>1050</v>
      </c>
      <c r="E24" s="3">
        <v>1050</v>
      </c>
      <c r="F24" s="3">
        <v>150</v>
      </c>
      <c r="G24" s="1">
        <f>E24/D24</f>
        <v>1</v>
      </c>
      <c r="H24" s="13" t="s">
        <v>45</v>
      </c>
    </row>
    <row r="27" spans="1:8" x14ac:dyDescent="0.2">
      <c r="A27" s="5"/>
      <c r="B27" s="5"/>
      <c r="C27" s="4"/>
      <c r="E27" s="3"/>
      <c r="H27" s="11"/>
    </row>
    <row r="28" spans="1:8" x14ac:dyDescent="0.2">
      <c r="A28" s="5"/>
      <c r="B28" s="5"/>
      <c r="C28" s="4"/>
      <c r="F28" s="2"/>
      <c r="H28" s="11"/>
    </row>
    <row r="29" spans="1:8" x14ac:dyDescent="0.2">
      <c r="F29" s="2"/>
    </row>
  </sheetData>
  <pageMargins left="0.7" right="0.7" top="0.75" bottom="0.75" header="0.3" footer="0.3"/>
  <pageSetup scale="99" orientation="portrait" verticalDpi="1200" r:id="rId1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9"/>
  <sheetViews>
    <sheetView zoomScaleNormal="100" workbookViewId="0">
      <selection activeCell="P55" sqref="P55"/>
    </sheetView>
  </sheetViews>
  <sheetFormatPr defaultColWidth="9.140625" defaultRowHeight="12.75" x14ac:dyDescent="0.2"/>
  <cols>
    <col min="1" max="1" width="9.140625" style="1"/>
    <col min="2" max="2" width="22.42578125" style="1" customWidth="1"/>
    <col min="3" max="3" width="10.140625" style="1" bestFit="1" customWidth="1"/>
    <col min="4" max="4" width="9.140625" style="3"/>
    <col min="5" max="5" width="6.42578125" style="1" customWidth="1"/>
    <col min="6" max="6" width="9.140625" style="3"/>
    <col min="7" max="7" width="11.7109375" style="1" customWidth="1"/>
    <col min="8" max="8" width="12.7109375" style="1" customWidth="1"/>
    <col min="9" max="16384" width="9.140625" style="1"/>
  </cols>
  <sheetData>
    <row r="1" spans="1:8" x14ac:dyDescent="0.2">
      <c r="A1" s="26" t="s">
        <v>51</v>
      </c>
      <c r="B1" s="26"/>
      <c r="C1" s="27"/>
      <c r="D1" s="28"/>
      <c r="E1" s="5"/>
      <c r="F1" s="2"/>
      <c r="G1" s="5"/>
      <c r="H1" s="5"/>
    </row>
    <row r="2" spans="1:8" x14ac:dyDescent="0.2">
      <c r="A2" s="26" t="s">
        <v>42</v>
      </c>
      <c r="B2" s="26"/>
      <c r="C2" s="27"/>
      <c r="D2" s="28"/>
      <c r="E2" s="5"/>
      <c r="F2" s="2"/>
      <c r="G2" s="5"/>
      <c r="H2" s="5"/>
    </row>
    <row r="3" spans="1:8" x14ac:dyDescent="0.2">
      <c r="A3" s="26" t="s">
        <v>41</v>
      </c>
      <c r="B3" s="26"/>
      <c r="C3" s="27"/>
      <c r="D3" s="28"/>
      <c r="E3" s="5"/>
      <c r="F3" s="2"/>
      <c r="G3" s="5"/>
      <c r="H3" s="5"/>
    </row>
    <row r="4" spans="1:8" x14ac:dyDescent="0.2">
      <c r="A4" s="26" t="s">
        <v>40</v>
      </c>
      <c r="B4" s="26"/>
      <c r="C4" s="27"/>
      <c r="D4" s="28"/>
      <c r="E4" s="5"/>
      <c r="F4" s="2"/>
      <c r="G4" s="5"/>
      <c r="H4" s="5"/>
    </row>
    <row r="5" spans="1:8" x14ac:dyDescent="0.2">
      <c r="A5" s="6" t="s">
        <v>39</v>
      </c>
      <c r="B5" s="6" t="s">
        <v>38</v>
      </c>
      <c r="C5" s="8" t="s">
        <v>37</v>
      </c>
      <c r="D5" s="7" t="s">
        <v>36</v>
      </c>
      <c r="E5" s="6" t="s">
        <v>35</v>
      </c>
      <c r="F5" s="7" t="s">
        <v>34</v>
      </c>
      <c r="G5" s="6" t="s">
        <v>33</v>
      </c>
      <c r="H5" s="6" t="s">
        <v>32</v>
      </c>
    </row>
    <row r="6" spans="1:8" x14ac:dyDescent="0.2">
      <c r="A6" s="5" t="s">
        <v>31</v>
      </c>
      <c r="B6" s="5" t="s">
        <v>30</v>
      </c>
      <c r="C6" s="4">
        <v>42418</v>
      </c>
      <c r="E6" s="3"/>
      <c r="H6" s="11" t="s">
        <v>46</v>
      </c>
    </row>
    <row r="7" spans="1:8" x14ac:dyDescent="0.2">
      <c r="A7" s="5" t="s">
        <v>29</v>
      </c>
      <c r="B7" s="5" t="s">
        <v>28</v>
      </c>
      <c r="C7" s="4">
        <v>42418</v>
      </c>
      <c r="H7" s="11" t="s">
        <v>46</v>
      </c>
    </row>
    <row r="8" spans="1:8" x14ac:dyDescent="0.2">
      <c r="A8" s="5" t="s">
        <v>27</v>
      </c>
      <c r="B8" s="5" t="s">
        <v>26</v>
      </c>
      <c r="C8" s="4">
        <v>42418</v>
      </c>
      <c r="H8" s="11" t="s">
        <v>46</v>
      </c>
    </row>
    <row r="9" spans="1:8" x14ac:dyDescent="0.2">
      <c r="A9" s="5" t="s">
        <v>25</v>
      </c>
      <c r="B9" s="5" t="s">
        <v>24</v>
      </c>
      <c r="C9" s="4">
        <v>42418</v>
      </c>
      <c r="E9" s="3"/>
      <c r="H9" s="11" t="s">
        <v>46</v>
      </c>
    </row>
    <row r="10" spans="1:8" x14ac:dyDescent="0.2">
      <c r="A10" s="5" t="s">
        <v>23</v>
      </c>
      <c r="B10" s="5" t="s">
        <v>22</v>
      </c>
      <c r="C10" s="4">
        <v>42418</v>
      </c>
      <c r="F10" s="2"/>
      <c r="H10" s="11" t="s">
        <v>46</v>
      </c>
    </row>
    <row r="11" spans="1:8" x14ac:dyDescent="0.2">
      <c r="A11" s="5" t="s">
        <v>21</v>
      </c>
      <c r="B11" s="5" t="s">
        <v>20</v>
      </c>
      <c r="C11" s="4">
        <v>42418</v>
      </c>
      <c r="E11" s="3"/>
      <c r="G11" s="16"/>
      <c r="H11" s="11" t="s">
        <v>46</v>
      </c>
    </row>
    <row r="12" spans="1:8" x14ac:dyDescent="0.2">
      <c r="A12" s="5" t="s">
        <v>19</v>
      </c>
      <c r="B12" s="5" t="s">
        <v>18</v>
      </c>
      <c r="C12" s="4">
        <v>42418</v>
      </c>
      <c r="E12" s="2"/>
      <c r="F12" s="2"/>
      <c r="H12" s="11" t="s">
        <v>46</v>
      </c>
    </row>
    <row r="13" spans="1:8" x14ac:dyDescent="0.2">
      <c r="A13" s="5" t="s">
        <v>17</v>
      </c>
      <c r="B13" s="5" t="s">
        <v>16</v>
      </c>
      <c r="C13" s="4">
        <v>42418</v>
      </c>
      <c r="E13" s="2"/>
      <c r="F13" s="2"/>
      <c r="G13" s="15"/>
      <c r="H13" s="11" t="s">
        <v>46</v>
      </c>
    </row>
    <row r="14" spans="1:8" x14ac:dyDescent="0.2">
      <c r="A14" s="5" t="s">
        <v>15</v>
      </c>
      <c r="B14" s="5" t="s">
        <v>14</v>
      </c>
      <c r="C14" s="4">
        <v>42418</v>
      </c>
      <c r="E14" s="2"/>
      <c r="F14" s="2"/>
      <c r="H14" s="11" t="s">
        <v>46</v>
      </c>
    </row>
    <row r="15" spans="1:8" x14ac:dyDescent="0.2">
      <c r="A15" s="5" t="s">
        <v>13</v>
      </c>
      <c r="B15" s="5" t="s">
        <v>12</v>
      </c>
      <c r="C15" s="4">
        <v>42418</v>
      </c>
      <c r="F15" s="2"/>
      <c r="H15" s="11" t="s">
        <v>46</v>
      </c>
    </row>
    <row r="16" spans="1:8" x14ac:dyDescent="0.2">
      <c r="A16" s="5" t="s">
        <v>11</v>
      </c>
      <c r="B16" s="5" t="s">
        <v>10</v>
      </c>
      <c r="C16" s="4">
        <v>42418</v>
      </c>
      <c r="E16" s="2"/>
      <c r="F16" s="2"/>
      <c r="H16" s="11" t="s">
        <v>46</v>
      </c>
    </row>
    <row r="17" spans="1:8" x14ac:dyDescent="0.2">
      <c r="A17" s="5" t="s">
        <v>9</v>
      </c>
      <c r="B17" s="5" t="s">
        <v>8</v>
      </c>
      <c r="C17" s="4">
        <v>42418</v>
      </c>
      <c r="E17" s="3"/>
      <c r="F17" s="2"/>
      <c r="H17" s="11" t="s">
        <v>46</v>
      </c>
    </row>
    <row r="18" spans="1:8" x14ac:dyDescent="0.2">
      <c r="A18" s="5" t="s">
        <v>7</v>
      </c>
      <c r="B18" s="5" t="s">
        <v>6</v>
      </c>
      <c r="C18" s="4">
        <v>42418</v>
      </c>
      <c r="D18" s="2"/>
      <c r="E18" s="2"/>
      <c r="H18" s="11" t="s">
        <v>46</v>
      </c>
    </row>
    <row r="19" spans="1:8" x14ac:dyDescent="0.2">
      <c r="A19" s="5" t="s">
        <v>5</v>
      </c>
      <c r="B19" s="5" t="s">
        <v>4</v>
      </c>
      <c r="C19" s="4">
        <v>42418</v>
      </c>
      <c r="E19" s="3"/>
      <c r="F19" s="2"/>
      <c r="H19" s="11" t="s">
        <v>46</v>
      </c>
    </row>
    <row r="20" spans="1:8" x14ac:dyDescent="0.2">
      <c r="A20" s="5" t="s">
        <v>2</v>
      </c>
      <c r="B20" s="5" t="s">
        <v>1</v>
      </c>
      <c r="C20" s="4">
        <v>42418</v>
      </c>
      <c r="E20" s="3"/>
      <c r="F20" s="2"/>
      <c r="H20" s="11" t="s">
        <v>46</v>
      </c>
    </row>
    <row r="23" spans="1:8" x14ac:dyDescent="0.2">
      <c r="A23" s="5" t="s">
        <v>50</v>
      </c>
      <c r="H23" s="11"/>
    </row>
    <row r="24" spans="1:8" x14ac:dyDescent="0.2">
      <c r="H24" s="11"/>
    </row>
    <row r="27" spans="1:8" x14ac:dyDescent="0.2">
      <c r="A27" s="5"/>
      <c r="B27" s="5"/>
      <c r="C27" s="4"/>
      <c r="E27" s="3"/>
      <c r="H27" s="11"/>
    </row>
    <row r="28" spans="1:8" x14ac:dyDescent="0.2">
      <c r="A28" s="5"/>
      <c r="B28" s="5"/>
      <c r="C28" s="4"/>
      <c r="F28" s="2"/>
      <c r="H28" s="11"/>
    </row>
    <row r="29" spans="1:8" x14ac:dyDescent="0.2">
      <c r="F29" s="2"/>
    </row>
  </sheetData>
  <pageMargins left="0.7" right="0.7" top="0.75" bottom="0.75" header="0.3" footer="0.3"/>
  <pageSetup scale="99" orientation="portrait" r:id="rId1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9"/>
  <sheetViews>
    <sheetView zoomScaleNormal="100" workbookViewId="0">
      <selection activeCell="P55" sqref="P55"/>
    </sheetView>
  </sheetViews>
  <sheetFormatPr defaultColWidth="9.140625" defaultRowHeight="12.75" x14ac:dyDescent="0.2"/>
  <cols>
    <col min="1" max="1" width="9.140625" style="1"/>
    <col min="2" max="2" width="22.42578125" style="1" customWidth="1"/>
    <col min="3" max="3" width="10.140625" style="1" bestFit="1" customWidth="1"/>
    <col min="4" max="4" width="9.140625" style="3"/>
    <col min="5" max="5" width="6.42578125" style="1" customWidth="1"/>
    <col min="6" max="6" width="9.140625" style="3"/>
    <col min="7" max="7" width="11.7109375" style="1" customWidth="1"/>
    <col min="8" max="8" width="12.7109375" style="1" customWidth="1"/>
    <col min="9" max="16384" width="9.140625" style="1"/>
  </cols>
  <sheetData>
    <row r="1" spans="1:8" x14ac:dyDescent="0.2">
      <c r="A1" s="26" t="s">
        <v>51</v>
      </c>
      <c r="B1" s="26"/>
      <c r="C1" s="27"/>
      <c r="D1" s="28"/>
      <c r="E1" s="5"/>
      <c r="F1" s="2"/>
      <c r="G1" s="5"/>
      <c r="H1" s="5"/>
    </row>
    <row r="2" spans="1:8" x14ac:dyDescent="0.2">
      <c r="A2" s="26" t="s">
        <v>42</v>
      </c>
      <c r="B2" s="26"/>
      <c r="C2" s="27"/>
      <c r="D2" s="28"/>
      <c r="E2" s="5"/>
      <c r="F2" s="2"/>
      <c r="G2" s="5"/>
      <c r="H2" s="5"/>
    </row>
    <row r="3" spans="1:8" x14ac:dyDescent="0.2">
      <c r="A3" s="26" t="s">
        <v>41</v>
      </c>
      <c r="B3" s="26"/>
      <c r="C3" s="27"/>
      <c r="D3" s="28"/>
      <c r="E3" s="5"/>
      <c r="F3" s="2"/>
      <c r="G3" s="5"/>
      <c r="H3" s="5"/>
    </row>
    <row r="4" spans="1:8" x14ac:dyDescent="0.2">
      <c r="A4" s="26" t="s">
        <v>40</v>
      </c>
      <c r="B4" s="26"/>
      <c r="C4" s="27"/>
      <c r="D4" s="28"/>
      <c r="E4" s="5"/>
      <c r="F4" s="2"/>
      <c r="G4" s="5"/>
      <c r="H4" s="5"/>
    </row>
    <row r="5" spans="1:8" x14ac:dyDescent="0.2">
      <c r="A5" s="6" t="s">
        <v>39</v>
      </c>
      <c r="B5" s="6" t="s">
        <v>38</v>
      </c>
      <c r="C5" s="8" t="s">
        <v>37</v>
      </c>
      <c r="D5" s="7" t="s">
        <v>36</v>
      </c>
      <c r="E5" s="6" t="s">
        <v>35</v>
      </c>
      <c r="F5" s="7" t="s">
        <v>34</v>
      </c>
      <c r="G5" s="6" t="s">
        <v>33</v>
      </c>
      <c r="H5" s="6" t="s">
        <v>32</v>
      </c>
    </row>
    <row r="6" spans="1:8" x14ac:dyDescent="0.2">
      <c r="A6" s="5" t="s">
        <v>31</v>
      </c>
      <c r="B6" s="5" t="s">
        <v>30</v>
      </c>
      <c r="C6" s="4">
        <v>42416</v>
      </c>
      <c r="D6" s="3">
        <v>63</v>
      </c>
      <c r="E6" s="3">
        <v>53</v>
      </c>
      <c r="F6" s="3" t="s">
        <v>3</v>
      </c>
      <c r="G6" s="1">
        <f>E6/D6</f>
        <v>0.84126984126984128</v>
      </c>
      <c r="H6" s="11" t="s">
        <v>43</v>
      </c>
    </row>
    <row r="7" spans="1:8" x14ac:dyDescent="0.2">
      <c r="A7" s="5" t="s">
        <v>29</v>
      </c>
      <c r="B7" s="5" t="s">
        <v>28</v>
      </c>
      <c r="C7" s="4">
        <v>42416</v>
      </c>
      <c r="D7" s="3">
        <v>52</v>
      </c>
      <c r="E7" s="1">
        <v>13</v>
      </c>
      <c r="F7" s="3">
        <v>20</v>
      </c>
      <c r="G7" s="1">
        <f>E7/D7</f>
        <v>0.25</v>
      </c>
      <c r="H7" s="11" t="s">
        <v>43</v>
      </c>
    </row>
    <row r="8" spans="1:8" x14ac:dyDescent="0.2">
      <c r="A8" s="5" t="s">
        <v>27</v>
      </c>
      <c r="B8" s="5" t="s">
        <v>26</v>
      </c>
      <c r="C8" s="4">
        <v>42416</v>
      </c>
      <c r="D8" s="3">
        <v>171</v>
      </c>
      <c r="E8" s="1">
        <v>40</v>
      </c>
      <c r="F8" s="3">
        <v>42</v>
      </c>
      <c r="G8" s="1">
        <f>E8/D8</f>
        <v>0.23391812865497075</v>
      </c>
      <c r="H8" s="11" t="s">
        <v>43</v>
      </c>
    </row>
    <row r="9" spans="1:8" x14ac:dyDescent="0.2">
      <c r="A9" s="5" t="s">
        <v>25</v>
      </c>
      <c r="B9" s="5" t="s">
        <v>24</v>
      </c>
      <c r="C9" s="4">
        <v>42416</v>
      </c>
      <c r="D9" s="3">
        <v>10</v>
      </c>
      <c r="E9" s="3" t="s">
        <v>3</v>
      </c>
      <c r="F9" s="3">
        <v>31</v>
      </c>
      <c r="G9" s="1">
        <f>10/10</f>
        <v>1</v>
      </c>
      <c r="H9" s="11" t="s">
        <v>43</v>
      </c>
    </row>
    <row r="10" spans="1:8" x14ac:dyDescent="0.2">
      <c r="A10" s="5" t="s">
        <v>23</v>
      </c>
      <c r="B10" s="5" t="s">
        <v>22</v>
      </c>
      <c r="C10" s="4">
        <v>42416</v>
      </c>
      <c r="D10" s="3">
        <v>20</v>
      </c>
      <c r="E10" s="1">
        <v>13</v>
      </c>
      <c r="F10" s="2" t="s">
        <v>3</v>
      </c>
      <c r="G10" s="1">
        <f>E10/D10</f>
        <v>0.65</v>
      </c>
      <c r="H10" s="11" t="s">
        <v>43</v>
      </c>
    </row>
    <row r="11" spans="1:8" x14ac:dyDescent="0.2">
      <c r="A11" s="5" t="s">
        <v>21</v>
      </c>
      <c r="B11" s="5" t="s">
        <v>20</v>
      </c>
      <c r="C11" s="4">
        <v>42416</v>
      </c>
      <c r="D11" s="3">
        <v>31</v>
      </c>
      <c r="E11" s="3" t="s">
        <v>3</v>
      </c>
      <c r="F11" s="3" t="s">
        <v>3</v>
      </c>
      <c r="G11" s="16">
        <v>1</v>
      </c>
      <c r="H11" s="11" t="s">
        <v>43</v>
      </c>
    </row>
    <row r="12" spans="1:8" x14ac:dyDescent="0.2">
      <c r="A12" s="5" t="s">
        <v>19</v>
      </c>
      <c r="B12" s="5" t="s">
        <v>18</v>
      </c>
      <c r="C12" s="4">
        <v>42416</v>
      </c>
      <c r="D12" s="3">
        <v>10</v>
      </c>
      <c r="E12" s="2" t="s">
        <v>3</v>
      </c>
      <c r="F12" s="2" t="s">
        <v>3</v>
      </c>
      <c r="G12" s="1">
        <v>1</v>
      </c>
      <c r="H12" s="11" t="s">
        <v>43</v>
      </c>
    </row>
    <row r="13" spans="1:8" x14ac:dyDescent="0.2">
      <c r="A13" s="5" t="s">
        <v>17</v>
      </c>
      <c r="B13" s="5" t="s">
        <v>16</v>
      </c>
      <c r="C13" s="4">
        <v>42416</v>
      </c>
      <c r="D13" s="3" t="s">
        <v>3</v>
      </c>
      <c r="E13" s="2" t="s">
        <v>3</v>
      </c>
      <c r="F13" s="2" t="s">
        <v>3</v>
      </c>
      <c r="G13" s="15">
        <f>10/10</f>
        <v>1</v>
      </c>
      <c r="H13" s="11" t="s">
        <v>43</v>
      </c>
    </row>
    <row r="14" spans="1:8" x14ac:dyDescent="0.2">
      <c r="A14" s="5" t="s">
        <v>15</v>
      </c>
      <c r="B14" s="5" t="s">
        <v>14</v>
      </c>
      <c r="C14" s="4">
        <v>42416</v>
      </c>
      <c r="D14" s="3">
        <v>96</v>
      </c>
      <c r="E14" s="2">
        <v>13</v>
      </c>
      <c r="F14" s="2" t="s">
        <v>3</v>
      </c>
      <c r="G14" s="1">
        <f>10/31</f>
        <v>0.32258064516129031</v>
      </c>
      <c r="H14" s="11" t="s">
        <v>43</v>
      </c>
    </row>
    <row r="15" spans="1:8" x14ac:dyDescent="0.2">
      <c r="A15" s="5" t="s">
        <v>13</v>
      </c>
      <c r="B15" s="5" t="s">
        <v>12</v>
      </c>
      <c r="C15" s="4">
        <v>42416</v>
      </c>
      <c r="D15" s="3">
        <v>31</v>
      </c>
      <c r="E15" s="1">
        <v>13</v>
      </c>
      <c r="F15" s="2" t="s">
        <v>3</v>
      </c>
      <c r="G15" s="1">
        <f>E15/D15</f>
        <v>0.41935483870967744</v>
      </c>
      <c r="H15" s="11" t="s">
        <v>43</v>
      </c>
    </row>
    <row r="16" spans="1:8" x14ac:dyDescent="0.2">
      <c r="A16" s="5" t="s">
        <v>11</v>
      </c>
      <c r="B16" s="5" t="s">
        <v>10</v>
      </c>
      <c r="C16" s="4">
        <v>42416</v>
      </c>
      <c r="D16" s="3" t="s">
        <v>3</v>
      </c>
      <c r="E16" s="2" t="s">
        <v>3</v>
      </c>
      <c r="F16" s="2" t="s">
        <v>3</v>
      </c>
      <c r="G16" s="1">
        <v>1</v>
      </c>
      <c r="H16" s="11" t="s">
        <v>43</v>
      </c>
    </row>
    <row r="17" spans="1:8" x14ac:dyDescent="0.2">
      <c r="A17" s="5" t="s">
        <v>9</v>
      </c>
      <c r="B17" s="5" t="s">
        <v>8</v>
      </c>
      <c r="C17" s="4">
        <v>42416</v>
      </c>
      <c r="D17" s="3">
        <v>31</v>
      </c>
      <c r="E17" s="3" t="s">
        <v>3</v>
      </c>
      <c r="F17" s="2" t="s">
        <v>3</v>
      </c>
      <c r="G17" s="1">
        <f>10/31</f>
        <v>0.32258064516129031</v>
      </c>
      <c r="H17" s="11" t="s">
        <v>43</v>
      </c>
    </row>
    <row r="18" spans="1:8" x14ac:dyDescent="0.2">
      <c r="A18" s="5" t="s">
        <v>7</v>
      </c>
      <c r="B18" s="5" t="s">
        <v>6</v>
      </c>
      <c r="C18" s="4">
        <v>42416</v>
      </c>
      <c r="D18" s="2">
        <v>98</v>
      </c>
      <c r="E18" s="2">
        <v>68</v>
      </c>
      <c r="F18" s="3" t="s">
        <v>3</v>
      </c>
      <c r="G18" s="1">
        <f>10/96</f>
        <v>0.10416666666666667</v>
      </c>
      <c r="H18" s="11" t="s">
        <v>43</v>
      </c>
    </row>
    <row r="19" spans="1:8" x14ac:dyDescent="0.2">
      <c r="A19" s="5" t="s">
        <v>5</v>
      </c>
      <c r="B19" s="5" t="s">
        <v>4</v>
      </c>
      <c r="C19" s="4">
        <v>42416</v>
      </c>
      <c r="D19" s="3">
        <v>31</v>
      </c>
      <c r="E19" s="3" t="s">
        <v>3</v>
      </c>
      <c r="F19" s="2">
        <v>10</v>
      </c>
      <c r="G19" s="1">
        <f>10/31</f>
        <v>0.32258064516129031</v>
      </c>
      <c r="H19" s="11" t="s">
        <v>43</v>
      </c>
    </row>
    <row r="20" spans="1:8" x14ac:dyDescent="0.2">
      <c r="A20" s="5" t="s">
        <v>2</v>
      </c>
      <c r="B20" s="5" t="s">
        <v>1</v>
      </c>
      <c r="C20" s="4">
        <v>42416</v>
      </c>
      <c r="D20" s="3">
        <v>10</v>
      </c>
      <c r="E20" s="3" t="s">
        <v>3</v>
      </c>
      <c r="F20" s="2">
        <v>20</v>
      </c>
      <c r="G20" s="1">
        <v>1</v>
      </c>
      <c r="H20" s="11" t="s">
        <v>43</v>
      </c>
    </row>
    <row r="23" spans="1:8" x14ac:dyDescent="0.2">
      <c r="H23" s="11"/>
    </row>
    <row r="24" spans="1:8" x14ac:dyDescent="0.2">
      <c r="H24" s="11"/>
    </row>
    <row r="27" spans="1:8" x14ac:dyDescent="0.2">
      <c r="A27" s="5"/>
      <c r="B27" s="5"/>
      <c r="C27" s="4"/>
      <c r="E27" s="3"/>
      <c r="H27" s="11"/>
    </row>
    <row r="28" spans="1:8" x14ac:dyDescent="0.2">
      <c r="A28" s="5"/>
      <c r="B28" s="5"/>
      <c r="C28" s="4"/>
      <c r="F28" s="2"/>
      <c r="H28" s="11"/>
    </row>
    <row r="29" spans="1:8" x14ac:dyDescent="0.2">
      <c r="F29" s="2"/>
    </row>
  </sheetData>
  <pageMargins left="0.7" right="0.7" top="0.75" bottom="0.75" header="0.3" footer="0.3"/>
  <pageSetup scale="99" orientation="portrait" r:id="rId1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9"/>
  <sheetViews>
    <sheetView zoomScaleNormal="100" workbookViewId="0">
      <selection activeCell="P55" sqref="P55"/>
    </sheetView>
  </sheetViews>
  <sheetFormatPr defaultColWidth="9.140625" defaultRowHeight="12.75" x14ac:dyDescent="0.2"/>
  <cols>
    <col min="1" max="1" width="9.140625" style="1"/>
    <col min="2" max="2" width="22.42578125" style="1" customWidth="1"/>
    <col min="3" max="3" width="10.140625" style="1" bestFit="1" customWidth="1"/>
    <col min="4" max="4" width="9.140625" style="3"/>
    <col min="5" max="5" width="6.42578125" style="1" customWidth="1"/>
    <col min="6" max="6" width="9.140625" style="3"/>
    <col min="7" max="7" width="11.7109375" style="1" customWidth="1"/>
    <col min="8" max="8" width="12.7109375" style="1" customWidth="1"/>
    <col min="9" max="16384" width="9.140625" style="1"/>
  </cols>
  <sheetData>
    <row r="1" spans="1:8" x14ac:dyDescent="0.2">
      <c r="A1" s="26" t="s">
        <v>51</v>
      </c>
      <c r="B1" s="26"/>
      <c r="C1" s="27"/>
      <c r="D1" s="28"/>
      <c r="E1" s="5"/>
      <c r="F1" s="2"/>
      <c r="G1" s="5"/>
      <c r="H1" s="5"/>
    </row>
    <row r="2" spans="1:8" x14ac:dyDescent="0.2">
      <c r="A2" s="26" t="s">
        <v>42</v>
      </c>
      <c r="B2" s="26"/>
      <c r="C2" s="27"/>
      <c r="D2" s="28"/>
      <c r="E2" s="5"/>
      <c r="F2" s="2"/>
      <c r="G2" s="5"/>
      <c r="H2" s="5"/>
    </row>
    <row r="3" spans="1:8" x14ac:dyDescent="0.2">
      <c r="A3" s="26" t="s">
        <v>41</v>
      </c>
      <c r="B3" s="26"/>
      <c r="C3" s="27"/>
      <c r="D3" s="28"/>
      <c r="E3" s="5"/>
      <c r="F3" s="2"/>
      <c r="G3" s="5"/>
      <c r="H3" s="5"/>
    </row>
    <row r="4" spans="1:8" x14ac:dyDescent="0.2">
      <c r="A4" s="26" t="s">
        <v>40</v>
      </c>
      <c r="B4" s="26"/>
      <c r="C4" s="27"/>
      <c r="D4" s="28"/>
      <c r="E4" s="5"/>
      <c r="F4" s="2"/>
      <c r="G4" s="5"/>
      <c r="H4" s="5"/>
    </row>
    <row r="5" spans="1:8" x14ac:dyDescent="0.2">
      <c r="A5" s="6" t="s">
        <v>39</v>
      </c>
      <c r="B5" s="6" t="s">
        <v>38</v>
      </c>
      <c r="C5" s="8" t="s">
        <v>37</v>
      </c>
      <c r="D5" s="7" t="s">
        <v>36</v>
      </c>
      <c r="E5" s="6" t="s">
        <v>35</v>
      </c>
      <c r="F5" s="7" t="s">
        <v>34</v>
      </c>
      <c r="G5" s="6" t="s">
        <v>33</v>
      </c>
      <c r="H5" s="6" t="s">
        <v>32</v>
      </c>
    </row>
    <row r="6" spans="1:8" x14ac:dyDescent="0.2">
      <c r="A6" s="5" t="s">
        <v>31</v>
      </c>
      <c r="B6" s="5" t="s">
        <v>30</v>
      </c>
      <c r="C6" s="4">
        <v>42409</v>
      </c>
      <c r="D6" s="3">
        <v>108</v>
      </c>
      <c r="E6" s="3">
        <v>68</v>
      </c>
      <c r="F6" s="3">
        <v>53</v>
      </c>
      <c r="G6" s="1">
        <f>E6/D6</f>
        <v>0.62962962962962965</v>
      </c>
      <c r="H6" s="11" t="s">
        <v>43</v>
      </c>
    </row>
    <row r="7" spans="1:8" x14ac:dyDescent="0.2">
      <c r="A7" s="5" t="s">
        <v>29</v>
      </c>
      <c r="B7" s="5" t="s">
        <v>28</v>
      </c>
      <c r="C7" s="4">
        <v>42409</v>
      </c>
      <c r="D7" s="3">
        <v>31</v>
      </c>
      <c r="E7" s="1">
        <v>26</v>
      </c>
      <c r="F7" s="2" t="s">
        <v>3</v>
      </c>
      <c r="G7" s="1">
        <f>E7/D7</f>
        <v>0.83870967741935487</v>
      </c>
      <c r="H7" s="11" t="s">
        <v>43</v>
      </c>
    </row>
    <row r="8" spans="1:8" x14ac:dyDescent="0.2">
      <c r="A8" s="5" t="s">
        <v>27</v>
      </c>
      <c r="B8" s="5" t="s">
        <v>26</v>
      </c>
      <c r="C8" s="4">
        <v>42409</v>
      </c>
      <c r="D8" s="3">
        <v>41</v>
      </c>
      <c r="E8" s="1">
        <v>26</v>
      </c>
      <c r="F8" s="3">
        <v>10</v>
      </c>
      <c r="G8" s="1">
        <f>E8/D8</f>
        <v>0.63414634146341464</v>
      </c>
      <c r="H8" s="11" t="s">
        <v>43</v>
      </c>
    </row>
    <row r="9" spans="1:8" x14ac:dyDescent="0.2">
      <c r="A9" s="5" t="s">
        <v>25</v>
      </c>
      <c r="B9" s="5" t="s">
        <v>24</v>
      </c>
      <c r="C9" s="4">
        <v>42409</v>
      </c>
      <c r="D9" s="3">
        <v>74</v>
      </c>
      <c r="E9" s="3">
        <v>53</v>
      </c>
      <c r="F9" s="3">
        <v>150</v>
      </c>
      <c r="G9" s="1">
        <f>E9/D9</f>
        <v>0.71621621621621623</v>
      </c>
      <c r="H9" s="13" t="s">
        <v>45</v>
      </c>
    </row>
    <row r="10" spans="1:8" x14ac:dyDescent="0.2">
      <c r="A10" s="5" t="s">
        <v>23</v>
      </c>
      <c r="B10" s="5" t="s">
        <v>22</v>
      </c>
      <c r="C10" s="4">
        <v>42409</v>
      </c>
      <c r="D10" s="3">
        <v>31</v>
      </c>
      <c r="E10" s="3" t="s">
        <v>3</v>
      </c>
      <c r="F10" s="2">
        <v>10</v>
      </c>
      <c r="G10" s="1">
        <f>10/D10</f>
        <v>0.32258064516129031</v>
      </c>
      <c r="H10" s="11" t="s">
        <v>43</v>
      </c>
    </row>
    <row r="11" spans="1:8" x14ac:dyDescent="0.2">
      <c r="A11" s="5" t="s">
        <v>21</v>
      </c>
      <c r="B11" s="5" t="s">
        <v>20</v>
      </c>
      <c r="C11" s="4">
        <v>42409</v>
      </c>
      <c r="D11" s="3">
        <v>341</v>
      </c>
      <c r="E11" s="3">
        <v>68</v>
      </c>
      <c r="F11" s="3">
        <v>178</v>
      </c>
      <c r="G11" s="1">
        <f>E11/D11</f>
        <v>0.19941348973607037</v>
      </c>
      <c r="H11" s="13" t="s">
        <v>45</v>
      </c>
    </row>
    <row r="12" spans="1:8" x14ac:dyDescent="0.2">
      <c r="A12" s="5" t="s">
        <v>19</v>
      </c>
      <c r="B12" s="5" t="s">
        <v>18</v>
      </c>
      <c r="C12" s="4">
        <v>42409</v>
      </c>
      <c r="D12" s="3">
        <v>20</v>
      </c>
      <c r="E12" s="2" t="s">
        <v>3</v>
      </c>
      <c r="F12" s="2" t="s">
        <v>3</v>
      </c>
      <c r="G12" s="15">
        <f>10/D12</f>
        <v>0.5</v>
      </c>
      <c r="H12" s="11" t="s">
        <v>43</v>
      </c>
    </row>
    <row r="13" spans="1:8" x14ac:dyDescent="0.2">
      <c r="A13" s="5" t="s">
        <v>17</v>
      </c>
      <c r="B13" s="5" t="s">
        <v>16</v>
      </c>
      <c r="C13" s="4">
        <v>42409</v>
      </c>
      <c r="D13" s="3">
        <v>228</v>
      </c>
      <c r="E13" s="2">
        <v>228</v>
      </c>
      <c r="F13" s="2" t="s">
        <v>3</v>
      </c>
      <c r="G13" s="1">
        <f>E13/D13</f>
        <v>1</v>
      </c>
      <c r="H13" s="11" t="s">
        <v>43</v>
      </c>
    </row>
    <row r="14" spans="1:8" x14ac:dyDescent="0.2">
      <c r="A14" s="5" t="s">
        <v>15</v>
      </c>
      <c r="B14" s="5" t="s">
        <v>14</v>
      </c>
      <c r="C14" s="4">
        <v>42409</v>
      </c>
      <c r="D14" s="3">
        <v>84</v>
      </c>
      <c r="E14" s="2" t="s">
        <v>3</v>
      </c>
      <c r="F14" s="2">
        <v>10</v>
      </c>
      <c r="G14" s="1">
        <f>10/D14</f>
        <v>0.11904761904761904</v>
      </c>
      <c r="H14" s="11" t="s">
        <v>43</v>
      </c>
    </row>
    <row r="15" spans="1:8" x14ac:dyDescent="0.2">
      <c r="A15" s="5" t="s">
        <v>13</v>
      </c>
      <c r="B15" s="5" t="s">
        <v>12</v>
      </c>
      <c r="C15" s="4">
        <v>42409</v>
      </c>
      <c r="D15" s="3">
        <v>51</v>
      </c>
      <c r="E15" s="2" t="s">
        <v>3</v>
      </c>
      <c r="F15" s="2" t="s">
        <v>3</v>
      </c>
      <c r="G15" s="1">
        <f>10/D15</f>
        <v>0.19607843137254902</v>
      </c>
      <c r="H15" s="11" t="s">
        <v>43</v>
      </c>
    </row>
    <row r="16" spans="1:8" x14ac:dyDescent="0.2">
      <c r="A16" s="5" t="s">
        <v>11</v>
      </c>
      <c r="B16" s="5" t="s">
        <v>10</v>
      </c>
      <c r="C16" s="4">
        <v>42409</v>
      </c>
      <c r="D16" s="3">
        <v>41</v>
      </c>
      <c r="E16" s="2" t="s">
        <v>3</v>
      </c>
      <c r="F16" s="2" t="s">
        <v>3</v>
      </c>
      <c r="G16" s="1">
        <f>10/D16</f>
        <v>0.24390243902439024</v>
      </c>
      <c r="H16" s="11" t="s">
        <v>43</v>
      </c>
    </row>
    <row r="17" spans="1:8" x14ac:dyDescent="0.2">
      <c r="A17" s="5" t="s">
        <v>9</v>
      </c>
      <c r="B17" s="5" t="s">
        <v>8</v>
      </c>
      <c r="C17" s="4">
        <v>42409</v>
      </c>
      <c r="D17" s="3">
        <v>41</v>
      </c>
      <c r="E17" s="3" t="s">
        <v>3</v>
      </c>
      <c r="F17" s="2" t="s">
        <v>3</v>
      </c>
      <c r="G17" s="1">
        <f>10/D17</f>
        <v>0.24390243902439024</v>
      </c>
      <c r="H17" s="11" t="s">
        <v>43</v>
      </c>
    </row>
    <row r="18" spans="1:8" x14ac:dyDescent="0.2">
      <c r="A18" s="5" t="s">
        <v>7</v>
      </c>
      <c r="B18" s="5" t="s">
        <v>6</v>
      </c>
      <c r="C18" s="4">
        <v>42409</v>
      </c>
      <c r="D18" s="2">
        <v>1153</v>
      </c>
      <c r="E18" s="2">
        <v>953</v>
      </c>
      <c r="F18" s="3">
        <v>738</v>
      </c>
      <c r="G18" s="1">
        <f>E18/D18</f>
        <v>0.82653946227233299</v>
      </c>
      <c r="H18" s="13" t="s">
        <v>45</v>
      </c>
    </row>
    <row r="19" spans="1:8" x14ac:dyDescent="0.2">
      <c r="A19" s="5" t="s">
        <v>5</v>
      </c>
      <c r="B19" s="5" t="s">
        <v>4</v>
      </c>
      <c r="C19" s="4">
        <v>42409</v>
      </c>
      <c r="D19" s="3">
        <v>228</v>
      </c>
      <c r="E19" s="3">
        <v>208</v>
      </c>
      <c r="F19" s="2">
        <v>87</v>
      </c>
      <c r="G19" s="1">
        <f>E19/D19</f>
        <v>0.91228070175438591</v>
      </c>
      <c r="H19" s="11" t="s">
        <v>43</v>
      </c>
    </row>
    <row r="20" spans="1:8" x14ac:dyDescent="0.2">
      <c r="A20" s="5" t="s">
        <v>2</v>
      </c>
      <c r="B20" s="5" t="s">
        <v>1</v>
      </c>
      <c r="C20" s="4">
        <v>42409</v>
      </c>
      <c r="D20" s="3">
        <v>75</v>
      </c>
      <c r="E20" s="3">
        <v>53</v>
      </c>
      <c r="F20" s="2" t="s">
        <v>3</v>
      </c>
      <c r="G20" s="1">
        <f>E20/D20</f>
        <v>0.70666666666666667</v>
      </c>
      <c r="H20" s="11" t="s">
        <v>43</v>
      </c>
    </row>
    <row r="23" spans="1:8" x14ac:dyDescent="0.2">
      <c r="H23" s="11"/>
    </row>
    <row r="24" spans="1:8" x14ac:dyDescent="0.2">
      <c r="A24" s="5" t="s">
        <v>25</v>
      </c>
      <c r="B24" s="5" t="s">
        <v>24</v>
      </c>
      <c r="C24" s="4">
        <v>42409</v>
      </c>
      <c r="D24" s="3">
        <v>52</v>
      </c>
      <c r="E24" s="2" t="s">
        <v>3</v>
      </c>
      <c r="F24" s="2" t="s">
        <v>3</v>
      </c>
      <c r="G24" s="1">
        <f>10/D24</f>
        <v>0.19230769230769232</v>
      </c>
      <c r="H24" s="11" t="s">
        <v>43</v>
      </c>
    </row>
    <row r="25" spans="1:8" x14ac:dyDescent="0.2">
      <c r="A25" s="5" t="s">
        <v>21</v>
      </c>
      <c r="B25" s="5" t="s">
        <v>20</v>
      </c>
      <c r="C25" s="4">
        <v>42409</v>
      </c>
      <c r="D25" s="3">
        <v>31</v>
      </c>
      <c r="E25" s="3">
        <v>26</v>
      </c>
      <c r="F25" s="3">
        <v>10</v>
      </c>
      <c r="G25" s="1">
        <f>E25/D25</f>
        <v>0.83870967741935487</v>
      </c>
      <c r="H25" s="11" t="s">
        <v>43</v>
      </c>
    </row>
    <row r="26" spans="1:8" x14ac:dyDescent="0.2">
      <c r="A26" s="5" t="s">
        <v>7</v>
      </c>
      <c r="B26" s="5" t="s">
        <v>6</v>
      </c>
      <c r="C26" s="4">
        <v>42409</v>
      </c>
      <c r="D26" s="2">
        <v>292</v>
      </c>
      <c r="E26" s="2">
        <v>243</v>
      </c>
      <c r="F26" s="3">
        <v>137</v>
      </c>
      <c r="G26" s="1">
        <f>E26/D26</f>
        <v>0.8321917808219178</v>
      </c>
      <c r="H26" s="13" t="s">
        <v>45</v>
      </c>
    </row>
    <row r="27" spans="1:8" x14ac:dyDescent="0.2">
      <c r="A27" s="5"/>
      <c r="B27" s="5"/>
      <c r="C27" s="4"/>
      <c r="E27" s="3"/>
      <c r="H27" s="11"/>
    </row>
    <row r="28" spans="1:8" x14ac:dyDescent="0.2">
      <c r="A28" s="5"/>
      <c r="B28" s="5"/>
      <c r="C28" s="4"/>
      <c r="F28" s="2"/>
      <c r="H28" s="11"/>
    </row>
    <row r="29" spans="1:8" x14ac:dyDescent="0.2">
      <c r="F29" s="2"/>
    </row>
  </sheetData>
  <pageMargins left="0.7" right="0.7" top="0.75" bottom="0.75" header="0.3" footer="0.3"/>
  <pageSetup scale="99" orientation="portrait" r:id="rId1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9"/>
  <sheetViews>
    <sheetView zoomScaleNormal="100" workbookViewId="0">
      <selection activeCell="P55" sqref="P55"/>
    </sheetView>
  </sheetViews>
  <sheetFormatPr defaultColWidth="9.140625" defaultRowHeight="12.75" x14ac:dyDescent="0.2"/>
  <cols>
    <col min="1" max="1" width="9.140625" style="1"/>
    <col min="2" max="2" width="22.42578125" style="1" customWidth="1"/>
    <col min="3" max="3" width="10.140625" style="1" bestFit="1" customWidth="1"/>
    <col min="4" max="4" width="9.140625" style="3"/>
    <col min="5" max="5" width="6.42578125" style="1" customWidth="1"/>
    <col min="6" max="6" width="9.140625" style="3"/>
    <col min="7" max="7" width="11.7109375" style="1" customWidth="1"/>
    <col min="8" max="8" width="12.7109375" style="1" customWidth="1"/>
    <col min="9" max="16384" width="9.140625" style="1"/>
  </cols>
  <sheetData>
    <row r="1" spans="1:8" x14ac:dyDescent="0.2">
      <c r="A1" s="26" t="s">
        <v>51</v>
      </c>
      <c r="B1" s="26"/>
      <c r="C1" s="27"/>
      <c r="D1" s="28"/>
      <c r="E1" s="5"/>
      <c r="F1" s="2"/>
      <c r="G1" s="5"/>
      <c r="H1" s="5"/>
    </row>
    <row r="2" spans="1:8" x14ac:dyDescent="0.2">
      <c r="A2" s="26" t="s">
        <v>42</v>
      </c>
      <c r="B2" s="26"/>
      <c r="C2" s="27"/>
      <c r="D2" s="28"/>
      <c r="E2" s="5"/>
      <c r="F2" s="2"/>
      <c r="G2" s="5"/>
      <c r="H2" s="5"/>
    </row>
    <row r="3" spans="1:8" x14ac:dyDescent="0.2">
      <c r="A3" s="26" t="s">
        <v>41</v>
      </c>
      <c r="B3" s="26"/>
      <c r="C3" s="27"/>
      <c r="D3" s="28"/>
      <c r="E3" s="5"/>
      <c r="F3" s="2"/>
      <c r="G3" s="5"/>
      <c r="H3" s="5"/>
    </row>
    <row r="4" spans="1:8" x14ac:dyDescent="0.2">
      <c r="A4" s="26" t="s">
        <v>40</v>
      </c>
      <c r="B4" s="26"/>
      <c r="C4" s="27"/>
      <c r="D4" s="28"/>
      <c r="E4" s="5"/>
      <c r="F4" s="2"/>
      <c r="G4" s="5"/>
      <c r="H4" s="5"/>
    </row>
    <row r="5" spans="1:8" x14ac:dyDescent="0.2">
      <c r="A5" s="6" t="s">
        <v>39</v>
      </c>
      <c r="B5" s="6" t="s">
        <v>38</v>
      </c>
      <c r="C5" s="8" t="s">
        <v>37</v>
      </c>
      <c r="D5" s="7" t="s">
        <v>36</v>
      </c>
      <c r="E5" s="6" t="s">
        <v>35</v>
      </c>
      <c r="F5" s="7" t="s">
        <v>34</v>
      </c>
      <c r="G5" s="6" t="s">
        <v>33</v>
      </c>
      <c r="H5" s="6" t="s">
        <v>32</v>
      </c>
    </row>
    <row r="6" spans="1:8" x14ac:dyDescent="0.2">
      <c r="A6" s="5" t="s">
        <v>31</v>
      </c>
      <c r="B6" s="5" t="s">
        <v>30</v>
      </c>
      <c r="C6" s="4">
        <v>42402</v>
      </c>
      <c r="D6" s="3">
        <v>6131</v>
      </c>
      <c r="E6" s="3">
        <v>81</v>
      </c>
      <c r="F6" s="3">
        <v>99</v>
      </c>
      <c r="G6" s="1">
        <f>E6/D6</f>
        <v>1.3211547871472842E-2</v>
      </c>
      <c r="H6" s="13" t="s">
        <v>46</v>
      </c>
    </row>
    <row r="7" spans="1:8" x14ac:dyDescent="0.2">
      <c r="A7" s="5" t="s">
        <v>29</v>
      </c>
      <c r="B7" s="5" t="s">
        <v>28</v>
      </c>
      <c r="C7" s="4">
        <v>42402</v>
      </c>
      <c r="D7" s="3">
        <v>6488</v>
      </c>
      <c r="E7" s="1">
        <v>112</v>
      </c>
      <c r="F7" s="3">
        <v>31</v>
      </c>
      <c r="G7" s="1">
        <f>E7/D7</f>
        <v>1.7262638717632551E-2</v>
      </c>
      <c r="H7" s="13" t="s">
        <v>46</v>
      </c>
    </row>
    <row r="8" spans="1:8" x14ac:dyDescent="0.2">
      <c r="A8" s="5" t="s">
        <v>27</v>
      </c>
      <c r="B8" s="5" t="s">
        <v>26</v>
      </c>
      <c r="C8" s="4">
        <v>42402</v>
      </c>
      <c r="D8" s="3">
        <v>1483</v>
      </c>
      <c r="E8" s="1">
        <v>13</v>
      </c>
      <c r="F8" s="3" t="s">
        <v>3</v>
      </c>
      <c r="G8" s="1">
        <f>E8/D8</f>
        <v>8.7660148347943351E-3</v>
      </c>
      <c r="H8" s="13" t="s">
        <v>46</v>
      </c>
    </row>
    <row r="9" spans="1:8" x14ac:dyDescent="0.2">
      <c r="A9" s="5" t="s">
        <v>25</v>
      </c>
      <c r="B9" s="5" t="s">
        <v>24</v>
      </c>
      <c r="C9" s="4">
        <v>42402</v>
      </c>
      <c r="D9" s="3">
        <v>1860</v>
      </c>
      <c r="E9" s="3">
        <v>26</v>
      </c>
      <c r="F9" s="3" t="s">
        <v>3</v>
      </c>
      <c r="G9" s="1">
        <f>E9/D9</f>
        <v>1.3978494623655914E-2</v>
      </c>
      <c r="H9" s="13" t="s">
        <v>46</v>
      </c>
    </row>
    <row r="10" spans="1:8" x14ac:dyDescent="0.2">
      <c r="A10" s="5" t="s">
        <v>23</v>
      </c>
      <c r="B10" s="5" t="s">
        <v>22</v>
      </c>
      <c r="C10" s="4">
        <v>42402</v>
      </c>
      <c r="D10" s="3">
        <v>241</v>
      </c>
      <c r="E10" s="1">
        <v>13</v>
      </c>
      <c r="F10" s="2" t="s">
        <v>3</v>
      </c>
      <c r="G10" s="1">
        <f>E10/D10</f>
        <v>5.3941908713692949E-2</v>
      </c>
      <c r="H10" s="13" t="s">
        <v>46</v>
      </c>
    </row>
    <row r="11" spans="1:8" x14ac:dyDescent="0.2">
      <c r="A11" s="5" t="s">
        <v>21</v>
      </c>
      <c r="B11" s="5" t="s">
        <v>20</v>
      </c>
      <c r="C11" s="4">
        <v>42402</v>
      </c>
      <c r="D11" s="3">
        <v>389</v>
      </c>
      <c r="E11" s="3" t="s">
        <v>3</v>
      </c>
      <c r="F11" s="3" t="s">
        <v>3</v>
      </c>
      <c r="G11" s="1">
        <f>10/D11</f>
        <v>2.570694087403599E-2</v>
      </c>
      <c r="H11" s="13" t="s">
        <v>46</v>
      </c>
    </row>
    <row r="12" spans="1:8" x14ac:dyDescent="0.2">
      <c r="A12" s="5" t="s">
        <v>19</v>
      </c>
      <c r="B12" s="5" t="s">
        <v>18</v>
      </c>
      <c r="C12" s="4">
        <v>42402</v>
      </c>
      <c r="D12" s="3">
        <v>265</v>
      </c>
      <c r="E12" s="2" t="s">
        <v>3</v>
      </c>
      <c r="F12" s="2" t="s">
        <v>3</v>
      </c>
      <c r="G12" s="1">
        <f>10/D12</f>
        <v>3.7735849056603772E-2</v>
      </c>
      <c r="H12" s="13" t="s">
        <v>46</v>
      </c>
    </row>
    <row r="13" spans="1:8" x14ac:dyDescent="0.2">
      <c r="A13" s="5" t="s">
        <v>17</v>
      </c>
      <c r="B13" s="5" t="s">
        <v>16</v>
      </c>
      <c r="C13" s="4">
        <v>42402</v>
      </c>
      <c r="D13" s="3">
        <v>538</v>
      </c>
      <c r="E13" s="2">
        <v>82</v>
      </c>
      <c r="F13" s="2">
        <v>20</v>
      </c>
      <c r="G13" s="1">
        <f>E13/D13</f>
        <v>0.15241635687732341</v>
      </c>
      <c r="H13" s="13" t="s">
        <v>46</v>
      </c>
    </row>
    <row r="14" spans="1:8" x14ac:dyDescent="0.2">
      <c r="A14" s="5" t="s">
        <v>15</v>
      </c>
      <c r="B14" s="5" t="s">
        <v>14</v>
      </c>
      <c r="C14" s="4">
        <v>42402</v>
      </c>
      <c r="D14" s="3">
        <v>185</v>
      </c>
      <c r="E14" s="2" t="s">
        <v>3</v>
      </c>
      <c r="F14" s="2" t="s">
        <v>3</v>
      </c>
      <c r="G14" s="1">
        <f>10/D14</f>
        <v>5.4054054054054057E-2</v>
      </c>
      <c r="H14" s="13" t="s">
        <v>46</v>
      </c>
    </row>
    <row r="15" spans="1:8" x14ac:dyDescent="0.2">
      <c r="A15" s="5" t="s">
        <v>13</v>
      </c>
      <c r="B15" s="5" t="s">
        <v>12</v>
      </c>
      <c r="C15" s="4">
        <v>42402</v>
      </c>
      <c r="D15" s="3">
        <v>160</v>
      </c>
      <c r="E15" s="1">
        <v>68</v>
      </c>
      <c r="F15" s="2">
        <v>10</v>
      </c>
      <c r="G15" s="1">
        <f>E15/D15</f>
        <v>0.42499999999999999</v>
      </c>
      <c r="H15" s="13" t="s">
        <v>46</v>
      </c>
    </row>
    <row r="16" spans="1:8" x14ac:dyDescent="0.2">
      <c r="A16" s="5" t="s">
        <v>11</v>
      </c>
      <c r="B16" s="5" t="s">
        <v>10</v>
      </c>
      <c r="C16" s="4">
        <v>42402</v>
      </c>
      <c r="D16" s="3">
        <v>146</v>
      </c>
      <c r="E16" s="2" t="s">
        <v>3</v>
      </c>
      <c r="F16" s="2" t="s">
        <v>3</v>
      </c>
      <c r="G16" s="1">
        <f>10/D16</f>
        <v>6.8493150684931503E-2</v>
      </c>
      <c r="H16" s="13" t="s">
        <v>46</v>
      </c>
    </row>
    <row r="17" spans="1:8" x14ac:dyDescent="0.2">
      <c r="A17" s="5" t="s">
        <v>9</v>
      </c>
      <c r="B17" s="5" t="s">
        <v>8</v>
      </c>
      <c r="C17" s="4">
        <v>42402</v>
      </c>
      <c r="D17" s="3">
        <v>10462</v>
      </c>
      <c r="E17" s="3">
        <v>81</v>
      </c>
      <c r="F17" s="2">
        <v>75</v>
      </c>
      <c r="G17" s="1">
        <f>E17/D17</f>
        <v>7.7423054865226534E-3</v>
      </c>
      <c r="H17" s="13" t="s">
        <v>46</v>
      </c>
    </row>
    <row r="18" spans="1:8" x14ac:dyDescent="0.2">
      <c r="A18" s="5" t="s">
        <v>7</v>
      </c>
      <c r="B18" s="5" t="s">
        <v>6</v>
      </c>
      <c r="C18" s="4">
        <v>42402</v>
      </c>
      <c r="D18" s="2">
        <v>6131</v>
      </c>
      <c r="E18" s="2">
        <v>53</v>
      </c>
      <c r="F18" s="3">
        <v>10</v>
      </c>
      <c r="G18" s="1">
        <f>E18/D18</f>
        <v>8.6445930517044522E-3</v>
      </c>
      <c r="H18" s="13" t="s">
        <v>46</v>
      </c>
    </row>
    <row r="19" spans="1:8" x14ac:dyDescent="0.2">
      <c r="A19" s="5" t="s">
        <v>5</v>
      </c>
      <c r="B19" s="5" t="s">
        <v>4</v>
      </c>
      <c r="C19" s="4">
        <v>42402</v>
      </c>
      <c r="D19" s="3">
        <v>301</v>
      </c>
      <c r="E19" s="3" t="s">
        <v>3</v>
      </c>
      <c r="F19" s="2">
        <v>10</v>
      </c>
      <c r="G19" s="1">
        <f>10/D19</f>
        <v>3.3222591362126248E-2</v>
      </c>
      <c r="H19" s="13" t="s">
        <v>46</v>
      </c>
    </row>
    <row r="20" spans="1:8" x14ac:dyDescent="0.2">
      <c r="A20" s="5" t="s">
        <v>2</v>
      </c>
      <c r="B20" s="5" t="s">
        <v>1</v>
      </c>
      <c r="C20" s="4">
        <v>42402</v>
      </c>
      <c r="D20" s="3">
        <v>528</v>
      </c>
      <c r="E20" s="3">
        <v>225</v>
      </c>
      <c r="F20" s="2">
        <v>344</v>
      </c>
      <c r="G20" s="1">
        <f>E20/D20</f>
        <v>0.42613636363636365</v>
      </c>
      <c r="H20" s="13" t="s">
        <v>46</v>
      </c>
    </row>
    <row r="23" spans="1:8" x14ac:dyDescent="0.2">
      <c r="H23" s="11"/>
    </row>
    <row r="24" spans="1:8" x14ac:dyDescent="0.2">
      <c r="H24" s="11"/>
    </row>
    <row r="27" spans="1:8" x14ac:dyDescent="0.2">
      <c r="A27" s="5"/>
      <c r="B27" s="5"/>
      <c r="C27" s="4"/>
      <c r="E27" s="3"/>
      <c r="H27" s="11"/>
    </row>
    <row r="28" spans="1:8" x14ac:dyDescent="0.2">
      <c r="A28" s="5"/>
      <c r="B28" s="5"/>
      <c r="C28" s="4"/>
      <c r="F28" s="2"/>
      <c r="H28" s="11"/>
    </row>
    <row r="29" spans="1:8" x14ac:dyDescent="0.2">
      <c r="F29" s="2"/>
    </row>
  </sheetData>
  <pageMargins left="0.7" right="0.7" top="0.75" bottom="0.75" header="0.3" footer="0.3"/>
  <pageSetup scale="99" orientation="portrait" r:id="rId1"/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9"/>
  <sheetViews>
    <sheetView workbookViewId="0">
      <selection activeCell="H37" sqref="H37"/>
    </sheetView>
  </sheetViews>
  <sheetFormatPr defaultColWidth="9.140625" defaultRowHeight="12.75" x14ac:dyDescent="0.2"/>
  <cols>
    <col min="1" max="1" width="9.140625" style="1"/>
    <col min="2" max="2" width="22.42578125" style="1" customWidth="1"/>
    <col min="3" max="3" width="10.140625" style="1" bestFit="1" customWidth="1"/>
    <col min="4" max="4" width="9.140625" style="3"/>
    <col min="5" max="5" width="9.140625" style="1"/>
    <col min="6" max="6" width="9.140625" style="3"/>
    <col min="7" max="7" width="9.140625" style="1"/>
    <col min="8" max="8" width="14.7109375" style="1" customWidth="1"/>
    <col min="9" max="16384" width="9.140625" style="1"/>
  </cols>
  <sheetData>
    <row r="1" spans="1:8" x14ac:dyDescent="0.2">
      <c r="A1" s="26" t="s">
        <v>51</v>
      </c>
      <c r="B1" s="26"/>
      <c r="C1" s="27"/>
      <c r="D1" s="28"/>
      <c r="E1" s="5"/>
      <c r="F1" s="2"/>
      <c r="G1" s="5"/>
      <c r="H1" s="5"/>
    </row>
    <row r="2" spans="1:8" x14ac:dyDescent="0.2">
      <c r="A2" s="26" t="s">
        <v>42</v>
      </c>
      <c r="B2" s="26"/>
      <c r="C2" s="27"/>
      <c r="D2" s="28"/>
      <c r="E2" s="5"/>
      <c r="F2" s="2"/>
      <c r="G2" s="5"/>
      <c r="H2" s="5"/>
    </row>
    <row r="3" spans="1:8" x14ac:dyDescent="0.2">
      <c r="A3" s="26" t="s">
        <v>41</v>
      </c>
      <c r="B3" s="26"/>
      <c r="C3" s="27"/>
      <c r="D3" s="28"/>
      <c r="E3" s="5"/>
      <c r="F3" s="2"/>
      <c r="G3" s="5"/>
      <c r="H3" s="5"/>
    </row>
    <row r="4" spans="1:8" x14ac:dyDescent="0.2">
      <c r="A4" s="26" t="s">
        <v>40</v>
      </c>
      <c r="B4" s="26"/>
      <c r="C4" s="27"/>
      <c r="D4" s="28"/>
      <c r="E4" s="5"/>
      <c r="F4" s="2"/>
      <c r="G4" s="5"/>
      <c r="H4" s="5"/>
    </row>
    <row r="5" spans="1:8" x14ac:dyDescent="0.2">
      <c r="A5" s="6" t="s">
        <v>39</v>
      </c>
      <c r="B5" s="6" t="s">
        <v>38</v>
      </c>
      <c r="C5" s="8" t="s">
        <v>37</v>
      </c>
      <c r="D5" s="7" t="s">
        <v>36</v>
      </c>
      <c r="E5" s="6" t="s">
        <v>35</v>
      </c>
      <c r="F5" s="7" t="s">
        <v>34</v>
      </c>
      <c r="G5" s="6" t="s">
        <v>33</v>
      </c>
      <c r="H5" s="6" t="s">
        <v>32</v>
      </c>
    </row>
    <row r="6" spans="1:8" x14ac:dyDescent="0.2">
      <c r="A6" s="5" t="s">
        <v>31</v>
      </c>
      <c r="B6" s="5" t="s">
        <v>30</v>
      </c>
      <c r="C6" s="4">
        <v>42395</v>
      </c>
      <c r="D6" s="3">
        <v>373</v>
      </c>
      <c r="E6" s="3">
        <v>274</v>
      </c>
      <c r="F6" s="3">
        <v>20</v>
      </c>
      <c r="G6" s="1">
        <f>E6/D6</f>
        <v>0.73458445040214482</v>
      </c>
      <c r="H6" s="11" t="s">
        <v>43</v>
      </c>
    </row>
    <row r="7" spans="1:8" x14ac:dyDescent="0.2">
      <c r="A7" s="5" t="s">
        <v>29</v>
      </c>
      <c r="B7" s="5" t="s">
        <v>28</v>
      </c>
      <c r="C7" s="4">
        <v>42395</v>
      </c>
      <c r="D7" s="3" t="s">
        <v>3</v>
      </c>
      <c r="E7" s="17" t="s">
        <v>3</v>
      </c>
      <c r="F7" s="3" t="s">
        <v>3</v>
      </c>
      <c r="G7" s="1">
        <f>10/10</f>
        <v>1</v>
      </c>
      <c r="H7" s="11" t="s">
        <v>43</v>
      </c>
    </row>
    <row r="8" spans="1:8" x14ac:dyDescent="0.2">
      <c r="A8" s="5" t="s">
        <v>27</v>
      </c>
      <c r="B8" s="5" t="s">
        <v>26</v>
      </c>
      <c r="C8" s="4">
        <v>42395</v>
      </c>
      <c r="D8" s="3">
        <v>110</v>
      </c>
      <c r="E8" s="1">
        <v>110</v>
      </c>
      <c r="F8" s="3" t="s">
        <v>3</v>
      </c>
      <c r="G8" s="1">
        <f>E8/D8</f>
        <v>1</v>
      </c>
      <c r="H8" s="11" t="s">
        <v>43</v>
      </c>
    </row>
    <row r="9" spans="1:8" x14ac:dyDescent="0.2">
      <c r="A9" s="5" t="s">
        <v>25</v>
      </c>
      <c r="B9" s="5" t="s">
        <v>24</v>
      </c>
      <c r="C9" s="4">
        <v>42395</v>
      </c>
      <c r="D9" s="3">
        <v>30</v>
      </c>
      <c r="E9" s="1">
        <v>26</v>
      </c>
      <c r="F9" s="3" t="s">
        <v>3</v>
      </c>
      <c r="G9" s="1">
        <f>E9/D9</f>
        <v>0.8666666666666667</v>
      </c>
      <c r="H9" s="11" t="s">
        <v>43</v>
      </c>
    </row>
    <row r="10" spans="1:8" x14ac:dyDescent="0.2">
      <c r="A10" s="5" t="s">
        <v>23</v>
      </c>
      <c r="B10" s="5" t="s">
        <v>22</v>
      </c>
      <c r="C10" s="4">
        <v>42395</v>
      </c>
      <c r="D10" s="3">
        <v>31</v>
      </c>
      <c r="E10" s="17" t="s">
        <v>3</v>
      </c>
      <c r="F10" s="2" t="s">
        <v>3</v>
      </c>
      <c r="G10" s="1">
        <f>10/31</f>
        <v>0.32258064516129031</v>
      </c>
      <c r="H10" s="11" t="s">
        <v>43</v>
      </c>
    </row>
    <row r="11" spans="1:8" x14ac:dyDescent="0.2">
      <c r="A11" s="5" t="s">
        <v>21</v>
      </c>
      <c r="B11" s="5" t="s">
        <v>20</v>
      </c>
      <c r="C11" s="4">
        <v>42395</v>
      </c>
      <c r="D11" s="3">
        <v>2187</v>
      </c>
      <c r="E11" s="3">
        <v>140</v>
      </c>
      <c r="F11" s="3">
        <v>111</v>
      </c>
      <c r="G11" s="1">
        <f>E11/D11</f>
        <v>6.4014631915866482E-2</v>
      </c>
      <c r="H11" s="13" t="s">
        <v>44</v>
      </c>
    </row>
    <row r="12" spans="1:8" x14ac:dyDescent="0.2">
      <c r="A12" s="5" t="s">
        <v>19</v>
      </c>
      <c r="B12" s="5" t="s">
        <v>18</v>
      </c>
      <c r="C12" s="4">
        <v>42395</v>
      </c>
      <c r="D12" s="3">
        <v>10</v>
      </c>
      <c r="E12" s="2" t="s">
        <v>3</v>
      </c>
      <c r="F12" s="2" t="s">
        <v>3</v>
      </c>
      <c r="G12" s="1">
        <f>10/10</f>
        <v>1</v>
      </c>
      <c r="H12" s="11" t="s">
        <v>43</v>
      </c>
    </row>
    <row r="13" spans="1:8" x14ac:dyDescent="0.2">
      <c r="A13" s="5" t="s">
        <v>17</v>
      </c>
      <c r="B13" s="5" t="s">
        <v>16</v>
      </c>
      <c r="C13" s="4">
        <v>42395</v>
      </c>
      <c r="D13" s="3">
        <v>97</v>
      </c>
      <c r="E13" s="2">
        <v>40</v>
      </c>
      <c r="F13" s="2">
        <v>20</v>
      </c>
      <c r="G13" s="1">
        <f>E13/D13</f>
        <v>0.41237113402061853</v>
      </c>
      <c r="H13" s="11" t="s">
        <v>43</v>
      </c>
    </row>
    <row r="14" spans="1:8" x14ac:dyDescent="0.2">
      <c r="A14" s="5" t="s">
        <v>15</v>
      </c>
      <c r="B14" s="5" t="s">
        <v>14</v>
      </c>
      <c r="C14" s="4">
        <v>42395</v>
      </c>
      <c r="D14" s="3">
        <v>63</v>
      </c>
      <c r="E14" s="2">
        <v>13</v>
      </c>
      <c r="F14" s="2">
        <v>10</v>
      </c>
      <c r="G14" s="1">
        <f>E14/D14</f>
        <v>0.20634920634920634</v>
      </c>
      <c r="H14" s="11" t="s">
        <v>43</v>
      </c>
    </row>
    <row r="15" spans="1:8" x14ac:dyDescent="0.2">
      <c r="A15" s="5" t="s">
        <v>13</v>
      </c>
      <c r="B15" s="5" t="s">
        <v>12</v>
      </c>
      <c r="C15" s="4">
        <v>42395</v>
      </c>
      <c r="D15" s="3">
        <v>121</v>
      </c>
      <c r="E15" s="1">
        <v>13</v>
      </c>
      <c r="F15" s="2" t="s">
        <v>3</v>
      </c>
      <c r="G15" s="1">
        <f>E15/D15</f>
        <v>0.10743801652892562</v>
      </c>
      <c r="H15" s="11" t="s">
        <v>43</v>
      </c>
    </row>
    <row r="16" spans="1:8" x14ac:dyDescent="0.2">
      <c r="A16" s="5" t="s">
        <v>11</v>
      </c>
      <c r="B16" s="5" t="s">
        <v>10</v>
      </c>
      <c r="C16" s="4">
        <v>42395</v>
      </c>
      <c r="D16" s="3">
        <v>31</v>
      </c>
      <c r="E16" s="2" t="s">
        <v>3</v>
      </c>
      <c r="F16" s="2">
        <v>31</v>
      </c>
      <c r="G16" s="1">
        <f>10/D16</f>
        <v>0.32258064516129031</v>
      </c>
      <c r="H16" s="11" t="s">
        <v>43</v>
      </c>
    </row>
    <row r="17" spans="1:8" x14ac:dyDescent="0.2">
      <c r="A17" s="5" t="s">
        <v>9</v>
      </c>
      <c r="B17" s="5" t="s">
        <v>8</v>
      </c>
      <c r="C17" s="4">
        <v>42395</v>
      </c>
      <c r="D17" s="3">
        <v>226</v>
      </c>
      <c r="E17" s="3">
        <v>53</v>
      </c>
      <c r="F17" s="2">
        <v>10</v>
      </c>
      <c r="G17" s="1">
        <f>E17/D17</f>
        <v>0.23451327433628319</v>
      </c>
      <c r="H17" s="11" t="s">
        <v>43</v>
      </c>
    </row>
    <row r="18" spans="1:8" x14ac:dyDescent="0.2">
      <c r="A18" s="5" t="s">
        <v>7</v>
      </c>
      <c r="B18" s="5" t="s">
        <v>6</v>
      </c>
      <c r="C18" s="4">
        <v>42395</v>
      </c>
      <c r="D18" s="2">
        <v>63</v>
      </c>
      <c r="E18" s="2">
        <v>26</v>
      </c>
      <c r="F18" s="3">
        <v>31</v>
      </c>
      <c r="G18" s="1">
        <f>E18/D18</f>
        <v>0.41269841269841268</v>
      </c>
      <c r="H18" s="11" t="s">
        <v>43</v>
      </c>
    </row>
    <row r="19" spans="1:8" x14ac:dyDescent="0.2">
      <c r="A19" s="5" t="s">
        <v>5</v>
      </c>
      <c r="B19" s="5" t="s">
        <v>4</v>
      </c>
      <c r="C19" s="4">
        <v>42395</v>
      </c>
      <c r="D19" s="3">
        <v>30</v>
      </c>
      <c r="E19" s="2" t="s">
        <v>3</v>
      </c>
      <c r="F19" s="2">
        <v>10</v>
      </c>
      <c r="G19" s="1">
        <f>10/D19</f>
        <v>0.33333333333333331</v>
      </c>
      <c r="H19" s="11" t="s">
        <v>43</v>
      </c>
    </row>
    <row r="20" spans="1:8" x14ac:dyDescent="0.2">
      <c r="A20" s="5" t="s">
        <v>2</v>
      </c>
      <c r="B20" s="5" t="s">
        <v>1</v>
      </c>
      <c r="C20" s="4">
        <v>42395</v>
      </c>
      <c r="D20" s="3">
        <v>1376</v>
      </c>
      <c r="E20" s="1">
        <v>156</v>
      </c>
      <c r="F20" s="2">
        <v>10</v>
      </c>
      <c r="G20" s="1">
        <f>E20/D20</f>
        <v>0.11337209302325581</v>
      </c>
      <c r="H20" s="13" t="s">
        <v>44</v>
      </c>
    </row>
    <row r="23" spans="1:8" x14ac:dyDescent="0.2">
      <c r="H23" s="11"/>
    </row>
    <row r="24" spans="1:8" x14ac:dyDescent="0.2">
      <c r="H24" s="11"/>
    </row>
    <row r="27" spans="1:8" x14ac:dyDescent="0.2">
      <c r="A27" s="5" t="s">
        <v>21</v>
      </c>
      <c r="B27" s="5" t="s">
        <v>20</v>
      </c>
      <c r="C27" s="4">
        <v>42396</v>
      </c>
      <c r="D27" s="3">
        <v>1046</v>
      </c>
      <c r="E27" s="3">
        <v>53</v>
      </c>
      <c r="F27" s="3">
        <v>87</v>
      </c>
      <c r="G27" s="1">
        <f>E27/D27</f>
        <v>5.0669216061185469E-2</v>
      </c>
      <c r="H27" s="11" t="s">
        <v>43</v>
      </c>
    </row>
    <row r="28" spans="1:8" x14ac:dyDescent="0.2">
      <c r="A28" s="5" t="s">
        <v>2</v>
      </c>
      <c r="B28" s="5" t="s">
        <v>1</v>
      </c>
      <c r="C28" s="4">
        <v>42396</v>
      </c>
      <c r="D28" s="3">
        <v>41</v>
      </c>
      <c r="E28" s="1">
        <v>26</v>
      </c>
      <c r="F28" s="2" t="s">
        <v>3</v>
      </c>
      <c r="G28" s="1">
        <f>E28/D28</f>
        <v>0.63414634146341464</v>
      </c>
      <c r="H28" s="11" t="s">
        <v>43</v>
      </c>
    </row>
    <row r="29" spans="1:8" x14ac:dyDescent="0.2">
      <c r="F29" s="2" t="s">
        <v>48</v>
      </c>
    </row>
  </sheetData>
  <pageMargins left="0.7" right="0.7" top="0.75" bottom="0.75" header="0.3" footer="0.3"/>
  <pageSetup orientation="portrait" verticalDpi="1200" r:id="rId1"/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4"/>
  <sheetViews>
    <sheetView workbookViewId="0">
      <selection sqref="A1:D4"/>
    </sheetView>
  </sheetViews>
  <sheetFormatPr defaultColWidth="9.140625" defaultRowHeight="12.75" x14ac:dyDescent="0.2"/>
  <cols>
    <col min="1" max="1" width="9.140625" style="1"/>
    <col min="2" max="2" width="22.42578125" style="1" customWidth="1"/>
    <col min="3" max="3" width="10.140625" style="1" bestFit="1" customWidth="1"/>
    <col min="4" max="4" width="9.140625" style="3"/>
    <col min="5" max="5" width="9.140625" style="1"/>
    <col min="6" max="6" width="9.140625" style="3"/>
    <col min="7" max="7" width="9.140625" style="1"/>
    <col min="8" max="8" width="14.7109375" style="1" customWidth="1"/>
    <col min="9" max="16384" width="9.140625" style="1"/>
  </cols>
  <sheetData>
    <row r="1" spans="1:8" x14ac:dyDescent="0.2">
      <c r="A1" s="26" t="s">
        <v>51</v>
      </c>
      <c r="B1" s="26"/>
      <c r="C1" s="27"/>
      <c r="D1" s="28"/>
      <c r="E1" s="5"/>
      <c r="F1" s="2"/>
      <c r="G1" s="5"/>
      <c r="H1" s="5"/>
    </row>
    <row r="2" spans="1:8" x14ac:dyDescent="0.2">
      <c r="A2" s="26" t="s">
        <v>42</v>
      </c>
      <c r="B2" s="26"/>
      <c r="C2" s="27"/>
      <c r="D2" s="28"/>
      <c r="E2" s="5"/>
      <c r="F2" s="2"/>
      <c r="G2" s="5"/>
      <c r="H2" s="5"/>
    </row>
    <row r="3" spans="1:8" x14ac:dyDescent="0.2">
      <c r="A3" s="26" t="s">
        <v>41</v>
      </c>
      <c r="B3" s="26"/>
      <c r="C3" s="27"/>
      <c r="D3" s="28"/>
      <c r="E3" s="5"/>
      <c r="F3" s="2"/>
      <c r="G3" s="5"/>
      <c r="H3" s="5"/>
    </row>
    <row r="4" spans="1:8" x14ac:dyDescent="0.2">
      <c r="A4" s="26" t="s">
        <v>40</v>
      </c>
      <c r="B4" s="26"/>
      <c r="C4" s="27"/>
      <c r="D4" s="28"/>
      <c r="E4" s="5"/>
      <c r="F4" s="2"/>
      <c r="G4" s="5"/>
      <c r="H4" s="5"/>
    </row>
    <row r="5" spans="1:8" x14ac:dyDescent="0.2">
      <c r="A5" s="6" t="s">
        <v>39</v>
      </c>
      <c r="B5" s="6" t="s">
        <v>38</v>
      </c>
      <c r="C5" s="8" t="s">
        <v>37</v>
      </c>
      <c r="D5" s="7" t="s">
        <v>36</v>
      </c>
      <c r="E5" s="6" t="s">
        <v>35</v>
      </c>
      <c r="F5" s="7" t="s">
        <v>34</v>
      </c>
      <c r="G5" s="6" t="s">
        <v>33</v>
      </c>
      <c r="H5" s="6" t="s">
        <v>32</v>
      </c>
    </row>
    <row r="6" spans="1:8" x14ac:dyDescent="0.2">
      <c r="A6" s="5" t="s">
        <v>31</v>
      </c>
      <c r="B6" s="5" t="s">
        <v>30</v>
      </c>
      <c r="C6" s="4">
        <v>42388</v>
      </c>
      <c r="D6" s="3">
        <v>345</v>
      </c>
      <c r="E6" s="3" t="s">
        <v>3</v>
      </c>
      <c r="F6" s="3">
        <v>20</v>
      </c>
      <c r="G6" s="1">
        <f>10/345</f>
        <v>2.8985507246376812E-2</v>
      </c>
      <c r="H6" s="11" t="s">
        <v>43</v>
      </c>
    </row>
    <row r="7" spans="1:8" x14ac:dyDescent="0.2">
      <c r="A7" s="5" t="s">
        <v>29</v>
      </c>
      <c r="B7" s="5" t="s">
        <v>28</v>
      </c>
      <c r="C7" s="4">
        <v>42388</v>
      </c>
      <c r="D7" s="3">
        <v>97</v>
      </c>
      <c r="E7" s="1">
        <v>26</v>
      </c>
      <c r="F7" s="3">
        <v>10</v>
      </c>
      <c r="G7" s="1">
        <f t="shared" ref="G7:G12" si="0">E7/D7</f>
        <v>0.26804123711340205</v>
      </c>
      <c r="H7" s="11" t="s">
        <v>43</v>
      </c>
    </row>
    <row r="8" spans="1:8" x14ac:dyDescent="0.2">
      <c r="A8" s="5" t="s">
        <v>27</v>
      </c>
      <c r="B8" s="5" t="s">
        <v>26</v>
      </c>
      <c r="C8" s="4">
        <v>42388</v>
      </c>
      <c r="D8" s="3">
        <v>318</v>
      </c>
      <c r="E8" s="1">
        <v>138</v>
      </c>
      <c r="F8" s="3">
        <v>53</v>
      </c>
      <c r="G8" s="1">
        <f t="shared" si="0"/>
        <v>0.43396226415094341</v>
      </c>
      <c r="H8" s="11" t="s">
        <v>43</v>
      </c>
    </row>
    <row r="9" spans="1:8" x14ac:dyDescent="0.2">
      <c r="A9" s="5" t="s">
        <v>25</v>
      </c>
      <c r="B9" s="5" t="s">
        <v>24</v>
      </c>
      <c r="C9" s="4">
        <v>42388</v>
      </c>
      <c r="D9" s="3">
        <v>384</v>
      </c>
      <c r="E9" s="1">
        <v>40</v>
      </c>
      <c r="F9" s="3">
        <v>20</v>
      </c>
      <c r="G9" s="1">
        <f t="shared" si="0"/>
        <v>0.10416666666666667</v>
      </c>
      <c r="H9" s="11" t="s">
        <v>43</v>
      </c>
    </row>
    <row r="10" spans="1:8" x14ac:dyDescent="0.2">
      <c r="A10" s="5" t="s">
        <v>23</v>
      </c>
      <c r="B10" s="5" t="s">
        <v>22</v>
      </c>
      <c r="C10" s="4">
        <v>42388</v>
      </c>
      <c r="D10" s="3">
        <v>373</v>
      </c>
      <c r="E10" s="1">
        <v>96</v>
      </c>
      <c r="F10" s="2" t="s">
        <v>3</v>
      </c>
      <c r="G10" s="1">
        <f t="shared" si="0"/>
        <v>0.25737265415549598</v>
      </c>
      <c r="H10" s="11" t="s">
        <v>43</v>
      </c>
    </row>
    <row r="11" spans="1:8" x14ac:dyDescent="0.2">
      <c r="A11" s="5" t="s">
        <v>21</v>
      </c>
      <c r="B11" s="5" t="s">
        <v>20</v>
      </c>
      <c r="C11" s="4">
        <v>42388</v>
      </c>
      <c r="D11" s="3">
        <v>15531</v>
      </c>
      <c r="E11" s="3">
        <v>26</v>
      </c>
      <c r="F11" s="3">
        <v>1013</v>
      </c>
      <c r="G11" s="1">
        <f t="shared" si="0"/>
        <v>1.6740712124138819E-3</v>
      </c>
      <c r="H11" s="13" t="s">
        <v>44</v>
      </c>
    </row>
    <row r="12" spans="1:8" x14ac:dyDescent="0.2">
      <c r="A12" s="5" t="s">
        <v>19</v>
      </c>
      <c r="B12" s="5" t="s">
        <v>18</v>
      </c>
      <c r="C12" s="4">
        <v>42388</v>
      </c>
      <c r="D12" s="3">
        <v>312</v>
      </c>
      <c r="E12" s="2">
        <v>40</v>
      </c>
      <c r="F12" s="2">
        <v>10</v>
      </c>
      <c r="G12" s="1">
        <f t="shared" si="0"/>
        <v>0.12820512820512819</v>
      </c>
      <c r="H12" s="11" t="s">
        <v>43</v>
      </c>
    </row>
    <row r="13" spans="1:8" x14ac:dyDescent="0.2">
      <c r="A13" s="5" t="s">
        <v>17</v>
      </c>
      <c r="B13" s="5" t="s">
        <v>16</v>
      </c>
      <c r="C13" s="4">
        <v>42388</v>
      </c>
      <c r="D13" s="3">
        <v>20</v>
      </c>
      <c r="E13" s="2" t="s">
        <v>3</v>
      </c>
      <c r="F13" s="2" t="s">
        <v>3</v>
      </c>
      <c r="G13" s="15">
        <f>10/20</f>
        <v>0.5</v>
      </c>
      <c r="H13" s="11" t="s">
        <v>43</v>
      </c>
    </row>
    <row r="14" spans="1:8" x14ac:dyDescent="0.2">
      <c r="A14" s="5" t="s">
        <v>15</v>
      </c>
      <c r="B14" s="5" t="s">
        <v>14</v>
      </c>
      <c r="C14" s="4">
        <v>42388</v>
      </c>
      <c r="D14" s="3">
        <v>31</v>
      </c>
      <c r="E14" s="2" t="s">
        <v>3</v>
      </c>
      <c r="F14" s="2">
        <v>53</v>
      </c>
      <c r="G14" s="1">
        <f>10/31</f>
        <v>0.32258064516129031</v>
      </c>
      <c r="H14" s="11" t="s">
        <v>43</v>
      </c>
    </row>
    <row r="15" spans="1:8" x14ac:dyDescent="0.2">
      <c r="A15" s="5" t="s">
        <v>13</v>
      </c>
      <c r="B15" s="5" t="s">
        <v>12</v>
      </c>
      <c r="C15" s="4">
        <v>42388</v>
      </c>
      <c r="D15" s="3">
        <v>120</v>
      </c>
      <c r="E15" s="1">
        <v>26</v>
      </c>
      <c r="F15" s="2" t="s">
        <v>3</v>
      </c>
      <c r="G15" s="1">
        <f>E15/D15</f>
        <v>0.21666666666666667</v>
      </c>
      <c r="H15" s="11" t="s">
        <v>43</v>
      </c>
    </row>
    <row r="16" spans="1:8" x14ac:dyDescent="0.2">
      <c r="A16" s="5" t="s">
        <v>11</v>
      </c>
      <c r="B16" s="5" t="s">
        <v>10</v>
      </c>
      <c r="C16" s="4">
        <v>42388</v>
      </c>
      <c r="D16" s="3">
        <v>52</v>
      </c>
      <c r="E16" s="2" t="s">
        <v>3</v>
      </c>
      <c r="F16" s="2">
        <v>10</v>
      </c>
      <c r="G16" s="1">
        <f>10/525</f>
        <v>1.9047619047619049E-2</v>
      </c>
      <c r="H16" s="11" t="s">
        <v>43</v>
      </c>
    </row>
    <row r="17" spans="1:8" x14ac:dyDescent="0.2">
      <c r="A17" s="5" t="s">
        <v>9</v>
      </c>
      <c r="B17" s="5" t="s">
        <v>8</v>
      </c>
      <c r="C17" s="4">
        <v>42388</v>
      </c>
      <c r="D17" s="3">
        <v>631</v>
      </c>
      <c r="E17" s="3">
        <v>159</v>
      </c>
      <c r="F17" s="2">
        <v>64</v>
      </c>
      <c r="G17" s="1">
        <f>10/52</f>
        <v>0.19230769230769232</v>
      </c>
      <c r="H17" s="11" t="s">
        <v>43</v>
      </c>
    </row>
    <row r="18" spans="1:8" x14ac:dyDescent="0.2">
      <c r="A18" s="5" t="s">
        <v>7</v>
      </c>
      <c r="B18" s="5" t="s">
        <v>6</v>
      </c>
      <c r="C18" s="4">
        <v>42388</v>
      </c>
      <c r="D18" s="2">
        <v>96</v>
      </c>
      <c r="E18" s="2" t="s">
        <v>3</v>
      </c>
      <c r="F18" s="3">
        <v>10</v>
      </c>
      <c r="G18" s="1">
        <f>10/96</f>
        <v>0.10416666666666667</v>
      </c>
      <c r="H18" s="11" t="s">
        <v>43</v>
      </c>
    </row>
    <row r="19" spans="1:8" x14ac:dyDescent="0.2">
      <c r="A19" s="5" t="s">
        <v>5</v>
      </c>
      <c r="B19" s="5" t="s">
        <v>4</v>
      </c>
      <c r="C19" s="4">
        <v>42388</v>
      </c>
      <c r="D19" s="3">
        <v>243</v>
      </c>
      <c r="E19" s="1">
        <v>13</v>
      </c>
      <c r="F19" s="2">
        <v>10</v>
      </c>
      <c r="G19" s="1">
        <f>E19/D19</f>
        <v>5.3497942386831275E-2</v>
      </c>
      <c r="H19" s="11" t="s">
        <v>43</v>
      </c>
    </row>
    <row r="20" spans="1:8" x14ac:dyDescent="0.2">
      <c r="A20" s="5" t="s">
        <v>2</v>
      </c>
      <c r="B20" s="5" t="s">
        <v>1</v>
      </c>
      <c r="C20" s="4">
        <v>42388</v>
      </c>
      <c r="D20" s="3">
        <v>317</v>
      </c>
      <c r="E20" s="1">
        <v>40</v>
      </c>
      <c r="F20" s="2" t="s">
        <v>3</v>
      </c>
      <c r="G20" s="1">
        <f>E20/D20</f>
        <v>0.12618296529968454</v>
      </c>
      <c r="H20" s="11" t="s">
        <v>43</v>
      </c>
    </row>
    <row r="24" spans="1:8" x14ac:dyDescent="0.2">
      <c r="A24" s="5" t="s">
        <v>21</v>
      </c>
      <c r="B24" s="5" t="s">
        <v>20</v>
      </c>
      <c r="C24" s="4">
        <v>42390</v>
      </c>
      <c r="D24" s="3">
        <v>12033</v>
      </c>
      <c r="E24" s="3">
        <v>39</v>
      </c>
      <c r="F24" s="3">
        <v>99</v>
      </c>
      <c r="G24" s="1">
        <f>E24/D24</f>
        <v>3.2410870107205184E-3</v>
      </c>
      <c r="H24" s="11" t="s">
        <v>43</v>
      </c>
    </row>
  </sheetData>
  <pageMargins left="0.7" right="0.7" top="0.75" bottom="0.75" header="0.3" footer="0.3"/>
  <pageSetup orientation="portrait" verticalDpi="1200" r:id="rId1"/>
</worksheet>
</file>

<file path=xl/worksheets/sheet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5"/>
  <sheetViews>
    <sheetView workbookViewId="0">
      <selection sqref="A1:D4"/>
    </sheetView>
  </sheetViews>
  <sheetFormatPr defaultColWidth="9.140625" defaultRowHeight="12.75" x14ac:dyDescent="0.2"/>
  <cols>
    <col min="1" max="1" width="9.140625" style="1"/>
    <col min="2" max="2" width="22.42578125" style="1" customWidth="1"/>
    <col min="3" max="3" width="10.140625" style="1" bestFit="1" customWidth="1"/>
    <col min="4" max="4" width="9.140625" style="3"/>
    <col min="5" max="5" width="9.140625" style="1"/>
    <col min="6" max="6" width="9.140625" style="3"/>
    <col min="7" max="7" width="9.140625" style="1"/>
    <col min="8" max="8" width="14.7109375" style="1" customWidth="1"/>
    <col min="9" max="16384" width="9.140625" style="1"/>
  </cols>
  <sheetData>
    <row r="1" spans="1:8" x14ac:dyDescent="0.2">
      <c r="A1" s="26" t="s">
        <v>51</v>
      </c>
      <c r="B1" s="26"/>
      <c r="C1" s="27"/>
      <c r="D1" s="28"/>
      <c r="E1" s="5"/>
      <c r="F1" s="2"/>
      <c r="G1" s="5"/>
      <c r="H1" s="5"/>
    </row>
    <row r="2" spans="1:8" x14ac:dyDescent="0.2">
      <c r="A2" s="26" t="s">
        <v>42</v>
      </c>
      <c r="B2" s="26"/>
      <c r="C2" s="27"/>
      <c r="D2" s="28"/>
      <c r="E2" s="5"/>
      <c r="F2" s="2"/>
      <c r="G2" s="5"/>
      <c r="H2" s="5"/>
    </row>
    <row r="3" spans="1:8" x14ac:dyDescent="0.2">
      <c r="A3" s="26" t="s">
        <v>41</v>
      </c>
      <c r="B3" s="26"/>
      <c r="C3" s="27"/>
      <c r="D3" s="28"/>
      <c r="E3" s="5"/>
      <c r="F3" s="2"/>
      <c r="G3" s="5"/>
      <c r="H3" s="5"/>
    </row>
    <row r="4" spans="1:8" x14ac:dyDescent="0.2">
      <c r="A4" s="26" t="s">
        <v>40</v>
      </c>
      <c r="B4" s="26"/>
      <c r="C4" s="27"/>
      <c r="D4" s="28"/>
      <c r="E4" s="5"/>
      <c r="F4" s="2"/>
      <c r="G4" s="5"/>
      <c r="H4" s="5"/>
    </row>
    <row r="5" spans="1:8" x14ac:dyDescent="0.2">
      <c r="A5" s="6" t="s">
        <v>39</v>
      </c>
      <c r="B5" s="6" t="s">
        <v>38</v>
      </c>
      <c r="C5" s="8" t="s">
        <v>37</v>
      </c>
      <c r="D5" s="7" t="s">
        <v>36</v>
      </c>
      <c r="E5" s="6" t="s">
        <v>35</v>
      </c>
      <c r="F5" s="7" t="s">
        <v>34</v>
      </c>
      <c r="G5" s="6" t="s">
        <v>33</v>
      </c>
      <c r="H5" s="6" t="s">
        <v>32</v>
      </c>
    </row>
    <row r="6" spans="1:8" x14ac:dyDescent="0.2">
      <c r="A6" s="5" t="s">
        <v>31</v>
      </c>
      <c r="B6" s="5" t="s">
        <v>30</v>
      </c>
      <c r="C6" s="4">
        <v>42381</v>
      </c>
      <c r="D6" s="3">
        <v>318</v>
      </c>
      <c r="E6" s="3" t="s">
        <v>3</v>
      </c>
      <c r="F6" s="3" t="s">
        <v>3</v>
      </c>
      <c r="G6" s="1">
        <f>10/318</f>
        <v>3.1446540880503145E-2</v>
      </c>
      <c r="H6" s="11" t="s">
        <v>43</v>
      </c>
    </row>
    <row r="7" spans="1:8" x14ac:dyDescent="0.2">
      <c r="A7" s="5" t="s">
        <v>29</v>
      </c>
      <c r="B7" s="5" t="s">
        <v>28</v>
      </c>
      <c r="C7" s="4">
        <v>42381</v>
      </c>
      <c r="D7" s="3">
        <v>488</v>
      </c>
      <c r="E7" s="1">
        <v>26</v>
      </c>
      <c r="F7" s="3">
        <v>31</v>
      </c>
      <c r="G7" s="1">
        <f t="shared" ref="G7:G15" si="0">E7/D7</f>
        <v>5.3278688524590161E-2</v>
      </c>
      <c r="H7" s="11" t="s">
        <v>43</v>
      </c>
    </row>
    <row r="8" spans="1:8" x14ac:dyDescent="0.2">
      <c r="A8" s="5" t="s">
        <v>27</v>
      </c>
      <c r="B8" s="5" t="s">
        <v>26</v>
      </c>
      <c r="C8" s="4">
        <v>42381</v>
      </c>
      <c r="D8" s="3">
        <v>816</v>
      </c>
      <c r="E8" s="1">
        <v>40</v>
      </c>
      <c r="F8" s="3">
        <v>64</v>
      </c>
      <c r="G8" s="1">
        <f t="shared" si="0"/>
        <v>4.9019607843137254E-2</v>
      </c>
      <c r="H8" s="11" t="s">
        <v>43</v>
      </c>
    </row>
    <row r="9" spans="1:8" x14ac:dyDescent="0.2">
      <c r="A9" s="5" t="s">
        <v>25</v>
      </c>
      <c r="B9" s="5" t="s">
        <v>24</v>
      </c>
      <c r="C9" s="4">
        <v>42381</v>
      </c>
      <c r="D9" s="3">
        <v>465</v>
      </c>
      <c r="E9" s="1">
        <v>53</v>
      </c>
      <c r="F9" s="3">
        <v>31</v>
      </c>
      <c r="G9" s="1">
        <f t="shared" si="0"/>
        <v>0.11397849462365592</v>
      </c>
      <c r="H9" s="11" t="s">
        <v>43</v>
      </c>
    </row>
    <row r="10" spans="1:8" x14ac:dyDescent="0.2">
      <c r="A10" s="5" t="s">
        <v>23</v>
      </c>
      <c r="B10" s="5" t="s">
        <v>22</v>
      </c>
      <c r="C10" s="4">
        <v>42381</v>
      </c>
      <c r="D10" s="3">
        <v>677</v>
      </c>
      <c r="E10" s="1">
        <v>96</v>
      </c>
      <c r="F10" s="3">
        <v>111</v>
      </c>
      <c r="G10" s="1">
        <f t="shared" si="0"/>
        <v>0.14180206794682423</v>
      </c>
      <c r="H10" s="13" t="s">
        <v>44</v>
      </c>
    </row>
    <row r="11" spans="1:8" x14ac:dyDescent="0.2">
      <c r="A11" s="5" t="s">
        <v>21</v>
      </c>
      <c r="B11" s="5" t="s">
        <v>20</v>
      </c>
      <c r="C11" s="4">
        <v>42381</v>
      </c>
      <c r="D11" s="3">
        <v>1281</v>
      </c>
      <c r="E11" s="3">
        <v>294</v>
      </c>
      <c r="F11" s="3">
        <v>150</v>
      </c>
      <c r="G11" s="1">
        <f t="shared" si="0"/>
        <v>0.22950819672131148</v>
      </c>
      <c r="H11" s="13" t="s">
        <v>44</v>
      </c>
    </row>
    <row r="12" spans="1:8" x14ac:dyDescent="0.2">
      <c r="A12" s="5" t="s">
        <v>19</v>
      </c>
      <c r="B12" s="5" t="s">
        <v>18</v>
      </c>
      <c r="C12" s="4">
        <v>42381</v>
      </c>
      <c r="D12" s="3">
        <v>738</v>
      </c>
      <c r="E12" s="2">
        <v>294</v>
      </c>
      <c r="F12" s="2">
        <v>20</v>
      </c>
      <c r="G12" s="1">
        <f t="shared" si="0"/>
        <v>0.3983739837398374</v>
      </c>
      <c r="H12" s="11" t="s">
        <v>43</v>
      </c>
    </row>
    <row r="13" spans="1:8" x14ac:dyDescent="0.2">
      <c r="A13" s="5" t="s">
        <v>17</v>
      </c>
      <c r="B13" s="5" t="s">
        <v>16</v>
      </c>
      <c r="C13" s="4">
        <v>42381</v>
      </c>
      <c r="D13" s="3">
        <v>256</v>
      </c>
      <c r="E13" s="1">
        <v>53</v>
      </c>
      <c r="F13" s="3">
        <v>20</v>
      </c>
      <c r="G13" s="1">
        <f t="shared" si="0"/>
        <v>0.20703125</v>
      </c>
      <c r="H13" s="11" t="s">
        <v>43</v>
      </c>
    </row>
    <row r="14" spans="1:8" x14ac:dyDescent="0.2">
      <c r="A14" s="5" t="s">
        <v>15</v>
      </c>
      <c r="B14" s="5" t="s">
        <v>14</v>
      </c>
      <c r="C14" s="4">
        <v>42381</v>
      </c>
      <c r="D14" s="3">
        <v>189</v>
      </c>
      <c r="E14" s="2">
        <v>26</v>
      </c>
      <c r="F14" s="2" t="s">
        <v>3</v>
      </c>
      <c r="G14" s="1">
        <f t="shared" si="0"/>
        <v>0.13756613756613756</v>
      </c>
      <c r="H14" s="11" t="s">
        <v>43</v>
      </c>
    </row>
    <row r="15" spans="1:8" x14ac:dyDescent="0.2">
      <c r="A15" s="5" t="s">
        <v>13</v>
      </c>
      <c r="B15" s="5" t="s">
        <v>12</v>
      </c>
      <c r="C15" s="4">
        <v>42381</v>
      </c>
      <c r="D15" s="3">
        <v>345</v>
      </c>
      <c r="E15" s="1">
        <v>53</v>
      </c>
      <c r="F15" s="2">
        <v>10</v>
      </c>
      <c r="G15" s="1">
        <f t="shared" si="0"/>
        <v>0.15362318840579711</v>
      </c>
      <c r="H15" s="11" t="s">
        <v>43</v>
      </c>
    </row>
    <row r="16" spans="1:8" x14ac:dyDescent="0.2">
      <c r="A16" s="5" t="s">
        <v>11</v>
      </c>
      <c r="B16" s="5" t="s">
        <v>10</v>
      </c>
      <c r="C16" s="4">
        <v>42381</v>
      </c>
      <c r="D16" s="3">
        <v>148</v>
      </c>
      <c r="E16" s="2" t="s">
        <v>3</v>
      </c>
      <c r="F16" s="2" t="s">
        <v>3</v>
      </c>
      <c r="G16" s="1">
        <f>10/148</f>
        <v>6.7567567567567571E-2</v>
      </c>
      <c r="H16" s="11" t="s">
        <v>43</v>
      </c>
    </row>
    <row r="17" spans="1:8" x14ac:dyDescent="0.2">
      <c r="A17" s="5" t="s">
        <v>9</v>
      </c>
      <c r="B17" s="5" t="s">
        <v>8</v>
      </c>
      <c r="C17" s="4">
        <v>42381</v>
      </c>
      <c r="D17" s="3">
        <v>3873</v>
      </c>
      <c r="E17" s="3" t="s">
        <v>3</v>
      </c>
      <c r="F17" s="2">
        <v>64</v>
      </c>
      <c r="G17" s="1">
        <f>10/3873</f>
        <v>2.5819777949909629E-3</v>
      </c>
      <c r="H17" s="11" t="s">
        <v>43</v>
      </c>
    </row>
    <row r="18" spans="1:8" x14ac:dyDescent="0.2">
      <c r="A18" s="5" t="s">
        <v>7</v>
      </c>
      <c r="B18" s="5" t="s">
        <v>6</v>
      </c>
      <c r="C18" s="4">
        <v>42381</v>
      </c>
      <c r="D18" s="2">
        <v>272</v>
      </c>
      <c r="E18" s="1">
        <v>13</v>
      </c>
      <c r="F18" s="3">
        <v>10</v>
      </c>
      <c r="G18" s="1">
        <f>E18/D18</f>
        <v>4.779411764705882E-2</v>
      </c>
      <c r="H18" s="11" t="s">
        <v>43</v>
      </c>
    </row>
    <row r="19" spans="1:8" x14ac:dyDescent="0.2">
      <c r="A19" s="5" t="s">
        <v>5</v>
      </c>
      <c r="B19" s="5" t="s">
        <v>4</v>
      </c>
      <c r="C19" s="4">
        <v>42381</v>
      </c>
      <c r="D19" s="3">
        <v>350</v>
      </c>
      <c r="E19" s="1">
        <v>26</v>
      </c>
      <c r="F19" s="2">
        <v>42</v>
      </c>
      <c r="G19" s="1">
        <f t="shared" ref="G19:G20" si="1">E19/D19</f>
        <v>7.4285714285714288E-2</v>
      </c>
      <c r="H19" s="11" t="s">
        <v>43</v>
      </c>
    </row>
    <row r="20" spans="1:8" x14ac:dyDescent="0.2">
      <c r="A20" s="5" t="s">
        <v>2</v>
      </c>
      <c r="B20" s="5" t="s">
        <v>1</v>
      </c>
      <c r="C20" s="4">
        <v>42381</v>
      </c>
      <c r="D20" s="3">
        <v>5475</v>
      </c>
      <c r="E20" s="1">
        <v>4232</v>
      </c>
      <c r="F20" s="3">
        <v>42</v>
      </c>
      <c r="G20" s="1">
        <f t="shared" si="1"/>
        <v>0.77296803652968038</v>
      </c>
      <c r="H20" s="13" t="s">
        <v>44</v>
      </c>
    </row>
    <row r="23" spans="1:8" x14ac:dyDescent="0.2">
      <c r="A23" s="5" t="s">
        <v>23</v>
      </c>
      <c r="B23" s="5" t="s">
        <v>22</v>
      </c>
      <c r="C23" s="4">
        <v>42382</v>
      </c>
      <c r="D23" s="3">
        <v>6488</v>
      </c>
      <c r="E23" s="1">
        <v>13</v>
      </c>
      <c r="F23" s="3">
        <v>111</v>
      </c>
      <c r="G23" s="1">
        <f t="shared" ref="G23" si="2">E23/D23</f>
        <v>2.003699136868064E-3</v>
      </c>
      <c r="H23" s="11" t="s">
        <v>43</v>
      </c>
    </row>
    <row r="24" spans="1:8" x14ac:dyDescent="0.2">
      <c r="A24" s="5" t="s">
        <v>21</v>
      </c>
      <c r="B24" s="5" t="s">
        <v>20</v>
      </c>
      <c r="C24" s="4">
        <v>42382</v>
      </c>
      <c r="D24" s="3">
        <v>63</v>
      </c>
      <c r="E24" s="2" t="s">
        <v>3</v>
      </c>
      <c r="F24" s="2" t="s">
        <v>3</v>
      </c>
      <c r="G24" s="1">
        <f>10/D24</f>
        <v>0.15873015873015872</v>
      </c>
      <c r="H24" s="11" t="s">
        <v>43</v>
      </c>
    </row>
    <row r="25" spans="1:8" x14ac:dyDescent="0.2">
      <c r="A25" s="5" t="s">
        <v>2</v>
      </c>
      <c r="B25" s="5" t="s">
        <v>1</v>
      </c>
      <c r="C25" s="4">
        <v>42382</v>
      </c>
      <c r="D25" s="3">
        <v>5475</v>
      </c>
      <c r="E25" s="1">
        <v>4232</v>
      </c>
      <c r="F25" s="3">
        <v>42</v>
      </c>
      <c r="G25" s="1">
        <f>10/D25</f>
        <v>1.8264840182648401E-3</v>
      </c>
      <c r="H25" s="11" t="s">
        <v>43</v>
      </c>
    </row>
  </sheetData>
  <pageMargins left="0.7" right="0.7" top="0.75" bottom="0.75" header="0.3" footer="0.3"/>
  <pageSetup orientation="portrait" verticalDpi="1200" r:id="rId1"/>
</worksheet>
</file>

<file path=xl/worksheets/sheet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0"/>
  <sheetViews>
    <sheetView workbookViewId="0">
      <selection sqref="A1:D4"/>
    </sheetView>
  </sheetViews>
  <sheetFormatPr defaultRowHeight="15" x14ac:dyDescent="0.25"/>
  <cols>
    <col min="2" max="2" width="23.85546875" customWidth="1"/>
    <col min="8" max="8" width="16.5703125" customWidth="1"/>
  </cols>
  <sheetData>
    <row r="1" spans="1:8" x14ac:dyDescent="0.25">
      <c r="A1" s="26" t="s">
        <v>51</v>
      </c>
      <c r="B1" s="26"/>
      <c r="C1" s="27"/>
      <c r="D1" s="28"/>
    </row>
    <row r="2" spans="1:8" x14ac:dyDescent="0.25">
      <c r="A2" s="26" t="s">
        <v>42</v>
      </c>
      <c r="B2" s="26"/>
      <c r="C2" s="27"/>
      <c r="D2" s="28"/>
      <c r="E2" s="5"/>
      <c r="F2" s="2"/>
      <c r="G2" s="5"/>
      <c r="H2" s="5"/>
    </row>
    <row r="3" spans="1:8" x14ac:dyDescent="0.25">
      <c r="A3" s="26" t="s">
        <v>41</v>
      </c>
      <c r="B3" s="26"/>
      <c r="C3" s="27"/>
      <c r="D3" s="28"/>
      <c r="E3" s="5"/>
      <c r="F3" s="2"/>
      <c r="G3" s="5"/>
      <c r="H3" s="5"/>
    </row>
    <row r="4" spans="1:8" x14ac:dyDescent="0.25">
      <c r="A4" s="26" t="s">
        <v>40</v>
      </c>
      <c r="B4" s="26"/>
      <c r="C4" s="27"/>
      <c r="D4" s="28"/>
      <c r="E4" s="5"/>
      <c r="F4" s="2"/>
      <c r="G4" s="5"/>
      <c r="H4" s="5"/>
    </row>
    <row r="5" spans="1:8" x14ac:dyDescent="0.25">
      <c r="A5" s="6" t="s">
        <v>39</v>
      </c>
      <c r="B5" s="6" t="s">
        <v>38</v>
      </c>
      <c r="C5" s="8" t="s">
        <v>37</v>
      </c>
      <c r="D5" s="7" t="s">
        <v>36</v>
      </c>
      <c r="E5" s="6" t="s">
        <v>35</v>
      </c>
      <c r="F5" s="7" t="s">
        <v>34</v>
      </c>
      <c r="G5" s="6" t="s">
        <v>33</v>
      </c>
      <c r="H5" s="6" t="s">
        <v>32</v>
      </c>
    </row>
    <row r="6" spans="1:8" x14ac:dyDescent="0.25">
      <c r="A6" s="5" t="s">
        <v>31</v>
      </c>
      <c r="B6" s="5" t="s">
        <v>30</v>
      </c>
      <c r="C6" s="4">
        <v>42374</v>
      </c>
      <c r="D6" s="3"/>
      <c r="E6" s="3"/>
      <c r="F6" s="3"/>
      <c r="G6" s="1"/>
      <c r="H6" s="13" t="s">
        <v>46</v>
      </c>
    </row>
    <row r="7" spans="1:8" x14ac:dyDescent="0.25">
      <c r="A7" s="5" t="s">
        <v>29</v>
      </c>
      <c r="B7" s="5" t="s">
        <v>28</v>
      </c>
      <c r="C7" s="4">
        <v>42374</v>
      </c>
      <c r="D7" s="3"/>
      <c r="E7" s="1"/>
      <c r="F7" s="3"/>
      <c r="G7" s="1"/>
      <c r="H7" s="13" t="s">
        <v>46</v>
      </c>
    </row>
    <row r="8" spans="1:8" x14ac:dyDescent="0.25">
      <c r="A8" s="5" t="s">
        <v>27</v>
      </c>
      <c r="B8" s="5" t="s">
        <v>26</v>
      </c>
      <c r="C8" s="4">
        <v>42374</v>
      </c>
      <c r="D8" s="3"/>
      <c r="E8" s="1"/>
      <c r="F8" s="3"/>
      <c r="G8" s="1"/>
      <c r="H8" s="13" t="s">
        <v>46</v>
      </c>
    </row>
    <row r="9" spans="1:8" x14ac:dyDescent="0.25">
      <c r="A9" s="5" t="s">
        <v>25</v>
      </c>
      <c r="B9" s="5" t="s">
        <v>24</v>
      </c>
      <c r="C9" s="4">
        <v>42374</v>
      </c>
      <c r="D9" s="3"/>
      <c r="E9" s="3"/>
      <c r="F9" s="3"/>
      <c r="G9" s="1"/>
      <c r="H9" s="13" t="s">
        <v>46</v>
      </c>
    </row>
    <row r="10" spans="1:8" x14ac:dyDescent="0.25">
      <c r="A10" s="5" t="s">
        <v>23</v>
      </c>
      <c r="B10" s="5" t="s">
        <v>22</v>
      </c>
      <c r="C10" s="4">
        <v>42374</v>
      </c>
      <c r="D10" s="3"/>
      <c r="E10" s="1"/>
      <c r="F10" s="2"/>
      <c r="G10" s="1"/>
      <c r="H10" s="13" t="s">
        <v>46</v>
      </c>
    </row>
    <row r="11" spans="1:8" x14ac:dyDescent="0.25">
      <c r="A11" s="5" t="s">
        <v>21</v>
      </c>
      <c r="B11" s="5" t="s">
        <v>20</v>
      </c>
      <c r="C11" s="4">
        <v>42374</v>
      </c>
      <c r="D11" s="3"/>
      <c r="E11" s="3"/>
      <c r="F11" s="3"/>
      <c r="G11" s="1"/>
      <c r="H11" s="13" t="s">
        <v>46</v>
      </c>
    </row>
    <row r="12" spans="1:8" x14ac:dyDescent="0.25">
      <c r="A12" s="5" t="s">
        <v>19</v>
      </c>
      <c r="B12" s="5" t="s">
        <v>18</v>
      </c>
      <c r="C12" s="4">
        <v>42374</v>
      </c>
      <c r="D12" s="3"/>
      <c r="E12" s="2"/>
      <c r="F12" s="2"/>
      <c r="G12" s="1"/>
      <c r="H12" s="13" t="s">
        <v>46</v>
      </c>
    </row>
    <row r="13" spans="1:8" x14ac:dyDescent="0.25">
      <c r="A13" s="5" t="s">
        <v>17</v>
      </c>
      <c r="B13" s="5" t="s">
        <v>16</v>
      </c>
      <c r="C13" s="4">
        <v>42374</v>
      </c>
      <c r="D13" s="3"/>
      <c r="E13" s="2"/>
      <c r="F13" s="2"/>
      <c r="G13" s="1"/>
      <c r="H13" s="13" t="s">
        <v>46</v>
      </c>
    </row>
    <row r="14" spans="1:8" x14ac:dyDescent="0.25">
      <c r="A14" s="5" t="s">
        <v>15</v>
      </c>
      <c r="B14" s="5" t="s">
        <v>14</v>
      </c>
      <c r="C14" s="4">
        <v>42374</v>
      </c>
      <c r="D14" s="3"/>
      <c r="E14" s="2"/>
      <c r="F14" s="2"/>
      <c r="G14" s="1"/>
      <c r="H14" s="13" t="s">
        <v>46</v>
      </c>
    </row>
    <row r="15" spans="1:8" x14ac:dyDescent="0.25">
      <c r="A15" s="5" t="s">
        <v>13</v>
      </c>
      <c r="B15" s="5" t="s">
        <v>12</v>
      </c>
      <c r="C15" s="4">
        <v>42374</v>
      </c>
      <c r="D15" s="3"/>
      <c r="E15" s="1"/>
      <c r="F15" s="2"/>
      <c r="G15" s="1"/>
      <c r="H15" s="13" t="s">
        <v>46</v>
      </c>
    </row>
    <row r="16" spans="1:8" x14ac:dyDescent="0.25">
      <c r="A16" s="5" t="s">
        <v>11</v>
      </c>
      <c r="B16" s="5" t="s">
        <v>10</v>
      </c>
      <c r="C16" s="4">
        <v>42374</v>
      </c>
      <c r="D16" s="3"/>
      <c r="E16" s="2"/>
      <c r="F16" s="2"/>
      <c r="G16" s="1"/>
      <c r="H16" s="13" t="s">
        <v>46</v>
      </c>
    </row>
    <row r="17" spans="1:8" x14ac:dyDescent="0.25">
      <c r="A17" s="5" t="s">
        <v>9</v>
      </c>
      <c r="B17" s="5" t="s">
        <v>8</v>
      </c>
      <c r="C17" s="4">
        <v>42374</v>
      </c>
      <c r="D17" s="3"/>
      <c r="E17" s="3"/>
      <c r="F17" s="2"/>
      <c r="G17" s="1"/>
      <c r="H17" s="13" t="s">
        <v>46</v>
      </c>
    </row>
    <row r="18" spans="1:8" x14ac:dyDescent="0.25">
      <c r="A18" s="5" t="s">
        <v>7</v>
      </c>
      <c r="B18" s="5" t="s">
        <v>6</v>
      </c>
      <c r="C18" s="4">
        <v>42374</v>
      </c>
      <c r="D18" s="2"/>
      <c r="E18" s="2"/>
      <c r="F18" s="3"/>
      <c r="G18" s="1"/>
      <c r="H18" s="13" t="s">
        <v>46</v>
      </c>
    </row>
    <row r="19" spans="1:8" x14ac:dyDescent="0.25">
      <c r="A19" s="5" t="s">
        <v>5</v>
      </c>
      <c r="B19" s="5" t="s">
        <v>4</v>
      </c>
      <c r="C19" s="4">
        <v>42374</v>
      </c>
      <c r="D19" s="3"/>
      <c r="E19" s="3"/>
      <c r="F19" s="2"/>
      <c r="G19" s="1"/>
      <c r="H19" s="13" t="s">
        <v>46</v>
      </c>
    </row>
    <row r="20" spans="1:8" x14ac:dyDescent="0.25">
      <c r="A20" s="5" t="s">
        <v>2</v>
      </c>
      <c r="B20" s="5" t="s">
        <v>1</v>
      </c>
      <c r="C20" s="4">
        <v>42374</v>
      </c>
      <c r="D20" s="3"/>
      <c r="E20" s="3"/>
      <c r="F20" s="2"/>
      <c r="G20" s="1"/>
      <c r="H20" s="13" t="s">
        <v>46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6"/>
  <sheetViews>
    <sheetView zoomScale="120" zoomScaleNormal="120" workbookViewId="0">
      <selection activeCell="E23" sqref="E23"/>
    </sheetView>
  </sheetViews>
  <sheetFormatPr defaultColWidth="9.140625" defaultRowHeight="12.75" x14ac:dyDescent="0.2"/>
  <cols>
    <col min="1" max="1" width="9.140625" style="1"/>
    <col min="2" max="2" width="23" style="1" customWidth="1"/>
    <col min="3" max="3" width="10.5703125" style="1" bestFit="1" customWidth="1"/>
    <col min="4" max="4" width="9.140625" style="1"/>
    <col min="5" max="5" width="11.7109375" style="1" customWidth="1"/>
    <col min="6" max="7" width="9.140625" style="1"/>
    <col min="8" max="8" width="12.28515625" style="1" customWidth="1"/>
    <col min="9" max="16384" width="9.140625" style="1"/>
  </cols>
  <sheetData>
    <row r="1" spans="1:8" x14ac:dyDescent="0.2">
      <c r="A1" s="5" t="s">
        <v>42</v>
      </c>
      <c r="B1" s="5"/>
      <c r="C1" s="10"/>
      <c r="D1" s="9"/>
      <c r="E1" s="5"/>
      <c r="F1" s="2"/>
      <c r="G1" s="5"/>
      <c r="H1" s="5"/>
    </row>
    <row r="2" spans="1:8" x14ac:dyDescent="0.2">
      <c r="A2" s="5" t="s">
        <v>41</v>
      </c>
      <c r="B2" s="5"/>
      <c r="C2" s="10"/>
      <c r="D2" s="9"/>
      <c r="E2" s="5"/>
      <c r="F2" s="2"/>
      <c r="G2" s="5"/>
      <c r="H2" s="5"/>
    </row>
    <row r="3" spans="1:8" x14ac:dyDescent="0.2">
      <c r="A3" s="5" t="s">
        <v>40</v>
      </c>
      <c r="B3" s="5"/>
      <c r="C3" s="10"/>
      <c r="D3" s="9"/>
      <c r="E3" s="5"/>
      <c r="F3" s="2"/>
      <c r="G3" s="5"/>
      <c r="H3" s="5"/>
    </row>
    <row r="4" spans="1:8" x14ac:dyDescent="0.2">
      <c r="A4" s="6" t="s">
        <v>39</v>
      </c>
      <c r="B4" s="6" t="s">
        <v>38</v>
      </c>
      <c r="C4" s="8" t="s">
        <v>37</v>
      </c>
      <c r="D4" s="7" t="s">
        <v>36</v>
      </c>
      <c r="E4" s="6" t="s">
        <v>35</v>
      </c>
      <c r="F4" s="7" t="s">
        <v>34</v>
      </c>
      <c r="G4" s="6" t="s">
        <v>33</v>
      </c>
      <c r="H4" s="6" t="s">
        <v>32</v>
      </c>
    </row>
    <row r="5" spans="1:8" x14ac:dyDescent="0.2">
      <c r="A5" s="5" t="s">
        <v>31</v>
      </c>
      <c r="B5" s="5" t="s">
        <v>30</v>
      </c>
      <c r="C5" s="4">
        <v>42695</v>
      </c>
      <c r="D5" s="3">
        <v>4884</v>
      </c>
      <c r="E5" s="3">
        <v>228</v>
      </c>
      <c r="F5" s="3">
        <v>306</v>
      </c>
      <c r="G5" s="33">
        <f>E5/D5</f>
        <v>4.6683046683046681E-2</v>
      </c>
      <c r="H5" s="2" t="s">
        <v>0</v>
      </c>
    </row>
    <row r="6" spans="1:8" x14ac:dyDescent="0.2">
      <c r="A6" s="18" t="s">
        <v>29</v>
      </c>
      <c r="B6" s="18" t="s">
        <v>28</v>
      </c>
      <c r="C6" s="19">
        <v>42695</v>
      </c>
      <c r="D6" s="20">
        <v>5172</v>
      </c>
      <c r="E6" s="20">
        <v>241</v>
      </c>
      <c r="F6" s="20">
        <v>453</v>
      </c>
      <c r="G6" s="21">
        <f>E6/D6</f>
        <v>4.659706109822119E-2</v>
      </c>
      <c r="H6" s="24" t="s">
        <v>0</v>
      </c>
    </row>
    <row r="7" spans="1:8" x14ac:dyDescent="0.2">
      <c r="A7" s="5" t="s">
        <v>27</v>
      </c>
      <c r="B7" s="5" t="s">
        <v>26</v>
      </c>
      <c r="C7" s="4">
        <v>42695</v>
      </c>
      <c r="D7" s="3" t="s">
        <v>49</v>
      </c>
      <c r="E7" s="3">
        <v>1249</v>
      </c>
      <c r="F7" s="3">
        <v>1652</v>
      </c>
      <c r="G7" s="33">
        <f>E7/24196</f>
        <v>5.1620102496280379E-2</v>
      </c>
      <c r="H7" s="2" t="s">
        <v>0</v>
      </c>
    </row>
    <row r="8" spans="1:8" x14ac:dyDescent="0.2">
      <c r="A8" s="18" t="s">
        <v>25</v>
      </c>
      <c r="B8" s="18" t="s">
        <v>24</v>
      </c>
      <c r="C8" s="19">
        <v>42695</v>
      </c>
      <c r="D8" s="24">
        <v>75</v>
      </c>
      <c r="E8" s="20">
        <v>13</v>
      </c>
      <c r="F8" s="20">
        <v>10</v>
      </c>
      <c r="G8" s="21">
        <f>E8/D8</f>
        <v>0.17333333333333334</v>
      </c>
      <c r="H8" s="22" t="s">
        <v>0</v>
      </c>
    </row>
    <row r="9" spans="1:8" x14ac:dyDescent="0.2">
      <c r="A9" s="5" t="s">
        <v>23</v>
      </c>
      <c r="B9" s="5" t="s">
        <v>22</v>
      </c>
      <c r="C9" s="4">
        <v>42695</v>
      </c>
      <c r="D9" s="3">
        <v>199</v>
      </c>
      <c r="E9" s="3" t="s">
        <v>3</v>
      </c>
      <c r="F9" s="3">
        <v>10</v>
      </c>
      <c r="G9" s="33">
        <f>10/10</f>
        <v>1</v>
      </c>
      <c r="H9" s="2" t="s">
        <v>0</v>
      </c>
    </row>
    <row r="10" spans="1:8" x14ac:dyDescent="0.2">
      <c r="A10" s="18" t="s">
        <v>21</v>
      </c>
      <c r="B10" s="18" t="s">
        <v>20</v>
      </c>
      <c r="C10" s="19">
        <v>42695</v>
      </c>
      <c r="D10" s="20">
        <v>450</v>
      </c>
      <c r="E10" s="20">
        <v>450</v>
      </c>
      <c r="F10" s="20" t="s">
        <v>3</v>
      </c>
      <c r="G10" s="21">
        <f>E10/D10</f>
        <v>1</v>
      </c>
      <c r="H10" s="22" t="s">
        <v>0</v>
      </c>
    </row>
    <row r="11" spans="1:8" x14ac:dyDescent="0.2">
      <c r="A11" s="5" t="s">
        <v>19</v>
      </c>
      <c r="B11" s="5" t="s">
        <v>18</v>
      </c>
      <c r="C11" s="4">
        <v>42695</v>
      </c>
      <c r="D11" s="3" t="s">
        <v>49</v>
      </c>
      <c r="E11" s="3" t="s">
        <v>49</v>
      </c>
      <c r="F11" s="25" t="s">
        <v>58</v>
      </c>
      <c r="G11" s="33">
        <f>24196/24196</f>
        <v>1</v>
      </c>
      <c r="H11" s="2" t="s">
        <v>0</v>
      </c>
    </row>
    <row r="12" spans="1:8" x14ac:dyDescent="0.2">
      <c r="A12" s="18" t="s">
        <v>17</v>
      </c>
      <c r="B12" s="18" t="s">
        <v>16</v>
      </c>
      <c r="C12" s="19">
        <v>42695</v>
      </c>
      <c r="D12" s="20" t="s">
        <v>49</v>
      </c>
      <c r="E12" s="20" t="s">
        <v>49</v>
      </c>
      <c r="F12" s="24" t="s">
        <v>58</v>
      </c>
      <c r="G12" s="21">
        <f>24196/24196</f>
        <v>1</v>
      </c>
      <c r="H12" s="24" t="s">
        <v>0</v>
      </c>
    </row>
    <row r="13" spans="1:8" x14ac:dyDescent="0.2">
      <c r="A13" s="5" t="s">
        <v>15</v>
      </c>
      <c r="B13" s="5" t="s">
        <v>14</v>
      </c>
      <c r="C13" s="4">
        <v>42695</v>
      </c>
      <c r="D13" s="14"/>
      <c r="E13" s="14"/>
      <c r="F13" s="14" t="s">
        <v>59</v>
      </c>
      <c r="G13" s="33"/>
      <c r="H13" s="25" t="s">
        <v>0</v>
      </c>
    </row>
    <row r="14" spans="1:8" x14ac:dyDescent="0.2">
      <c r="A14" s="18" t="s">
        <v>13</v>
      </c>
      <c r="B14" s="18" t="s">
        <v>12</v>
      </c>
      <c r="C14" s="19">
        <v>42695</v>
      </c>
      <c r="D14" s="23"/>
      <c r="E14" s="23"/>
      <c r="F14" s="23" t="s">
        <v>59</v>
      </c>
      <c r="G14" s="21"/>
      <c r="H14" s="22" t="s">
        <v>0</v>
      </c>
    </row>
    <row r="15" spans="1:8" x14ac:dyDescent="0.2">
      <c r="A15" s="5" t="s">
        <v>11</v>
      </c>
      <c r="B15" s="5" t="s">
        <v>10</v>
      </c>
      <c r="C15" s="4">
        <v>42695</v>
      </c>
      <c r="D15" s="3" t="s">
        <v>49</v>
      </c>
      <c r="E15" s="3" t="s">
        <v>49</v>
      </c>
      <c r="F15" s="3" t="s">
        <v>58</v>
      </c>
      <c r="G15" s="33">
        <f>24196/24196</f>
        <v>1</v>
      </c>
      <c r="H15" s="2" t="s">
        <v>0</v>
      </c>
    </row>
    <row r="16" spans="1:8" x14ac:dyDescent="0.2">
      <c r="A16" s="18" t="s">
        <v>9</v>
      </c>
      <c r="B16" s="18" t="s">
        <v>8</v>
      </c>
      <c r="C16" s="19">
        <v>42695</v>
      </c>
      <c r="D16" s="20">
        <v>12033</v>
      </c>
      <c r="E16" s="20">
        <v>300</v>
      </c>
      <c r="F16" s="20">
        <v>344</v>
      </c>
      <c r="G16" s="21">
        <f>10/D16</f>
        <v>8.3104795146679968E-4</v>
      </c>
      <c r="H16" s="24" t="s">
        <v>0</v>
      </c>
    </row>
    <row r="17" spans="1:8" x14ac:dyDescent="0.2">
      <c r="A17" s="5" t="s">
        <v>7</v>
      </c>
      <c r="B17" s="5" t="s">
        <v>6</v>
      </c>
      <c r="C17" s="4">
        <v>42695</v>
      </c>
      <c r="D17" s="3" t="s">
        <v>49</v>
      </c>
      <c r="E17" s="3">
        <v>1183</v>
      </c>
      <c r="F17" s="3" t="s">
        <v>58</v>
      </c>
      <c r="G17" s="33">
        <f>E17/24196</f>
        <v>4.8892378905604231E-2</v>
      </c>
      <c r="H17" s="2" t="s">
        <v>0</v>
      </c>
    </row>
    <row r="18" spans="1:8" x14ac:dyDescent="0.2">
      <c r="A18" s="18" t="s">
        <v>5</v>
      </c>
      <c r="B18" s="18" t="s">
        <v>4</v>
      </c>
      <c r="C18" s="19">
        <v>42695</v>
      </c>
      <c r="D18" s="20">
        <v>275</v>
      </c>
      <c r="E18" s="20">
        <v>26</v>
      </c>
      <c r="F18" s="20">
        <v>20</v>
      </c>
      <c r="G18" s="21">
        <f>E18/D18</f>
        <v>9.4545454545454544E-2</v>
      </c>
      <c r="H18" s="24" t="s">
        <v>0</v>
      </c>
    </row>
    <row r="19" spans="1:8" x14ac:dyDescent="0.2">
      <c r="A19" s="5" t="s">
        <v>2</v>
      </c>
      <c r="B19" s="5" t="s">
        <v>1</v>
      </c>
      <c r="C19" s="4">
        <v>42695</v>
      </c>
      <c r="D19" s="3" t="s">
        <v>49</v>
      </c>
      <c r="E19" s="25">
        <v>8961</v>
      </c>
      <c r="F19" s="25" t="s">
        <v>58</v>
      </c>
      <c r="G19" s="33">
        <f>E19/24196</f>
        <v>0.37035047115225656</v>
      </c>
      <c r="H19" s="2" t="s">
        <v>0</v>
      </c>
    </row>
    <row r="20" spans="1:8" x14ac:dyDescent="0.2">
      <c r="C20" s="4"/>
    </row>
    <row r="21" spans="1:8" hidden="1" x14ac:dyDescent="0.2">
      <c r="A21" s="5" t="s">
        <v>15</v>
      </c>
      <c r="B21" s="5" t="s">
        <v>14</v>
      </c>
      <c r="C21" s="4">
        <v>42634</v>
      </c>
      <c r="D21" s="3"/>
      <c r="E21" s="3"/>
      <c r="F21" s="3"/>
      <c r="G21" s="3" t="e">
        <f t="shared" ref="G21" si="0">E21/D21</f>
        <v>#DIV/0!</v>
      </c>
      <c r="H21" s="25" t="s">
        <v>0</v>
      </c>
    </row>
    <row r="26" spans="1:8" x14ac:dyDescent="0.2">
      <c r="H26" s="33"/>
    </row>
  </sheetData>
  <dataValidations count="1">
    <dataValidation type="list" allowBlank="1" showInputMessage="1" showErrorMessage="1" sqref="H5:H19 H21">
      <formula1>"OPEN, ADVISORY, RAIN ADVISORY, CLOSURE"</formula1>
    </dataValidation>
  </dataValidations>
  <pageMargins left="0.7" right="0.7" top="0.75" bottom="0.75" header="0.3" footer="0.3"/>
  <pageSetup scale="87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6"/>
  <sheetViews>
    <sheetView zoomScale="120" zoomScaleNormal="120" workbookViewId="0">
      <selection activeCell="E23" sqref="E23"/>
    </sheetView>
  </sheetViews>
  <sheetFormatPr defaultColWidth="9.140625" defaultRowHeight="12.75" x14ac:dyDescent="0.2"/>
  <cols>
    <col min="1" max="1" width="9.140625" style="1"/>
    <col min="2" max="2" width="23" style="1" customWidth="1"/>
    <col min="3" max="3" width="10.5703125" style="1" bestFit="1" customWidth="1"/>
    <col min="4" max="4" width="9.140625" style="1"/>
    <col min="5" max="5" width="11.7109375" style="1" customWidth="1"/>
    <col min="6" max="7" width="9.140625" style="1"/>
    <col min="8" max="8" width="12.28515625" style="1" customWidth="1"/>
    <col min="9" max="16384" width="9.140625" style="1"/>
  </cols>
  <sheetData>
    <row r="1" spans="1:8" x14ac:dyDescent="0.2">
      <c r="A1" s="5" t="s">
        <v>42</v>
      </c>
      <c r="B1" s="5"/>
      <c r="C1" s="10"/>
      <c r="D1" s="9"/>
      <c r="E1" s="5"/>
      <c r="F1" s="2"/>
      <c r="G1" s="5"/>
      <c r="H1" s="5"/>
    </row>
    <row r="2" spans="1:8" x14ac:dyDescent="0.2">
      <c r="A2" s="5" t="s">
        <v>41</v>
      </c>
      <c r="B2" s="5"/>
      <c r="C2" s="10"/>
      <c r="D2" s="9"/>
      <c r="E2" s="5"/>
      <c r="F2" s="2"/>
      <c r="G2" s="5"/>
      <c r="H2" s="5"/>
    </row>
    <row r="3" spans="1:8" x14ac:dyDescent="0.2">
      <c r="A3" s="5" t="s">
        <v>40</v>
      </c>
      <c r="B3" s="5"/>
      <c r="C3" s="10"/>
      <c r="D3" s="9"/>
      <c r="E3" s="5"/>
      <c r="F3" s="2"/>
      <c r="G3" s="5"/>
      <c r="H3" s="5"/>
    </row>
    <row r="4" spans="1:8" x14ac:dyDescent="0.2">
      <c r="A4" s="6" t="s">
        <v>39</v>
      </c>
      <c r="B4" s="6" t="s">
        <v>38</v>
      </c>
      <c r="C4" s="8" t="s">
        <v>37</v>
      </c>
      <c r="D4" s="7" t="s">
        <v>36</v>
      </c>
      <c r="E4" s="6" t="s">
        <v>35</v>
      </c>
      <c r="F4" s="7" t="s">
        <v>34</v>
      </c>
      <c r="G4" s="6" t="s">
        <v>33</v>
      </c>
      <c r="H4" s="6" t="s">
        <v>32</v>
      </c>
    </row>
    <row r="5" spans="1:8" x14ac:dyDescent="0.2">
      <c r="A5" s="5" t="s">
        <v>31</v>
      </c>
      <c r="B5" s="5" t="s">
        <v>30</v>
      </c>
      <c r="C5" s="4">
        <v>42689</v>
      </c>
      <c r="D5" s="3">
        <v>631</v>
      </c>
      <c r="E5" s="3">
        <v>157</v>
      </c>
      <c r="F5" s="3" t="s">
        <v>3</v>
      </c>
      <c r="G5" s="33">
        <f>E5/D5</f>
        <v>0.24881141045958796</v>
      </c>
      <c r="H5" s="2" t="s">
        <v>0</v>
      </c>
    </row>
    <row r="6" spans="1:8" x14ac:dyDescent="0.2">
      <c r="A6" s="18" t="s">
        <v>29</v>
      </c>
      <c r="B6" s="18" t="s">
        <v>28</v>
      </c>
      <c r="C6" s="19">
        <v>42689</v>
      </c>
      <c r="D6" s="20">
        <v>96</v>
      </c>
      <c r="E6" s="20">
        <v>13</v>
      </c>
      <c r="F6" s="20" t="s">
        <v>3</v>
      </c>
      <c r="G6" s="21">
        <f>E6/D6</f>
        <v>0.13541666666666666</v>
      </c>
      <c r="H6" s="24" t="s">
        <v>0</v>
      </c>
    </row>
    <row r="7" spans="1:8" x14ac:dyDescent="0.2">
      <c r="A7" s="5" t="s">
        <v>27</v>
      </c>
      <c r="B7" s="5" t="s">
        <v>26</v>
      </c>
      <c r="C7" s="4">
        <v>42689</v>
      </c>
      <c r="D7" s="3">
        <v>30</v>
      </c>
      <c r="E7" s="3">
        <v>13</v>
      </c>
      <c r="F7" s="3">
        <v>20</v>
      </c>
      <c r="G7" s="33">
        <f>E7/D7</f>
        <v>0.43333333333333335</v>
      </c>
      <c r="H7" s="2" t="s">
        <v>0</v>
      </c>
    </row>
    <row r="8" spans="1:8" x14ac:dyDescent="0.2">
      <c r="A8" s="18" t="s">
        <v>25</v>
      </c>
      <c r="B8" s="18" t="s">
        <v>24</v>
      </c>
      <c r="C8" s="19">
        <v>42689</v>
      </c>
      <c r="D8" s="24">
        <v>30</v>
      </c>
      <c r="E8" s="20">
        <v>13</v>
      </c>
      <c r="F8" s="20">
        <v>20</v>
      </c>
      <c r="G8" s="21">
        <f>E8/D8</f>
        <v>0.43333333333333335</v>
      </c>
      <c r="H8" s="22" t="s">
        <v>0</v>
      </c>
    </row>
    <row r="9" spans="1:8" x14ac:dyDescent="0.2">
      <c r="A9" s="5" t="s">
        <v>23</v>
      </c>
      <c r="B9" s="5" t="s">
        <v>22</v>
      </c>
      <c r="C9" s="4">
        <v>42689</v>
      </c>
      <c r="D9" s="3" t="s">
        <v>3</v>
      </c>
      <c r="E9" s="3" t="s">
        <v>3</v>
      </c>
      <c r="F9" s="3" t="s">
        <v>3</v>
      </c>
      <c r="G9" s="33">
        <f>10/10</f>
        <v>1</v>
      </c>
      <c r="H9" s="2" t="s">
        <v>0</v>
      </c>
    </row>
    <row r="10" spans="1:8" x14ac:dyDescent="0.2">
      <c r="A10" s="18" t="s">
        <v>21</v>
      </c>
      <c r="B10" s="18" t="s">
        <v>20</v>
      </c>
      <c r="C10" s="19">
        <v>42689</v>
      </c>
      <c r="D10" s="20">
        <v>41</v>
      </c>
      <c r="E10" s="20">
        <v>13</v>
      </c>
      <c r="F10" s="20">
        <v>87</v>
      </c>
      <c r="G10" s="21">
        <f>E10/D10</f>
        <v>0.31707317073170732</v>
      </c>
      <c r="H10" s="22" t="s">
        <v>0</v>
      </c>
    </row>
    <row r="11" spans="1:8" x14ac:dyDescent="0.2">
      <c r="A11" s="5" t="s">
        <v>19</v>
      </c>
      <c r="B11" s="5" t="s">
        <v>18</v>
      </c>
      <c r="C11" s="4">
        <v>42689</v>
      </c>
      <c r="D11" s="3">
        <v>41</v>
      </c>
      <c r="E11" s="3">
        <v>13</v>
      </c>
      <c r="F11" s="25" t="s">
        <v>3</v>
      </c>
      <c r="G11" s="33">
        <f>E11/D11</f>
        <v>0.31707317073170732</v>
      </c>
      <c r="H11" s="2" t="s">
        <v>0</v>
      </c>
    </row>
    <row r="12" spans="1:8" x14ac:dyDescent="0.2">
      <c r="A12" s="18" t="s">
        <v>17</v>
      </c>
      <c r="B12" s="18" t="s">
        <v>16</v>
      </c>
      <c r="C12" s="19">
        <v>42689</v>
      </c>
      <c r="D12" s="20">
        <v>52</v>
      </c>
      <c r="E12" s="20">
        <v>13</v>
      </c>
      <c r="F12" s="24" t="s">
        <v>3</v>
      </c>
      <c r="G12" s="21">
        <f t="shared" ref="G12" si="0">E12/D12</f>
        <v>0.25</v>
      </c>
      <c r="H12" s="24" t="s">
        <v>0</v>
      </c>
    </row>
    <row r="13" spans="1:8" x14ac:dyDescent="0.2">
      <c r="A13" s="5" t="s">
        <v>15</v>
      </c>
      <c r="B13" s="5" t="s">
        <v>14</v>
      </c>
      <c r="C13" s="4">
        <v>42689</v>
      </c>
      <c r="D13" s="14"/>
      <c r="E13" s="14"/>
      <c r="F13" s="14" t="s">
        <v>59</v>
      </c>
      <c r="G13" s="33"/>
      <c r="H13" s="25" t="s">
        <v>0</v>
      </c>
    </row>
    <row r="14" spans="1:8" x14ac:dyDescent="0.2">
      <c r="A14" s="18" t="s">
        <v>13</v>
      </c>
      <c r="B14" s="18" t="s">
        <v>12</v>
      </c>
      <c r="C14" s="19">
        <v>42689</v>
      </c>
      <c r="D14" s="23"/>
      <c r="E14" s="23"/>
      <c r="F14" s="23" t="s">
        <v>59</v>
      </c>
      <c r="G14" s="21"/>
      <c r="H14" s="22" t="s">
        <v>0</v>
      </c>
    </row>
    <row r="15" spans="1:8" x14ac:dyDescent="0.2">
      <c r="A15" s="5" t="s">
        <v>11</v>
      </c>
      <c r="B15" s="5" t="s">
        <v>10</v>
      </c>
      <c r="C15" s="4">
        <v>42689</v>
      </c>
      <c r="D15" s="3">
        <v>63</v>
      </c>
      <c r="E15" s="3" t="s">
        <v>3</v>
      </c>
      <c r="F15" s="3" t="s">
        <v>3</v>
      </c>
      <c r="G15" s="33">
        <f>10/10</f>
        <v>1</v>
      </c>
      <c r="H15" s="2" t="s">
        <v>0</v>
      </c>
    </row>
    <row r="16" spans="1:8" x14ac:dyDescent="0.2">
      <c r="A16" s="18" t="s">
        <v>9</v>
      </c>
      <c r="B16" s="18" t="s">
        <v>8</v>
      </c>
      <c r="C16" s="19">
        <v>42689</v>
      </c>
      <c r="D16" s="20">
        <v>146</v>
      </c>
      <c r="E16" s="20" t="s">
        <v>3</v>
      </c>
      <c r="F16" s="20">
        <v>20</v>
      </c>
      <c r="G16" s="21">
        <f>10/D16</f>
        <v>6.8493150684931503E-2</v>
      </c>
      <c r="H16" s="24" t="s">
        <v>0</v>
      </c>
    </row>
    <row r="17" spans="1:8" x14ac:dyDescent="0.2">
      <c r="A17" s="5" t="s">
        <v>7</v>
      </c>
      <c r="B17" s="5" t="s">
        <v>6</v>
      </c>
      <c r="C17" s="4">
        <v>42689</v>
      </c>
      <c r="D17" s="3">
        <v>97</v>
      </c>
      <c r="E17" s="3">
        <v>40</v>
      </c>
      <c r="F17" s="3">
        <v>20</v>
      </c>
      <c r="G17" s="33">
        <f>E17/D17</f>
        <v>0.41237113402061853</v>
      </c>
      <c r="H17" s="2" t="s">
        <v>0</v>
      </c>
    </row>
    <row r="18" spans="1:8" x14ac:dyDescent="0.2">
      <c r="A18" s="18" t="s">
        <v>5</v>
      </c>
      <c r="B18" s="18" t="s">
        <v>4</v>
      </c>
      <c r="C18" s="19">
        <v>42689</v>
      </c>
      <c r="D18" s="20">
        <v>146</v>
      </c>
      <c r="E18" s="20">
        <v>68</v>
      </c>
      <c r="F18" s="20">
        <v>53</v>
      </c>
      <c r="G18" s="21">
        <f>E18/D18</f>
        <v>0.46575342465753422</v>
      </c>
      <c r="H18" s="24" t="s">
        <v>0</v>
      </c>
    </row>
    <row r="19" spans="1:8" x14ac:dyDescent="0.2">
      <c r="A19" s="5" t="s">
        <v>2</v>
      </c>
      <c r="B19" s="5" t="s">
        <v>1</v>
      </c>
      <c r="C19" s="4">
        <v>42689</v>
      </c>
      <c r="D19" s="3">
        <v>134</v>
      </c>
      <c r="E19" s="25">
        <v>13</v>
      </c>
      <c r="F19" s="25" t="s">
        <v>3</v>
      </c>
      <c r="G19" s="33">
        <f>E19/D19</f>
        <v>9.7014925373134331E-2</v>
      </c>
      <c r="H19" s="2" t="s">
        <v>0</v>
      </c>
    </row>
    <row r="20" spans="1:8" x14ac:dyDescent="0.2">
      <c r="C20" s="4"/>
    </row>
    <row r="21" spans="1:8" hidden="1" x14ac:dyDescent="0.2">
      <c r="A21" s="5" t="s">
        <v>15</v>
      </c>
      <c r="B21" s="5" t="s">
        <v>14</v>
      </c>
      <c r="C21" s="4">
        <v>42634</v>
      </c>
      <c r="D21" s="3"/>
      <c r="E21" s="3"/>
      <c r="F21" s="3"/>
      <c r="G21" s="3" t="e">
        <f t="shared" ref="G21" si="1">E21/D21</f>
        <v>#DIV/0!</v>
      </c>
      <c r="H21" s="25" t="s">
        <v>0</v>
      </c>
    </row>
    <row r="26" spans="1:8" x14ac:dyDescent="0.2">
      <c r="H26" s="33"/>
    </row>
  </sheetData>
  <dataValidations count="1">
    <dataValidation type="list" allowBlank="1" showInputMessage="1" showErrorMessage="1" sqref="H5:H19 H21">
      <formula1>"OPEN, ADVISORY, RAIN ADVISORY, CLOSURE"</formula1>
    </dataValidation>
  </dataValidations>
  <pageMargins left="0.7" right="0.7" top="0.75" bottom="0.75" header="0.3" footer="0.3"/>
  <pageSetup scale="87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6"/>
  <sheetViews>
    <sheetView zoomScale="120" zoomScaleNormal="120" workbookViewId="0">
      <selection activeCell="E23" sqref="E23"/>
    </sheetView>
  </sheetViews>
  <sheetFormatPr defaultColWidth="9.140625" defaultRowHeight="12.75" x14ac:dyDescent="0.2"/>
  <cols>
    <col min="1" max="1" width="9.140625" style="1"/>
    <col min="2" max="2" width="23" style="1" customWidth="1"/>
    <col min="3" max="3" width="10.5703125" style="1" bestFit="1" customWidth="1"/>
    <col min="4" max="4" width="9.140625" style="1"/>
    <col min="5" max="5" width="11.7109375" style="1" customWidth="1"/>
    <col min="6" max="7" width="9.140625" style="1"/>
    <col min="8" max="8" width="12.28515625" style="1" customWidth="1"/>
    <col min="9" max="16384" width="9.140625" style="1"/>
  </cols>
  <sheetData>
    <row r="1" spans="1:8" x14ac:dyDescent="0.2">
      <c r="A1" s="5" t="s">
        <v>42</v>
      </c>
      <c r="B1" s="5"/>
      <c r="C1" s="10"/>
      <c r="D1" s="9"/>
      <c r="E1" s="5"/>
      <c r="F1" s="2"/>
      <c r="G1" s="5"/>
      <c r="H1" s="5"/>
    </row>
    <row r="2" spans="1:8" x14ac:dyDescent="0.2">
      <c r="A2" s="5" t="s">
        <v>41</v>
      </c>
      <c r="B2" s="5"/>
      <c r="C2" s="10"/>
      <c r="D2" s="9"/>
      <c r="E2" s="5"/>
      <c r="F2" s="2"/>
      <c r="G2" s="5"/>
      <c r="H2" s="5"/>
    </row>
    <row r="3" spans="1:8" x14ac:dyDescent="0.2">
      <c r="A3" s="5" t="s">
        <v>40</v>
      </c>
      <c r="B3" s="5"/>
      <c r="C3" s="10"/>
      <c r="D3" s="9"/>
      <c r="E3" s="5"/>
      <c r="F3" s="2"/>
      <c r="G3" s="5"/>
      <c r="H3" s="5"/>
    </row>
    <row r="4" spans="1:8" x14ac:dyDescent="0.2">
      <c r="A4" s="6" t="s">
        <v>39</v>
      </c>
      <c r="B4" s="6" t="s">
        <v>38</v>
      </c>
      <c r="C4" s="8" t="s">
        <v>37</v>
      </c>
      <c r="D4" s="7" t="s">
        <v>36</v>
      </c>
      <c r="E4" s="6" t="s">
        <v>35</v>
      </c>
      <c r="F4" s="7" t="s">
        <v>34</v>
      </c>
      <c r="G4" s="6" t="s">
        <v>33</v>
      </c>
      <c r="H4" s="6" t="s">
        <v>32</v>
      </c>
    </row>
    <row r="5" spans="1:8" x14ac:dyDescent="0.2">
      <c r="A5" s="5" t="s">
        <v>31</v>
      </c>
      <c r="B5" s="5" t="s">
        <v>30</v>
      </c>
      <c r="C5" s="4">
        <v>42682</v>
      </c>
      <c r="D5" s="3">
        <v>201</v>
      </c>
      <c r="E5" s="3">
        <v>40</v>
      </c>
      <c r="F5" s="3">
        <v>10</v>
      </c>
      <c r="G5" s="33">
        <f>E5/D5</f>
        <v>0.19900497512437812</v>
      </c>
      <c r="H5" s="2" t="s">
        <v>0</v>
      </c>
    </row>
    <row r="6" spans="1:8" x14ac:dyDescent="0.2">
      <c r="A6" s="18" t="s">
        <v>29</v>
      </c>
      <c r="B6" s="18" t="s">
        <v>28</v>
      </c>
      <c r="C6" s="19">
        <v>42682</v>
      </c>
      <c r="D6" s="20">
        <v>74</v>
      </c>
      <c r="E6" s="20" t="s">
        <v>3</v>
      </c>
      <c r="F6" s="20" t="s">
        <v>3</v>
      </c>
      <c r="G6" s="21">
        <f>10/D6</f>
        <v>0.13513513513513514</v>
      </c>
      <c r="H6" s="24" t="s">
        <v>0</v>
      </c>
    </row>
    <row r="7" spans="1:8" x14ac:dyDescent="0.2">
      <c r="A7" s="5" t="s">
        <v>27</v>
      </c>
      <c r="B7" s="5" t="s">
        <v>26</v>
      </c>
      <c r="C7" s="4">
        <v>42682</v>
      </c>
      <c r="D7" s="3">
        <v>63</v>
      </c>
      <c r="E7" s="3">
        <v>26</v>
      </c>
      <c r="F7" s="3" t="s">
        <v>3</v>
      </c>
      <c r="G7" s="33">
        <f>E7/D7</f>
        <v>0.41269841269841268</v>
      </c>
      <c r="H7" s="2" t="s">
        <v>0</v>
      </c>
    </row>
    <row r="8" spans="1:8" x14ac:dyDescent="0.2">
      <c r="A8" s="18" t="s">
        <v>25</v>
      </c>
      <c r="B8" s="18" t="s">
        <v>24</v>
      </c>
      <c r="C8" s="19">
        <v>42682</v>
      </c>
      <c r="D8" s="22">
        <v>10</v>
      </c>
      <c r="E8" s="20" t="s">
        <v>3</v>
      </c>
      <c r="F8" s="20" t="s">
        <v>3</v>
      </c>
      <c r="G8" s="21">
        <f>10/D8</f>
        <v>1</v>
      </c>
      <c r="H8" s="22" t="s">
        <v>0</v>
      </c>
    </row>
    <row r="9" spans="1:8" x14ac:dyDescent="0.2">
      <c r="A9" s="5" t="s">
        <v>23</v>
      </c>
      <c r="B9" s="5" t="s">
        <v>22</v>
      </c>
      <c r="C9" s="4">
        <v>42682</v>
      </c>
      <c r="D9" s="3" t="s">
        <v>3</v>
      </c>
      <c r="E9" s="3" t="s">
        <v>3</v>
      </c>
      <c r="F9" s="3" t="s">
        <v>3</v>
      </c>
      <c r="G9" s="33">
        <f>10/10</f>
        <v>1</v>
      </c>
      <c r="H9" s="2" t="s">
        <v>0</v>
      </c>
    </row>
    <row r="10" spans="1:8" x14ac:dyDescent="0.2">
      <c r="A10" s="18" t="s">
        <v>21</v>
      </c>
      <c r="B10" s="18" t="s">
        <v>20</v>
      </c>
      <c r="C10" s="19">
        <v>42682</v>
      </c>
      <c r="D10" s="20">
        <v>20</v>
      </c>
      <c r="E10" s="20" t="s">
        <v>3</v>
      </c>
      <c r="F10" s="20" t="s">
        <v>3</v>
      </c>
      <c r="G10" s="21">
        <f>10/D10</f>
        <v>0.5</v>
      </c>
      <c r="H10" s="22" t="s">
        <v>0</v>
      </c>
    </row>
    <row r="11" spans="1:8" x14ac:dyDescent="0.2">
      <c r="A11" s="5" t="s">
        <v>19</v>
      </c>
      <c r="B11" s="5" t="s">
        <v>18</v>
      </c>
      <c r="C11" s="4">
        <v>42682</v>
      </c>
      <c r="D11" s="3">
        <v>10</v>
      </c>
      <c r="E11" s="3" t="s">
        <v>3</v>
      </c>
      <c r="F11" s="25" t="s">
        <v>3</v>
      </c>
      <c r="G11" s="33">
        <f>10/D11</f>
        <v>1</v>
      </c>
      <c r="H11" s="2" t="s">
        <v>0</v>
      </c>
    </row>
    <row r="12" spans="1:8" x14ac:dyDescent="0.2">
      <c r="A12" s="18" t="s">
        <v>17</v>
      </c>
      <c r="B12" s="18" t="s">
        <v>16</v>
      </c>
      <c r="C12" s="19">
        <v>42682</v>
      </c>
      <c r="D12" s="20">
        <v>228</v>
      </c>
      <c r="E12" s="20">
        <v>157</v>
      </c>
      <c r="F12" s="24">
        <v>42</v>
      </c>
      <c r="G12" s="21">
        <f t="shared" ref="G12" si="0">E12/D12</f>
        <v>0.68859649122807021</v>
      </c>
      <c r="H12" s="24" t="s">
        <v>0</v>
      </c>
    </row>
    <row r="13" spans="1:8" x14ac:dyDescent="0.2">
      <c r="A13" s="5" t="s">
        <v>15</v>
      </c>
      <c r="B13" s="5" t="s">
        <v>14</v>
      </c>
      <c r="C13" s="4">
        <v>42682</v>
      </c>
      <c r="D13" s="14"/>
      <c r="E13" s="14"/>
      <c r="F13" s="14" t="s">
        <v>59</v>
      </c>
      <c r="G13" s="33"/>
      <c r="H13" s="25" t="s">
        <v>0</v>
      </c>
    </row>
    <row r="14" spans="1:8" x14ac:dyDescent="0.2">
      <c r="A14" s="18" t="s">
        <v>13</v>
      </c>
      <c r="B14" s="18" t="s">
        <v>12</v>
      </c>
      <c r="C14" s="19">
        <v>42682</v>
      </c>
      <c r="D14" s="23"/>
      <c r="E14" s="23"/>
      <c r="F14" s="23" t="s">
        <v>59</v>
      </c>
      <c r="G14" s="21"/>
      <c r="H14" s="22" t="s">
        <v>0</v>
      </c>
    </row>
    <row r="15" spans="1:8" x14ac:dyDescent="0.2">
      <c r="A15" s="5" t="s">
        <v>11</v>
      </c>
      <c r="B15" s="5" t="s">
        <v>10</v>
      </c>
      <c r="C15" s="4">
        <v>42682</v>
      </c>
      <c r="D15" s="3" t="s">
        <v>3</v>
      </c>
      <c r="E15" s="3" t="s">
        <v>3</v>
      </c>
      <c r="F15" s="3" t="s">
        <v>3</v>
      </c>
      <c r="G15" s="33">
        <f>10/10</f>
        <v>1</v>
      </c>
      <c r="H15" s="2" t="s">
        <v>0</v>
      </c>
    </row>
    <row r="16" spans="1:8" x14ac:dyDescent="0.2">
      <c r="A16" s="18" t="s">
        <v>9</v>
      </c>
      <c r="B16" s="18" t="s">
        <v>8</v>
      </c>
      <c r="C16" s="19">
        <v>42682</v>
      </c>
      <c r="D16" s="20">
        <v>354</v>
      </c>
      <c r="E16" s="20">
        <v>53</v>
      </c>
      <c r="F16" s="20">
        <v>10</v>
      </c>
      <c r="G16" s="21">
        <f>E16/D16</f>
        <v>0.14971751412429379</v>
      </c>
      <c r="H16" s="24" t="s">
        <v>0</v>
      </c>
    </row>
    <row r="17" spans="1:8" x14ac:dyDescent="0.2">
      <c r="A17" s="5" t="s">
        <v>7</v>
      </c>
      <c r="B17" s="5" t="s">
        <v>6</v>
      </c>
      <c r="C17" s="4">
        <v>42682</v>
      </c>
      <c r="D17" s="3">
        <v>52</v>
      </c>
      <c r="E17" s="3">
        <v>13</v>
      </c>
      <c r="F17" s="3">
        <v>10</v>
      </c>
      <c r="G17" s="33">
        <f>E17/D17</f>
        <v>0.25</v>
      </c>
      <c r="H17" s="2" t="s">
        <v>0</v>
      </c>
    </row>
    <row r="18" spans="1:8" x14ac:dyDescent="0.2">
      <c r="A18" s="18" t="s">
        <v>5</v>
      </c>
      <c r="B18" s="18" t="s">
        <v>4</v>
      </c>
      <c r="C18" s="19">
        <v>42682</v>
      </c>
      <c r="D18" s="20">
        <v>20</v>
      </c>
      <c r="E18" s="20" t="s">
        <v>3</v>
      </c>
      <c r="F18" s="20" t="s">
        <v>3</v>
      </c>
      <c r="G18" s="21">
        <f>10/D18</f>
        <v>0.5</v>
      </c>
      <c r="H18" s="24" t="s">
        <v>0</v>
      </c>
    </row>
    <row r="19" spans="1:8" x14ac:dyDescent="0.2">
      <c r="A19" s="5" t="s">
        <v>2</v>
      </c>
      <c r="B19" s="5" t="s">
        <v>1</v>
      </c>
      <c r="C19" s="4">
        <v>42682</v>
      </c>
      <c r="D19" s="3">
        <v>31</v>
      </c>
      <c r="E19" s="25">
        <v>31</v>
      </c>
      <c r="F19" s="25">
        <v>10</v>
      </c>
      <c r="G19" s="33">
        <f>10/10</f>
        <v>1</v>
      </c>
      <c r="H19" s="2" t="s">
        <v>0</v>
      </c>
    </row>
    <row r="20" spans="1:8" x14ac:dyDescent="0.2">
      <c r="C20" s="4"/>
    </row>
    <row r="21" spans="1:8" hidden="1" x14ac:dyDescent="0.2">
      <c r="A21" s="5" t="s">
        <v>15</v>
      </c>
      <c r="B21" s="5" t="s">
        <v>14</v>
      </c>
      <c r="C21" s="4">
        <v>42634</v>
      </c>
      <c r="D21" s="3"/>
      <c r="E21" s="3"/>
      <c r="F21" s="3"/>
      <c r="G21" s="3" t="e">
        <f t="shared" ref="G21" si="1">E21/D21</f>
        <v>#DIV/0!</v>
      </c>
      <c r="H21" s="25" t="s">
        <v>0</v>
      </c>
    </row>
    <row r="26" spans="1:8" x14ac:dyDescent="0.2">
      <c r="H26" s="33"/>
    </row>
  </sheetData>
  <dataValidations count="1">
    <dataValidation type="list" allowBlank="1" showInputMessage="1" showErrorMessage="1" sqref="H5:H19 H21">
      <formula1>"OPEN, ADVISORY, RAIN ADVISORY, CLOSURE"</formula1>
    </dataValidation>
  </dataValidations>
  <pageMargins left="0.7" right="0.7" top="0.75" bottom="0.75" header="0.3" footer="0.3"/>
  <pageSetup scale="87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7"/>
  <sheetViews>
    <sheetView zoomScale="120" zoomScaleNormal="120" workbookViewId="0">
      <selection activeCell="E23" sqref="E23"/>
    </sheetView>
  </sheetViews>
  <sheetFormatPr defaultColWidth="9.140625" defaultRowHeight="12.75" x14ac:dyDescent="0.2"/>
  <cols>
    <col min="1" max="1" width="9.140625" style="1"/>
    <col min="2" max="2" width="23" style="1" customWidth="1"/>
    <col min="3" max="3" width="10.5703125" style="1" bestFit="1" customWidth="1"/>
    <col min="4" max="4" width="9.140625" style="1"/>
    <col min="5" max="5" width="11.7109375" style="1" customWidth="1"/>
    <col min="6" max="7" width="9.140625" style="1"/>
    <col min="8" max="8" width="12.28515625" style="1" customWidth="1"/>
    <col min="9" max="16384" width="9.140625" style="1"/>
  </cols>
  <sheetData>
    <row r="1" spans="1:8" x14ac:dyDescent="0.2">
      <c r="A1" s="5" t="s">
        <v>42</v>
      </c>
      <c r="B1" s="5"/>
      <c r="C1" s="10"/>
      <c r="D1" s="9"/>
      <c r="E1" s="5"/>
      <c r="F1" s="2"/>
      <c r="G1" s="5"/>
      <c r="H1" s="5"/>
    </row>
    <row r="2" spans="1:8" x14ac:dyDescent="0.2">
      <c r="A2" s="5" t="s">
        <v>41</v>
      </c>
      <c r="B2" s="5"/>
      <c r="C2" s="10"/>
      <c r="D2" s="9"/>
      <c r="E2" s="5"/>
      <c r="F2" s="2"/>
      <c r="G2" s="5"/>
      <c r="H2" s="5"/>
    </row>
    <row r="3" spans="1:8" x14ac:dyDescent="0.2">
      <c r="A3" s="5" t="s">
        <v>40</v>
      </c>
      <c r="B3" s="5"/>
      <c r="C3" s="10"/>
      <c r="D3" s="9"/>
      <c r="E3" s="5"/>
      <c r="F3" s="2"/>
      <c r="G3" s="5"/>
      <c r="H3" s="5"/>
    </row>
    <row r="4" spans="1:8" x14ac:dyDescent="0.2">
      <c r="A4" s="6" t="s">
        <v>39</v>
      </c>
      <c r="B4" s="6" t="s">
        <v>38</v>
      </c>
      <c r="C4" s="8" t="s">
        <v>37</v>
      </c>
      <c r="D4" s="7" t="s">
        <v>36</v>
      </c>
      <c r="E4" s="6" t="s">
        <v>35</v>
      </c>
      <c r="F4" s="7" t="s">
        <v>34</v>
      </c>
      <c r="G4" s="6" t="s">
        <v>33</v>
      </c>
      <c r="H4" s="6" t="s">
        <v>32</v>
      </c>
    </row>
    <row r="5" spans="1:8" x14ac:dyDescent="0.2">
      <c r="A5" s="5" t="s">
        <v>31</v>
      </c>
      <c r="B5" s="5" t="s">
        <v>30</v>
      </c>
      <c r="C5" s="4">
        <v>42675</v>
      </c>
      <c r="D5" s="3">
        <v>1275</v>
      </c>
      <c r="E5" s="3" t="s">
        <v>49</v>
      </c>
      <c r="F5" s="3" t="s">
        <v>3</v>
      </c>
      <c r="G5" s="33">
        <f>24196/D5</f>
        <v>18.977254901960784</v>
      </c>
      <c r="H5" s="14" t="s">
        <v>45</v>
      </c>
    </row>
    <row r="6" spans="1:8" x14ac:dyDescent="0.2">
      <c r="A6" s="18" t="s">
        <v>29</v>
      </c>
      <c r="B6" s="18" t="s">
        <v>28</v>
      </c>
      <c r="C6" s="19">
        <v>42675</v>
      </c>
      <c r="D6" s="20">
        <v>209</v>
      </c>
      <c r="E6" s="20">
        <v>13</v>
      </c>
      <c r="F6" s="20">
        <v>20</v>
      </c>
      <c r="G6" s="21">
        <f t="shared" ref="G6:G11" si="0">E6/D6</f>
        <v>6.2200956937799042E-2</v>
      </c>
      <c r="H6" s="24" t="s">
        <v>0</v>
      </c>
    </row>
    <row r="7" spans="1:8" x14ac:dyDescent="0.2">
      <c r="A7" s="5" t="s">
        <v>27</v>
      </c>
      <c r="B7" s="5" t="s">
        <v>26</v>
      </c>
      <c r="C7" s="4">
        <v>42675</v>
      </c>
      <c r="D7" s="3">
        <v>281</v>
      </c>
      <c r="E7" s="3">
        <v>13</v>
      </c>
      <c r="F7" s="3">
        <v>20</v>
      </c>
      <c r="G7" s="33">
        <f t="shared" si="0"/>
        <v>4.6263345195729534E-2</v>
      </c>
      <c r="H7" s="2" t="s">
        <v>0</v>
      </c>
    </row>
    <row r="8" spans="1:8" x14ac:dyDescent="0.2">
      <c r="A8" s="18" t="s">
        <v>25</v>
      </c>
      <c r="B8" s="18" t="s">
        <v>24</v>
      </c>
      <c r="C8" s="19">
        <v>42675</v>
      </c>
      <c r="D8" s="22">
        <v>336</v>
      </c>
      <c r="E8" s="20">
        <v>53</v>
      </c>
      <c r="F8" s="20" t="s">
        <v>3</v>
      </c>
      <c r="G8" s="21">
        <f t="shared" si="0"/>
        <v>0.15773809523809523</v>
      </c>
      <c r="H8" s="22" t="s">
        <v>0</v>
      </c>
    </row>
    <row r="9" spans="1:8" x14ac:dyDescent="0.2">
      <c r="A9" s="5" t="s">
        <v>23</v>
      </c>
      <c r="B9" s="5" t="s">
        <v>22</v>
      </c>
      <c r="C9" s="4">
        <v>42675</v>
      </c>
      <c r="D9" s="3">
        <v>98</v>
      </c>
      <c r="E9" s="3">
        <v>13</v>
      </c>
      <c r="F9" s="3" t="s">
        <v>3</v>
      </c>
      <c r="G9" s="33">
        <f t="shared" si="0"/>
        <v>0.1326530612244898</v>
      </c>
      <c r="H9" s="2" t="s">
        <v>0</v>
      </c>
    </row>
    <row r="10" spans="1:8" x14ac:dyDescent="0.2">
      <c r="A10" s="18" t="s">
        <v>21</v>
      </c>
      <c r="B10" s="18" t="s">
        <v>20</v>
      </c>
      <c r="C10" s="19">
        <v>42675</v>
      </c>
      <c r="D10" s="20">
        <v>98</v>
      </c>
      <c r="E10" s="20">
        <v>40</v>
      </c>
      <c r="F10" s="20" t="s">
        <v>3</v>
      </c>
      <c r="G10" s="21">
        <f t="shared" si="0"/>
        <v>0.40816326530612246</v>
      </c>
      <c r="H10" s="22" t="s">
        <v>0</v>
      </c>
    </row>
    <row r="11" spans="1:8" x14ac:dyDescent="0.2">
      <c r="A11" s="5" t="s">
        <v>19</v>
      </c>
      <c r="B11" s="5" t="s">
        <v>18</v>
      </c>
      <c r="C11" s="4">
        <v>42675</v>
      </c>
      <c r="D11" s="3">
        <v>41</v>
      </c>
      <c r="E11" s="3">
        <v>26</v>
      </c>
      <c r="F11" s="25">
        <v>10</v>
      </c>
      <c r="G11" s="33">
        <f t="shared" si="0"/>
        <v>0.63414634146341464</v>
      </c>
      <c r="H11" s="2" t="s">
        <v>0</v>
      </c>
    </row>
    <row r="12" spans="1:8" x14ac:dyDescent="0.2">
      <c r="A12" s="18" t="s">
        <v>17</v>
      </c>
      <c r="B12" s="18" t="s">
        <v>16</v>
      </c>
      <c r="C12" s="19">
        <v>42675</v>
      </c>
      <c r="D12" s="20">
        <v>185</v>
      </c>
      <c r="E12" s="20">
        <v>96</v>
      </c>
      <c r="F12" s="24">
        <v>75</v>
      </c>
      <c r="G12" s="21">
        <f t="shared" ref="G12" si="1">E12/D12</f>
        <v>0.51891891891891895</v>
      </c>
      <c r="H12" s="24" t="s">
        <v>0</v>
      </c>
    </row>
    <row r="13" spans="1:8" x14ac:dyDescent="0.2">
      <c r="A13" s="5" t="s">
        <v>15</v>
      </c>
      <c r="B13" s="5" t="s">
        <v>14</v>
      </c>
      <c r="C13" s="4">
        <v>42675</v>
      </c>
      <c r="D13" s="14"/>
      <c r="E13" s="14"/>
      <c r="F13" s="14" t="s">
        <v>59</v>
      </c>
      <c r="G13" s="33"/>
      <c r="H13" s="25" t="s">
        <v>0</v>
      </c>
    </row>
    <row r="14" spans="1:8" x14ac:dyDescent="0.2">
      <c r="A14" s="18" t="s">
        <v>13</v>
      </c>
      <c r="B14" s="18" t="s">
        <v>12</v>
      </c>
      <c r="C14" s="19">
        <v>42675</v>
      </c>
      <c r="D14" s="23"/>
      <c r="E14" s="23"/>
      <c r="F14" s="23" t="s">
        <v>59</v>
      </c>
      <c r="G14" s="21"/>
      <c r="H14" s="22" t="s">
        <v>0</v>
      </c>
    </row>
    <row r="15" spans="1:8" x14ac:dyDescent="0.2">
      <c r="A15" s="5" t="s">
        <v>11</v>
      </c>
      <c r="B15" s="5" t="s">
        <v>10</v>
      </c>
      <c r="C15" s="4">
        <v>42675</v>
      </c>
      <c r="D15" s="3">
        <v>63</v>
      </c>
      <c r="E15" s="3" t="s">
        <v>3</v>
      </c>
      <c r="F15" s="3" t="s">
        <v>3</v>
      </c>
      <c r="G15" s="33">
        <f>10/D15</f>
        <v>0.15873015873015872</v>
      </c>
      <c r="H15" s="2" t="s">
        <v>0</v>
      </c>
    </row>
    <row r="16" spans="1:8" x14ac:dyDescent="0.2">
      <c r="A16" s="18" t="s">
        <v>9</v>
      </c>
      <c r="B16" s="18" t="s">
        <v>8</v>
      </c>
      <c r="C16" s="19">
        <v>42675</v>
      </c>
      <c r="D16" s="20">
        <v>2700</v>
      </c>
      <c r="E16" s="20">
        <v>127</v>
      </c>
      <c r="F16" s="20" t="s">
        <v>3</v>
      </c>
      <c r="G16" s="21">
        <f>E16/D16</f>
        <v>4.7037037037037037E-2</v>
      </c>
      <c r="H16" s="24" t="s">
        <v>0</v>
      </c>
    </row>
    <row r="17" spans="1:8" x14ac:dyDescent="0.2">
      <c r="A17" s="5" t="s">
        <v>7</v>
      </c>
      <c r="B17" s="5" t="s">
        <v>6</v>
      </c>
      <c r="C17" s="4">
        <v>42675</v>
      </c>
      <c r="D17" s="3">
        <v>512</v>
      </c>
      <c r="E17" s="3">
        <v>26</v>
      </c>
      <c r="F17" s="3" t="s">
        <v>3</v>
      </c>
      <c r="G17" s="33">
        <f>E17/D17</f>
        <v>5.078125E-2</v>
      </c>
      <c r="H17" s="2" t="s">
        <v>0</v>
      </c>
    </row>
    <row r="18" spans="1:8" x14ac:dyDescent="0.2">
      <c r="A18" s="18" t="s">
        <v>5</v>
      </c>
      <c r="B18" s="18" t="s">
        <v>4</v>
      </c>
      <c r="C18" s="19">
        <v>42675</v>
      </c>
      <c r="D18" s="20">
        <v>359</v>
      </c>
      <c r="E18" s="20">
        <v>53</v>
      </c>
      <c r="F18" s="20">
        <v>10</v>
      </c>
      <c r="G18" s="21">
        <f>E18/D18</f>
        <v>0.14763231197771587</v>
      </c>
      <c r="H18" s="24" t="s">
        <v>0</v>
      </c>
    </row>
    <row r="19" spans="1:8" x14ac:dyDescent="0.2">
      <c r="A19" s="5" t="s">
        <v>2</v>
      </c>
      <c r="B19" s="5" t="s">
        <v>1</v>
      </c>
      <c r="C19" s="4">
        <v>42675</v>
      </c>
      <c r="D19" s="3" t="s">
        <v>3</v>
      </c>
      <c r="E19" s="25" t="s">
        <v>3</v>
      </c>
      <c r="F19" s="25">
        <v>10</v>
      </c>
      <c r="G19" s="33">
        <f>10/10</f>
        <v>1</v>
      </c>
      <c r="H19" s="2" t="s">
        <v>0</v>
      </c>
    </row>
    <row r="20" spans="1:8" x14ac:dyDescent="0.2">
      <c r="C20" s="4"/>
    </row>
    <row r="21" spans="1:8" hidden="1" x14ac:dyDescent="0.2">
      <c r="A21" s="5" t="s">
        <v>15</v>
      </c>
      <c r="B21" s="5" t="s">
        <v>14</v>
      </c>
      <c r="C21" s="4">
        <v>42634</v>
      </c>
      <c r="D21" s="3"/>
      <c r="E21" s="3"/>
      <c r="F21" s="3"/>
      <c r="G21" s="3" t="e">
        <f t="shared" ref="G21" si="2">E21/D21</f>
        <v>#DIV/0!</v>
      </c>
      <c r="H21" s="25" t="s">
        <v>0</v>
      </c>
    </row>
    <row r="22" spans="1:8" x14ac:dyDescent="0.2">
      <c r="A22" s="5" t="s">
        <v>31</v>
      </c>
      <c r="B22" s="5" t="s">
        <v>30</v>
      </c>
      <c r="C22" s="4">
        <v>42676</v>
      </c>
      <c r="D22" s="3">
        <v>41</v>
      </c>
      <c r="E22" s="3">
        <v>40</v>
      </c>
      <c r="F22" s="3">
        <v>42</v>
      </c>
      <c r="G22" s="33">
        <f>E22/D22</f>
        <v>0.97560975609756095</v>
      </c>
      <c r="H22" s="2" t="s">
        <v>0</v>
      </c>
    </row>
    <row r="27" spans="1:8" x14ac:dyDescent="0.2">
      <c r="H27" s="33"/>
    </row>
  </sheetData>
  <dataValidations disablePrompts="1" count="1">
    <dataValidation type="list" allowBlank="1" showInputMessage="1" showErrorMessage="1" sqref="H5:H19 H21:H22">
      <formula1>"OPEN, ADVISORY, RAIN ADVISORY, CLOSURE"</formula1>
    </dataValidation>
  </dataValidations>
  <pageMargins left="0.7" right="0.7" top="0.75" bottom="0.75" header="0.3" footer="0.3"/>
  <pageSetup scale="8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58</vt:i4>
      </vt:variant>
    </vt:vector>
  </HeadingPairs>
  <TitlesOfParts>
    <vt:vector size="58" baseType="lpstr">
      <vt:lpstr>12-27-16</vt:lpstr>
      <vt:lpstr>12-21-16</vt:lpstr>
      <vt:lpstr>12-13-16</vt:lpstr>
      <vt:lpstr>12-6-16</vt:lpstr>
      <vt:lpstr>11-29-16</vt:lpstr>
      <vt:lpstr>11-21-16 </vt:lpstr>
      <vt:lpstr>11-15-16</vt:lpstr>
      <vt:lpstr>11-8-16</vt:lpstr>
      <vt:lpstr>11-1-16</vt:lpstr>
      <vt:lpstr>10-25-16</vt:lpstr>
      <vt:lpstr>10-18-16 RA</vt:lpstr>
      <vt:lpstr>10-11-16</vt:lpstr>
      <vt:lpstr>10-4-16</vt:lpstr>
      <vt:lpstr>9-27-16</vt:lpstr>
      <vt:lpstr>9-20-16</vt:lpstr>
      <vt:lpstr>9-13-16</vt:lpstr>
      <vt:lpstr>9-6-16</vt:lpstr>
      <vt:lpstr>8-30-16</vt:lpstr>
      <vt:lpstr>TEMPLATE</vt:lpstr>
      <vt:lpstr>8-24-16</vt:lpstr>
      <vt:lpstr>8-16-15</vt:lpstr>
      <vt:lpstr>8-9-16</vt:lpstr>
      <vt:lpstr>8-2-16</vt:lpstr>
      <vt:lpstr>7-26-16</vt:lpstr>
      <vt:lpstr>7-22-16</vt:lpstr>
      <vt:lpstr>7-21-16 RESAMPLE - PM</vt:lpstr>
      <vt:lpstr>7-21-16 AM</vt:lpstr>
      <vt:lpstr>7-20-16</vt:lpstr>
      <vt:lpstr>7-19-16</vt:lpstr>
      <vt:lpstr>7-12-16</vt:lpstr>
      <vt:lpstr>7-6-16</vt:lpstr>
      <vt:lpstr>6-28-16</vt:lpstr>
      <vt:lpstr>6-22-16</vt:lpstr>
      <vt:lpstr>6-15-16</vt:lpstr>
      <vt:lpstr>6-7-16</vt:lpstr>
      <vt:lpstr>6-2-16</vt:lpstr>
      <vt:lpstr>5-23-16</vt:lpstr>
      <vt:lpstr>5-17-16 </vt:lpstr>
      <vt:lpstr>5-9-16 </vt:lpstr>
      <vt:lpstr>5-3-16</vt:lpstr>
      <vt:lpstr>4-26-16</vt:lpstr>
      <vt:lpstr>4-19-16</vt:lpstr>
      <vt:lpstr>4-12-16</vt:lpstr>
      <vt:lpstr>4-05-16</vt:lpstr>
      <vt:lpstr>3-30-16</vt:lpstr>
      <vt:lpstr>3-22-16</vt:lpstr>
      <vt:lpstr>3-15-16</vt:lpstr>
      <vt:lpstr>3-8-16 RA</vt:lpstr>
      <vt:lpstr>3-1-16</vt:lpstr>
      <vt:lpstr>2-23-16</vt:lpstr>
      <vt:lpstr>2-18-16 RA</vt:lpstr>
      <vt:lpstr>2-16-16</vt:lpstr>
      <vt:lpstr>2-09-16</vt:lpstr>
      <vt:lpstr>2-02-16 RA</vt:lpstr>
      <vt:lpstr>1-26-16</vt:lpstr>
      <vt:lpstr>01-19-16</vt:lpstr>
      <vt:lpstr>01-12-16</vt:lpstr>
      <vt:lpstr>1-5-16 RA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Claudia McGee</dc:creator>
  <cp:lastModifiedBy>Claudia McGee</cp:lastModifiedBy>
  <cp:lastPrinted>2017-03-29T16:23:43Z</cp:lastPrinted>
  <dcterms:created xsi:type="dcterms:W3CDTF">2016-05-02T22:54:47Z</dcterms:created>
  <dcterms:modified xsi:type="dcterms:W3CDTF">2017-03-29T16:36:13Z</dcterms:modified>
</cp:coreProperties>
</file>