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lmcgee\Desktop\"/>
    </mc:Choice>
  </mc:AlternateContent>
  <bookViews>
    <workbookView xWindow="0" yWindow="0" windowWidth="25200" windowHeight="11685" firstSheet="19" activeTab="27"/>
  </bookViews>
  <sheets>
    <sheet name="6-26-17" sheetId="1" r:id="rId1"/>
    <sheet name="6-20-17" sheetId="2" r:id="rId2"/>
    <sheet name="6-13-17" sheetId="3" r:id="rId3"/>
    <sheet name="6-6-17" sheetId="4" r:id="rId4"/>
    <sheet name="5-30-17" sheetId="5" r:id="rId5"/>
    <sheet name="5-23-17" sheetId="6" r:id="rId6"/>
    <sheet name="5-16-17" sheetId="7" r:id="rId7"/>
    <sheet name="5-9-17 RA" sheetId="8" r:id="rId8"/>
    <sheet name="5-2-17" sheetId="9" r:id="rId9"/>
    <sheet name="4-25-17" sheetId="10" r:id="rId10"/>
    <sheet name="4-18-17" sheetId="11" r:id="rId11"/>
    <sheet name="4-11-17" sheetId="12" r:id="rId12"/>
    <sheet name="4-4-17" sheetId="13" r:id="rId13"/>
    <sheet name="3-28-17" sheetId="14" r:id="rId14"/>
    <sheet name="3-21-17" sheetId="15" r:id="rId15"/>
    <sheet name="3-14-17" sheetId="16" r:id="rId16"/>
    <sheet name="3-8-17" sheetId="17" r:id="rId17"/>
    <sheet name="2-28-17" sheetId="18" r:id="rId18"/>
    <sheet name="2-21-17 RA" sheetId="19" r:id="rId19"/>
    <sheet name="2-15-17" sheetId="20" r:id="rId20"/>
    <sheet name="2-7-17 RA" sheetId="21" r:id="rId21"/>
    <sheet name="1-31-17" sheetId="22" r:id="rId22"/>
    <sheet name="1-26-17" sheetId="23" r:id="rId23"/>
    <sheet name="1-25-17" sheetId="24" r:id="rId24"/>
    <sheet name="1-24-17" sheetId="25" r:id="rId25"/>
    <sheet name="1-17-17" sheetId="26" r:id="rId26"/>
    <sheet name="1-10-17 RA" sheetId="27" r:id="rId27"/>
    <sheet name="1-3-17" sheetId="28" r:id="rId2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8" l="1"/>
  <c r="G18" i="28"/>
  <c r="G17" i="28"/>
  <c r="G16" i="28"/>
  <c r="G15" i="28"/>
  <c r="G12" i="28"/>
  <c r="G11" i="28"/>
  <c r="G10" i="28"/>
  <c r="G9" i="28"/>
  <c r="G8" i="28"/>
  <c r="G7" i="28"/>
  <c r="G6" i="28"/>
  <c r="G5" i="28"/>
  <c r="G19" i="27"/>
  <c r="G18" i="27"/>
  <c r="G17" i="27"/>
  <c r="G16" i="27"/>
  <c r="G15" i="27"/>
  <c r="G12" i="27"/>
  <c r="G11" i="27"/>
  <c r="G10" i="27"/>
  <c r="G9" i="27"/>
  <c r="G8" i="27"/>
  <c r="G7" i="27"/>
  <c r="G6" i="27"/>
  <c r="G5" i="27"/>
  <c r="G21" i="26"/>
  <c r="G19" i="26"/>
  <c r="G18" i="26"/>
  <c r="G17" i="26"/>
  <c r="G16" i="26"/>
  <c r="G15" i="26"/>
  <c r="G12" i="26"/>
  <c r="G11" i="26"/>
  <c r="G10" i="26"/>
  <c r="G9" i="26"/>
  <c r="G8" i="26"/>
  <c r="G7" i="26"/>
  <c r="G6" i="26"/>
  <c r="G5" i="26"/>
  <c r="G19" i="25"/>
  <c r="G18" i="25"/>
  <c r="G17" i="25"/>
  <c r="G16" i="25"/>
  <c r="G15" i="25"/>
  <c r="G12" i="25"/>
  <c r="G11" i="25"/>
  <c r="G10" i="25"/>
  <c r="G9" i="25"/>
  <c r="G8" i="25"/>
  <c r="G7" i="25"/>
  <c r="G6" i="25"/>
  <c r="G5" i="25"/>
  <c r="G19" i="24"/>
  <c r="G18" i="24"/>
  <c r="G17" i="24"/>
  <c r="G16" i="24"/>
  <c r="G15" i="24"/>
  <c r="G12" i="24"/>
  <c r="G11" i="24"/>
  <c r="G10" i="24"/>
  <c r="G9" i="24"/>
  <c r="G8" i="24"/>
  <c r="G7" i="24"/>
  <c r="G6" i="24"/>
  <c r="G5" i="24"/>
  <c r="G34" i="23"/>
  <c r="G33" i="23"/>
  <c r="G32" i="23"/>
  <c r="G31" i="23"/>
  <c r="G30" i="23"/>
  <c r="G29" i="23"/>
  <c r="G28" i="23"/>
  <c r="G27" i="23"/>
  <c r="G19" i="23"/>
  <c r="G18" i="23"/>
  <c r="G17" i="23"/>
  <c r="G16" i="23"/>
  <c r="G15" i="23"/>
  <c r="G12" i="23"/>
  <c r="G11" i="23"/>
  <c r="G10" i="23"/>
  <c r="G9" i="23"/>
  <c r="G8" i="23"/>
  <c r="G7" i="23"/>
  <c r="G6" i="23"/>
  <c r="G5" i="23"/>
  <c r="G27" i="22"/>
  <c r="G23" i="22"/>
  <c r="G22" i="22"/>
  <c r="G19" i="22"/>
  <c r="G18" i="22"/>
  <c r="G17" i="22"/>
  <c r="G16" i="22"/>
  <c r="G15" i="22"/>
  <c r="G12" i="22"/>
  <c r="G11" i="22"/>
  <c r="G10" i="22"/>
  <c r="G9" i="22"/>
  <c r="G8" i="22"/>
  <c r="G7" i="22"/>
  <c r="G6" i="22"/>
  <c r="G5" i="22"/>
  <c r="G30" i="21"/>
  <c r="G29" i="21"/>
  <c r="G28" i="21"/>
  <c r="G27" i="21"/>
  <c r="G25" i="21"/>
  <c r="G24" i="21"/>
  <c r="G23" i="21"/>
  <c r="G22" i="21"/>
  <c r="G19" i="21"/>
  <c r="G18" i="21"/>
  <c r="G17" i="21"/>
  <c r="G16" i="21"/>
  <c r="G15" i="21"/>
  <c r="G12" i="21"/>
  <c r="G11" i="21"/>
  <c r="G10" i="21"/>
  <c r="G9" i="21"/>
  <c r="G8" i="21"/>
  <c r="G7" i="21"/>
  <c r="G6" i="21"/>
  <c r="G5" i="21"/>
  <c r="G23" i="20"/>
  <c r="G22" i="20"/>
  <c r="G21" i="20"/>
  <c r="G19" i="20"/>
  <c r="G18" i="20"/>
  <c r="G17" i="20"/>
  <c r="G16" i="20"/>
  <c r="G15" i="20"/>
  <c r="G12" i="20"/>
  <c r="G11" i="20"/>
  <c r="G10" i="20"/>
  <c r="G9" i="20"/>
  <c r="G8" i="20"/>
  <c r="G7" i="20"/>
  <c r="G6" i="20"/>
  <c r="G5" i="20"/>
  <c r="G19" i="19"/>
  <c r="G18" i="19"/>
  <c r="G17" i="19"/>
  <c r="G16" i="19"/>
  <c r="G15" i="19"/>
  <c r="G12" i="19"/>
  <c r="G11" i="19"/>
  <c r="G10" i="19"/>
  <c r="G9" i="19"/>
  <c r="G8" i="19"/>
  <c r="G7" i="19"/>
  <c r="G6" i="19"/>
  <c r="G5" i="19"/>
  <c r="G22" i="18"/>
  <c r="G19" i="18"/>
  <c r="G18" i="18"/>
  <c r="G17" i="18"/>
  <c r="G16" i="18"/>
  <c r="G15" i="18"/>
  <c r="G12" i="18"/>
  <c r="G11" i="18"/>
  <c r="G10" i="18"/>
  <c r="G9" i="18"/>
  <c r="G8" i="18"/>
  <c r="G7" i="18"/>
  <c r="G6" i="18"/>
  <c r="G5" i="18"/>
  <c r="G23" i="17"/>
  <c r="G22" i="17"/>
  <c r="G19" i="17"/>
  <c r="G18" i="17"/>
  <c r="G17" i="17"/>
  <c r="G16" i="17"/>
  <c r="G15" i="17"/>
  <c r="G12" i="17"/>
  <c r="G11" i="17"/>
  <c r="G10" i="17"/>
  <c r="G9" i="17"/>
  <c r="G8" i="17"/>
  <c r="G7" i="17"/>
  <c r="G6" i="17"/>
  <c r="G5" i="17"/>
  <c r="G19" i="16"/>
  <c r="G18" i="16"/>
  <c r="G17" i="16"/>
  <c r="G16" i="16"/>
  <c r="G15" i="16"/>
  <c r="G12" i="16"/>
  <c r="G11" i="16"/>
  <c r="G10" i="16"/>
  <c r="G9" i="16"/>
  <c r="G8" i="16"/>
  <c r="G7" i="16"/>
  <c r="G6" i="16"/>
  <c r="G5" i="16"/>
  <c r="G22" i="15"/>
  <c r="G21" i="15"/>
  <c r="G19" i="15"/>
  <c r="G18" i="15"/>
  <c r="G17" i="15"/>
  <c r="G16" i="15"/>
  <c r="G15" i="15"/>
  <c r="G12" i="15"/>
  <c r="G11" i="15"/>
  <c r="G10" i="15"/>
  <c r="G9" i="15"/>
  <c r="G8" i="15"/>
  <c r="G7" i="15"/>
  <c r="G6" i="15"/>
  <c r="G5" i="15"/>
  <c r="G19" i="14"/>
  <c r="G18" i="14"/>
  <c r="G17" i="14"/>
  <c r="G16" i="14"/>
  <c r="G15" i="14"/>
  <c r="G12" i="14"/>
  <c r="G11" i="14"/>
  <c r="G10" i="14"/>
  <c r="G9" i="14"/>
  <c r="G8" i="14"/>
  <c r="G7" i="14"/>
  <c r="G6" i="14"/>
  <c r="G5" i="14"/>
  <c r="G22" i="13"/>
  <c r="G21" i="13"/>
  <c r="G19" i="13"/>
  <c r="G18" i="13"/>
  <c r="G17" i="13"/>
  <c r="G16" i="13"/>
  <c r="G15" i="13"/>
  <c r="G12" i="13"/>
  <c r="G11" i="13"/>
  <c r="G10" i="13"/>
  <c r="G9" i="13"/>
  <c r="G8" i="13"/>
  <c r="G7" i="13"/>
  <c r="G6" i="13"/>
  <c r="G5" i="13"/>
  <c r="G22" i="12"/>
  <c r="G19" i="12"/>
  <c r="G18" i="12"/>
  <c r="G17" i="12"/>
  <c r="G16" i="12"/>
  <c r="G15" i="12"/>
  <c r="G12" i="12"/>
  <c r="G11" i="12"/>
  <c r="G10" i="12"/>
  <c r="G9" i="12"/>
  <c r="G8" i="12"/>
  <c r="G7" i="12"/>
  <c r="G6" i="12"/>
  <c r="G5" i="12"/>
  <c r="G22" i="11"/>
  <c r="G19" i="11"/>
  <c r="G18" i="11"/>
  <c r="G17" i="11"/>
  <c r="G16" i="11"/>
  <c r="G15" i="11"/>
  <c r="G12" i="11"/>
  <c r="G11" i="11"/>
  <c r="G10" i="11"/>
  <c r="G9" i="11"/>
  <c r="G8" i="11"/>
  <c r="G7" i="11"/>
  <c r="G6" i="11"/>
  <c r="G5" i="11"/>
  <c r="G22" i="10"/>
  <c r="G19" i="10"/>
  <c r="G18" i="10"/>
  <c r="G17" i="10"/>
  <c r="G16" i="10"/>
  <c r="G15" i="10"/>
  <c r="G12" i="10"/>
  <c r="G11" i="10"/>
  <c r="G10" i="10"/>
  <c r="G9" i="10"/>
  <c r="G8" i="10"/>
  <c r="G7" i="10"/>
  <c r="G6" i="10"/>
  <c r="G5" i="10"/>
  <c r="G22" i="9"/>
  <c r="G19" i="9"/>
  <c r="G18" i="9"/>
  <c r="G17" i="9"/>
  <c r="G16" i="9"/>
  <c r="G15" i="9"/>
  <c r="G12" i="9"/>
  <c r="G11" i="9"/>
  <c r="G10" i="9"/>
  <c r="G9" i="9"/>
  <c r="G8" i="9"/>
  <c r="G7" i="9"/>
  <c r="G6" i="9"/>
  <c r="G5" i="9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22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<sst xmlns="http://schemas.openxmlformats.org/spreadsheetml/2006/main" count="2164" uniqueCount="78">
  <si>
    <t>Total Coliform 10,000 per 100ml if Fecal/Total is &lt; .1</t>
  </si>
  <si>
    <t>Fecal Coliform:  400 per 100ml</t>
  </si>
  <si>
    <t>Enterococcus:  104 per 100ml</t>
  </si>
  <si>
    <t>Site</t>
  </si>
  <si>
    <t>Location</t>
  </si>
  <si>
    <t>Date</t>
  </si>
  <si>
    <t>Total</t>
  </si>
  <si>
    <t>Fecal</t>
  </si>
  <si>
    <t>Entero</t>
  </si>
  <si>
    <t>Ratio</t>
  </si>
  <si>
    <t>Comments</t>
  </si>
  <si>
    <t>B-10</t>
  </si>
  <si>
    <t>55th Place-Beach</t>
  </si>
  <si>
    <t>&lt;10</t>
  </si>
  <si>
    <t>CLOSURE</t>
  </si>
  <si>
    <t>B-11</t>
  </si>
  <si>
    <t>72nd Place-Beach</t>
  </si>
  <si>
    <t>B-14</t>
  </si>
  <si>
    <t>Alamitos-Bay shore Float</t>
  </si>
  <si>
    <t>B-22</t>
  </si>
  <si>
    <t>Mothers' Beach</t>
  </si>
  <si>
    <t>B-24</t>
  </si>
  <si>
    <t>Colorado Lagoon-South</t>
  </si>
  <si>
    <t>B-25</t>
  </si>
  <si>
    <t>Colorado Lagoon-North</t>
  </si>
  <si>
    <t>B-31</t>
  </si>
  <si>
    <t>56th Place-On Bayside</t>
  </si>
  <si>
    <t>B-67</t>
  </si>
  <si>
    <t>2nd St Bridge &amp; Bayshore</t>
  </si>
  <si>
    <t>BAY BEACHES CLOSED DUE TO SEWAGE SPILL</t>
  </si>
  <si>
    <t>SEWAGE SPILL LONG BEACH ALAMITOS BAY</t>
  </si>
  <si>
    <t>START DATE 6/26/17</t>
  </si>
  <si>
    <t>END DATE 6/27/17</t>
  </si>
  <si>
    <t>B-5</t>
  </si>
  <si>
    <t>5th Place-Beach</t>
  </si>
  <si>
    <t>OPEN</t>
  </si>
  <si>
    <t>B-7</t>
  </si>
  <si>
    <t>Coronado Ave-Beach</t>
  </si>
  <si>
    <t>B-8</t>
  </si>
  <si>
    <t>W/side of Belmont Pier</t>
  </si>
  <si>
    <t>B-9</t>
  </si>
  <si>
    <t>Prospect Ave-Beach</t>
  </si>
  <si>
    <t>B-56</t>
  </si>
  <si>
    <t>10th Place-Beach</t>
  </si>
  <si>
    <t>B-60</t>
  </si>
  <si>
    <t>Molino Ave-Beach</t>
  </si>
  <si>
    <t>B-64</t>
  </si>
  <si>
    <t>Granada Ave-Beach</t>
  </si>
  <si>
    <t>ADVISORY</t>
  </si>
  <si>
    <t>&gt;24196</t>
  </si>
  <si>
    <t>&gt;2005</t>
  </si>
  <si>
    <t>RAIN ADVISORY</t>
  </si>
  <si>
    <t>RAIN ADVISORY:</t>
  </si>
  <si>
    <t>START DATE:5/8/17</t>
  </si>
  <si>
    <t>END DATE: 5/10/17</t>
  </si>
  <si>
    <t xml:space="preserve">No samples due to construction </t>
  </si>
  <si>
    <t>START DATE: 03/21/17</t>
  </si>
  <si>
    <t>END DATE: 03/24/17</t>
  </si>
  <si>
    <t>START DATE: 2/17/17</t>
  </si>
  <si>
    <t>END DATE: 2/23/17</t>
  </si>
  <si>
    <t>**</t>
  </si>
  <si>
    <t>**SEWAGE SPILL LONG BEACH 10TH AND GRAND 2,400 GALLONS GOING INTO COLORADO LAGOON</t>
  </si>
  <si>
    <t>START DATE 1/6/17</t>
  </si>
  <si>
    <t>END DATE 1/16/17</t>
  </si>
  <si>
    <t>CLOSURE DUE TO SEWAGE SPILL ON 2/6/17</t>
  </si>
  <si>
    <t xml:space="preserve">B-14 HAS A CLEAN SAMPLE ON 2/9/17 BUT REQUIRES 2 CONSECTUIVE CLEAN SAMPLES TO REOPEN </t>
  </si>
  <si>
    <t>SEWAGE SPILL LONG BEACH ALAMITOS BAY 26,500 GALLONS</t>
  </si>
  <si>
    <t>START DATE 1/20/17</t>
  </si>
  <si>
    <t>END DATE 1/31/17</t>
  </si>
  <si>
    <t xml:space="preserve">** THE SEWAGE SPILL BEGAN IN THE ALAMITOS BAY AREA BUT IT AFFECTED ALL OTHER SITES  </t>
  </si>
  <si>
    <t>NOTE 1/30/17 NO SAMPLES TAKEN FOR B-5,B-56,B-60,B-7, AND B8:</t>
  </si>
  <si>
    <t xml:space="preserve">All SITES WEST OF THE BELMONT PIER ARE OPENED DUE TO 2 CONSECUTIVE CLEAN SAMPLES </t>
  </si>
  <si>
    <t>B-5, B-56, B-60, B-7, AND B-8</t>
  </si>
  <si>
    <t>ALL BEACHES REMAIN CLOSED DUE TO SEWAGE SPILL</t>
  </si>
  <si>
    <t>START DATE 1/18/17</t>
  </si>
  <si>
    <t>END DATE 1/26/17</t>
  </si>
  <si>
    <t>START DATE 1/9/17</t>
  </si>
  <si>
    <t>END DATE 1/15/17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</si>
</sst>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"/>
    <numFmt numFmtId="165" formatCode="0.00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2" fillId="0" borderId="0" xfId="1" applyFont="1"/>
    <xf numFmtId="164" fontId="2" fillId="0" borderId="0" xfId="1" applyNumberFormat="1" applyFont="1"/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/>
    <xf numFmtId="0" fontId="3" fillId="2" borderId="0" xfId="1" applyFont="1" applyFill="1" applyAlignment="1">
      <alignment horizontal="center"/>
    </xf>
    <xf numFmtId="164" fontId="3" fillId="2" borderId="0" xfId="1" applyNumberFormat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14" fontId="2" fillId="0" borderId="0" xfId="1" applyNumberFormat="1"/>
    <xf numFmtId="0" fontId="2" fillId="0" borderId="0" xfId="1" applyAlignment="1">
      <alignment horizontal="right"/>
    </xf>
    <xf numFmtId="0" fontId="2" fillId="0" borderId="0" xfId="1" applyFill="1"/>
    <xf numFmtId="0" fontId="4" fillId="0" borderId="0" xfId="1" applyFont="1" applyAlignment="1">
      <alignment horizontal="right"/>
    </xf>
    <xf numFmtId="0" fontId="2" fillId="3" borderId="0" xfId="1" applyFont="1" applyFill="1"/>
    <xf numFmtId="14" fontId="2" fillId="3" borderId="0" xfId="1" applyNumberFormat="1" applyFill="1"/>
    <xf numFmtId="0" fontId="2" fillId="3" borderId="0" xfId="1" applyFill="1" applyAlignment="1">
      <alignment horizontal="right"/>
    </xf>
    <xf numFmtId="0" fontId="2" fillId="3" borderId="0" xfId="1" applyFill="1"/>
    <xf numFmtId="0" fontId="4" fillId="3" borderId="0" xfId="1" applyFont="1" applyFill="1" applyAlignment="1">
      <alignment horizontal="right"/>
    </xf>
    <xf numFmtId="0" fontId="2" fillId="3" borderId="0" xfId="1" applyFont="1" applyFill="1" applyAlignment="1">
      <alignment horizontal="right"/>
    </xf>
    <xf numFmtId="0" fontId="4" fillId="0" borderId="0" xfId="1" applyFont="1"/>
    <xf numFmtId="0" fontId="2" fillId="0" borderId="0" xfId="1" applyNumberFormat="1" applyFill="1"/>
    <xf numFmtId="165" fontId="2" fillId="0" borderId="0" xfId="1" applyNumberFormat="1" applyFill="1"/>
    <xf numFmtId="0" fontId="2" fillId="0" borderId="0" xfId="1" applyFont="1" applyFill="1"/>
    <xf numFmtId="14" fontId="2" fillId="0" borderId="0" xfId="1" applyNumberFormat="1" applyFill="1"/>
    <xf numFmtId="0" fontId="2" fillId="0" borderId="0" xfId="1" applyFill="1" applyAlignment="1">
      <alignment horizontal="right"/>
    </xf>
    <xf numFmtId="0" fontId="2" fillId="0" borderId="0" xfId="1" applyFont="1" applyFill="1" applyAlignment="1">
      <alignment horizontal="right"/>
    </xf>
    <xf numFmtId="0" fontId="1" fillId="0" borderId="0" xfId="0" applyFont="1"/>
    <xf numFmtId="0" fontId="4" fillId="0" borderId="0" xfId="1" applyFont="1" applyFill="1" applyAlignment="1">
      <alignment horizontal="right"/>
    </xf>
    <xf numFmtId="0" fontId="1" fillId="0" borderId="0" xfId="0" applyFont="1" applyFill="1"/>
    <xf numFmtId="0" fontId="0" fillId="0" borderId="0" xfId="0" applyFill="1"/>
    <xf numFmtId="0" fontId="4" fillId="0" borderId="0" xfId="1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11</v>
      </c>
      <c r="B5" s="1" t="s">
        <v>12</v>
      </c>
      <c r="C5" s="9">
        <v>42912</v>
      </c>
      <c r="D5" s="10">
        <v>313</v>
      </c>
      <c r="E5" s="10" t="s">
        <v>13</v>
      </c>
      <c r="F5" s="10" t="s">
        <v>13</v>
      </c>
      <c r="G5" s="11">
        <f>10/D5</f>
        <v>3.1948881789137379E-2</v>
      </c>
      <c r="H5" s="12" t="s">
        <v>14</v>
      </c>
    </row>
    <row r="6" spans="1:9" x14ac:dyDescent="0.2">
      <c r="A6" s="13" t="s">
        <v>15</v>
      </c>
      <c r="B6" s="13" t="s">
        <v>16</v>
      </c>
      <c r="C6" s="14">
        <v>42912</v>
      </c>
      <c r="D6" s="15">
        <v>74</v>
      </c>
      <c r="E6" s="15">
        <v>26</v>
      </c>
      <c r="F6" s="15" t="s">
        <v>13</v>
      </c>
      <c r="G6" s="16">
        <f t="shared" ref="G6:G12" si="0">E6/D6</f>
        <v>0.35135135135135137</v>
      </c>
      <c r="H6" s="17" t="s">
        <v>14</v>
      </c>
    </row>
    <row r="7" spans="1:9" x14ac:dyDescent="0.2">
      <c r="A7" s="1" t="s">
        <v>17</v>
      </c>
      <c r="B7" s="1" t="s">
        <v>18</v>
      </c>
      <c r="C7" s="9">
        <v>42912</v>
      </c>
      <c r="D7" s="10">
        <v>20</v>
      </c>
      <c r="E7" s="10">
        <v>13</v>
      </c>
      <c r="F7" s="4" t="s">
        <v>13</v>
      </c>
      <c r="G7" s="11">
        <f t="shared" si="0"/>
        <v>0.65</v>
      </c>
      <c r="H7" s="12" t="s">
        <v>14</v>
      </c>
    </row>
    <row r="8" spans="1:9" x14ac:dyDescent="0.2">
      <c r="A8" s="13" t="s">
        <v>19</v>
      </c>
      <c r="B8" s="13" t="s">
        <v>20</v>
      </c>
      <c r="C8" s="14">
        <v>42912</v>
      </c>
      <c r="D8" s="15">
        <v>473</v>
      </c>
      <c r="E8" s="15">
        <v>241</v>
      </c>
      <c r="F8" s="18" t="s">
        <v>13</v>
      </c>
      <c r="G8" s="16">
        <f t="shared" si="0"/>
        <v>0.5095137420718816</v>
      </c>
      <c r="H8" s="17" t="s">
        <v>14</v>
      </c>
      <c r="I8" s="19"/>
    </row>
    <row r="9" spans="1:9" x14ac:dyDescent="0.2">
      <c r="A9" s="1" t="s">
        <v>21</v>
      </c>
      <c r="B9" s="1" t="s">
        <v>22</v>
      </c>
      <c r="C9" s="9">
        <v>42912</v>
      </c>
      <c r="D9" s="10">
        <v>86</v>
      </c>
      <c r="E9" s="10">
        <v>13</v>
      </c>
      <c r="F9" s="10" t="s">
        <v>13</v>
      </c>
      <c r="G9" s="11">
        <f t="shared" si="0"/>
        <v>0.15116279069767441</v>
      </c>
      <c r="H9" s="12" t="s">
        <v>14</v>
      </c>
    </row>
    <row r="10" spans="1:9" x14ac:dyDescent="0.2">
      <c r="A10" s="13" t="s">
        <v>23</v>
      </c>
      <c r="B10" s="13" t="s">
        <v>24</v>
      </c>
      <c r="C10" s="14">
        <v>42912</v>
      </c>
      <c r="D10" s="15">
        <v>221</v>
      </c>
      <c r="E10" s="15">
        <v>39</v>
      </c>
      <c r="F10" s="15">
        <v>20</v>
      </c>
      <c r="G10" s="16">
        <f t="shared" si="0"/>
        <v>0.17647058823529413</v>
      </c>
      <c r="H10" s="17" t="s">
        <v>14</v>
      </c>
    </row>
    <row r="11" spans="1:9" x14ac:dyDescent="0.2">
      <c r="A11" s="1" t="s">
        <v>25</v>
      </c>
      <c r="B11" s="1" t="s">
        <v>26</v>
      </c>
      <c r="C11" s="9">
        <v>42912</v>
      </c>
      <c r="D11" s="10">
        <v>218</v>
      </c>
      <c r="E11" s="10">
        <v>209</v>
      </c>
      <c r="F11" s="10">
        <v>192</v>
      </c>
      <c r="G11" s="11">
        <f t="shared" si="0"/>
        <v>0.95871559633027525</v>
      </c>
      <c r="H11" s="12" t="s">
        <v>14</v>
      </c>
    </row>
    <row r="12" spans="1:9" x14ac:dyDescent="0.2">
      <c r="A12" s="13" t="s">
        <v>27</v>
      </c>
      <c r="B12" s="13" t="s">
        <v>28</v>
      </c>
      <c r="C12" s="14">
        <v>42912</v>
      </c>
      <c r="D12" s="15">
        <v>324</v>
      </c>
      <c r="E12" s="15">
        <v>26</v>
      </c>
      <c r="F12" s="15" t="s">
        <v>13</v>
      </c>
      <c r="G12" s="16">
        <f t="shared" si="0"/>
        <v>8.0246913580246909E-2</v>
      </c>
      <c r="H12" s="17" t="s">
        <v>14</v>
      </c>
    </row>
    <row r="13" spans="1:9" x14ac:dyDescent="0.2">
      <c r="A13" s="1"/>
      <c r="B13" s="1"/>
      <c r="C13" s="9"/>
      <c r="D13" s="10"/>
      <c r="E13" s="4"/>
      <c r="F13" s="4"/>
      <c r="G13" s="11"/>
      <c r="H13" s="12"/>
    </row>
    <row r="14" spans="1:9" x14ac:dyDescent="0.2">
      <c r="A14" s="19"/>
      <c r="B14" s="19"/>
    </row>
    <row r="15" spans="1:9" x14ac:dyDescent="0.2">
      <c r="A15" s="19" t="s">
        <v>29</v>
      </c>
    </row>
    <row r="17" spans="1:1" x14ac:dyDescent="0.2">
      <c r="A17" s="19" t="s">
        <v>30</v>
      </c>
    </row>
    <row r="18" spans="1:1" x14ac:dyDescent="0.2">
      <c r="A18" s="19" t="s">
        <v>31</v>
      </c>
    </row>
    <row r="19" spans="1:1" x14ac:dyDescent="0.2">
      <c r="A19" s="19" t="s">
        <v>32</v>
      </c>
    </row>
    <row r="20" spans="1:1" x14ac:dyDescent="0.2">
      <c r="A20" s="19"/>
    </row>
  </sheetData>
  <dataValidations count="1">
    <dataValidation type="list" allowBlank="1" showInputMessage="1" showErrorMessage="1" sqref="H5:H1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42850</v>
      </c>
      <c r="D5" s="10">
        <v>108</v>
      </c>
      <c r="E5" s="10" t="s">
        <v>13</v>
      </c>
      <c r="F5" s="10">
        <v>10</v>
      </c>
      <c r="G5" s="11">
        <f>10/D5</f>
        <v>9.2592592592592587E-2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42850</v>
      </c>
      <c r="D6" s="15">
        <v>183</v>
      </c>
      <c r="E6" s="15">
        <v>68</v>
      </c>
      <c r="F6" s="15">
        <v>42</v>
      </c>
      <c r="G6" s="16">
        <f>E6/D6</f>
        <v>0.37158469945355194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42850</v>
      </c>
      <c r="D7" s="10">
        <v>121</v>
      </c>
      <c r="E7" s="10">
        <v>40</v>
      </c>
      <c r="F7" s="10">
        <v>20</v>
      </c>
      <c r="G7" s="11">
        <f>E7/D7</f>
        <v>0.33057851239669422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42850</v>
      </c>
      <c r="D8" s="18">
        <v>171</v>
      </c>
      <c r="E8" s="15">
        <v>13</v>
      </c>
      <c r="F8" s="15">
        <v>42</v>
      </c>
      <c r="G8" s="16">
        <f>E8/D8</f>
        <v>7.6023391812865493E-2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42850</v>
      </c>
      <c r="D9" s="10">
        <v>20</v>
      </c>
      <c r="E9" s="10">
        <v>13</v>
      </c>
      <c r="F9" s="10" t="s">
        <v>13</v>
      </c>
      <c r="G9" s="11">
        <f>E9/D9</f>
        <v>0.65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42850</v>
      </c>
      <c r="D10" s="15">
        <v>96</v>
      </c>
      <c r="E10" s="15">
        <v>13</v>
      </c>
      <c r="F10" s="15" t="s">
        <v>13</v>
      </c>
      <c r="G10" s="16">
        <f>E10/D10</f>
        <v>0.13541666666666666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42850</v>
      </c>
      <c r="D11" s="10">
        <v>41</v>
      </c>
      <c r="E11" s="10" t="s">
        <v>13</v>
      </c>
      <c r="F11" s="4" t="s">
        <v>13</v>
      </c>
      <c r="G11" s="21">
        <f>10/D11</f>
        <v>0.24390243902439024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42850</v>
      </c>
      <c r="D12" s="15">
        <v>278</v>
      </c>
      <c r="E12" s="15" t="s">
        <v>13</v>
      </c>
      <c r="F12" s="18">
        <v>31</v>
      </c>
      <c r="G12" s="16">
        <f>10/D12</f>
        <v>3.5971223021582732E-2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42850</v>
      </c>
      <c r="D13" s="12"/>
      <c r="E13" s="12"/>
      <c r="F13" s="12" t="s">
        <v>55</v>
      </c>
      <c r="G13" s="11"/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42850</v>
      </c>
      <c r="D14" s="17"/>
      <c r="E14" s="17"/>
      <c r="F14" s="17" t="s">
        <v>55</v>
      </c>
      <c r="G14" s="16"/>
      <c r="H14" s="18" t="s">
        <v>35</v>
      </c>
    </row>
    <row r="15" spans="1:9" x14ac:dyDescent="0.2">
      <c r="A15" s="1" t="s">
        <v>25</v>
      </c>
      <c r="B15" s="1" t="s">
        <v>26</v>
      </c>
      <c r="C15" s="9">
        <v>42850</v>
      </c>
      <c r="D15" s="10" t="s">
        <v>13</v>
      </c>
      <c r="E15" s="10" t="s">
        <v>13</v>
      </c>
      <c r="F15" s="10" t="s">
        <v>13</v>
      </c>
      <c r="G15" s="11">
        <f>10/10</f>
        <v>1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42850</v>
      </c>
      <c r="D16" s="15">
        <v>156</v>
      </c>
      <c r="E16" s="15">
        <v>68</v>
      </c>
      <c r="F16" s="15">
        <v>10</v>
      </c>
      <c r="G16" s="16">
        <f>E16/D16</f>
        <v>0.4358974358974359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42850</v>
      </c>
      <c r="D17" s="10">
        <v>195</v>
      </c>
      <c r="E17" s="10">
        <v>68</v>
      </c>
      <c r="F17" s="10">
        <v>53</v>
      </c>
      <c r="G17" s="20">
        <f>E17/D17</f>
        <v>0.3487179487179487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42850</v>
      </c>
      <c r="D18" s="15">
        <v>187</v>
      </c>
      <c r="E18" s="15">
        <v>82</v>
      </c>
      <c r="F18" s="15">
        <v>164</v>
      </c>
      <c r="G18" s="16">
        <f>E18/D18</f>
        <v>0.43850267379679142</v>
      </c>
      <c r="H18" s="17" t="s">
        <v>48</v>
      </c>
    </row>
    <row r="19" spans="1:8" x14ac:dyDescent="0.2">
      <c r="A19" s="1" t="s">
        <v>27</v>
      </c>
      <c r="B19" s="1" t="s">
        <v>28</v>
      </c>
      <c r="C19" s="9">
        <v>42850</v>
      </c>
      <c r="D19" s="10">
        <v>20</v>
      </c>
      <c r="E19" s="4">
        <v>13</v>
      </c>
      <c r="F19" s="4" t="s">
        <v>13</v>
      </c>
      <c r="G19" s="11">
        <f>E19/D19</f>
        <v>0.65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9"/>
      <c r="B21" s="19"/>
    </row>
    <row r="22" spans="1:8" x14ac:dyDescent="0.2">
      <c r="A22" s="13" t="s">
        <v>46</v>
      </c>
      <c r="B22" s="13" t="s">
        <v>47</v>
      </c>
      <c r="C22" s="14">
        <v>42851</v>
      </c>
      <c r="D22" s="15">
        <v>20</v>
      </c>
      <c r="E22" s="15" t="s">
        <v>13</v>
      </c>
      <c r="F22" s="15">
        <v>42</v>
      </c>
      <c r="G22" s="16">
        <f>10/D22</f>
        <v>0.5</v>
      </c>
      <c r="H22" s="18" t="s">
        <v>35</v>
      </c>
    </row>
  </sheetData>
  <dataValidations count="1">
    <dataValidation type="list" allowBlank="1" showInputMessage="1" showErrorMessage="1" sqref="H5:H20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42843</v>
      </c>
      <c r="D5" s="10">
        <v>96</v>
      </c>
      <c r="E5" s="10">
        <v>82</v>
      </c>
      <c r="F5" s="10">
        <v>31</v>
      </c>
      <c r="G5" s="11">
        <f>10/D5</f>
        <v>0.10416666666666667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42843</v>
      </c>
      <c r="D6" s="15" t="s">
        <v>13</v>
      </c>
      <c r="E6" s="15" t="s">
        <v>13</v>
      </c>
      <c r="F6" s="15" t="s">
        <v>13</v>
      </c>
      <c r="G6" s="16">
        <f>10/10</f>
        <v>1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42843</v>
      </c>
      <c r="D7" s="10">
        <v>10</v>
      </c>
      <c r="E7" s="10" t="s">
        <v>13</v>
      </c>
      <c r="F7" s="10" t="s">
        <v>13</v>
      </c>
      <c r="G7" s="11">
        <f>10/D7</f>
        <v>1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42843</v>
      </c>
      <c r="D8" s="18">
        <v>31</v>
      </c>
      <c r="E8" s="15" t="s">
        <v>13</v>
      </c>
      <c r="F8" s="15" t="s">
        <v>13</v>
      </c>
      <c r="G8" s="16">
        <f>10/D8</f>
        <v>0.32258064516129031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42843</v>
      </c>
      <c r="D9" s="10" t="s">
        <v>13</v>
      </c>
      <c r="E9" s="10" t="s">
        <v>13</v>
      </c>
      <c r="F9" s="10" t="s">
        <v>13</v>
      </c>
      <c r="G9" s="11">
        <f>10/10</f>
        <v>1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42843</v>
      </c>
      <c r="D10" s="15">
        <v>185</v>
      </c>
      <c r="E10" s="15" t="s">
        <v>13</v>
      </c>
      <c r="F10" s="15" t="s">
        <v>13</v>
      </c>
      <c r="G10" s="16">
        <f t="shared" ref="G10" si="0">10/D10</f>
        <v>5.4054054054054057E-2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42843</v>
      </c>
      <c r="D11" s="10">
        <v>185</v>
      </c>
      <c r="E11" s="10" t="s">
        <v>13</v>
      </c>
      <c r="F11" s="4">
        <v>20</v>
      </c>
      <c r="G11" s="21">
        <f>10/D11</f>
        <v>5.4054054054054057E-2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42843</v>
      </c>
      <c r="D12" s="15">
        <v>75</v>
      </c>
      <c r="E12" s="15" t="s">
        <v>13</v>
      </c>
      <c r="F12" s="18" t="s">
        <v>13</v>
      </c>
      <c r="G12" s="16">
        <f>10/D12</f>
        <v>0.13333333333333333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42843</v>
      </c>
      <c r="D13" s="12"/>
      <c r="E13" s="12"/>
      <c r="F13" s="12" t="s">
        <v>55</v>
      </c>
      <c r="G13" s="11"/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42843</v>
      </c>
      <c r="D14" s="17"/>
      <c r="E14" s="17"/>
      <c r="F14" s="17" t="s">
        <v>55</v>
      </c>
      <c r="G14" s="16"/>
      <c r="H14" s="18" t="s">
        <v>35</v>
      </c>
    </row>
    <row r="15" spans="1:9" x14ac:dyDescent="0.2">
      <c r="A15" s="1" t="s">
        <v>25</v>
      </c>
      <c r="B15" s="1" t="s">
        <v>26</v>
      </c>
      <c r="C15" s="9">
        <v>42843</v>
      </c>
      <c r="D15" s="10">
        <v>10</v>
      </c>
      <c r="E15" s="10" t="s">
        <v>13</v>
      </c>
      <c r="F15" s="10" t="s">
        <v>13</v>
      </c>
      <c r="G15" s="11">
        <f>10/10</f>
        <v>1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42843</v>
      </c>
      <c r="D16" s="15">
        <v>20</v>
      </c>
      <c r="E16" s="15" t="s">
        <v>13</v>
      </c>
      <c r="F16" s="15" t="s">
        <v>13</v>
      </c>
      <c r="G16" s="16">
        <f>10/D16</f>
        <v>0.5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42843</v>
      </c>
      <c r="D17" s="10">
        <v>10</v>
      </c>
      <c r="E17" s="10" t="s">
        <v>13</v>
      </c>
      <c r="F17" s="10">
        <v>20</v>
      </c>
      <c r="G17" s="20">
        <f>10/D17</f>
        <v>1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42843</v>
      </c>
      <c r="D18" s="15">
        <v>41</v>
      </c>
      <c r="E18" s="15" t="s">
        <v>13</v>
      </c>
      <c r="F18" s="15" t="s">
        <v>13</v>
      </c>
      <c r="G18" s="16">
        <f>10/D18</f>
        <v>0.24390243902439024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42843</v>
      </c>
      <c r="D19" s="10">
        <v>228</v>
      </c>
      <c r="E19" s="4">
        <v>126</v>
      </c>
      <c r="F19" s="4">
        <v>42</v>
      </c>
      <c r="G19" s="11">
        <f>E19/D19</f>
        <v>0.55263157894736847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9"/>
      <c r="B21" s="19"/>
    </row>
    <row r="22" spans="1:8" x14ac:dyDescent="0.2">
      <c r="A22" s="13" t="s">
        <v>46</v>
      </c>
      <c r="B22" s="13" t="s">
        <v>47</v>
      </c>
      <c r="C22" s="14">
        <v>42843</v>
      </c>
      <c r="D22" s="15">
        <v>41</v>
      </c>
      <c r="E22" s="15" t="s">
        <v>13</v>
      </c>
      <c r="F22" s="15" t="s">
        <v>13</v>
      </c>
      <c r="G22" s="16">
        <f>10/D22</f>
        <v>0.24390243902439024</v>
      </c>
      <c r="H22" s="18" t="s">
        <v>35</v>
      </c>
    </row>
  </sheetData>
  <dataValidations count="1">
    <dataValidation type="list" allowBlank="1" showInputMessage="1" showErrorMessage="1" sqref="H5:H20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42836</v>
      </c>
      <c r="D5" s="10">
        <v>156</v>
      </c>
      <c r="E5" s="10" t="s">
        <v>13</v>
      </c>
      <c r="F5" s="10" t="s">
        <v>13</v>
      </c>
      <c r="G5" s="11">
        <f>10/D5</f>
        <v>6.4102564102564097E-2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42836</v>
      </c>
      <c r="D6" s="15">
        <v>41</v>
      </c>
      <c r="E6" s="15">
        <v>13</v>
      </c>
      <c r="F6" s="15" t="s">
        <v>13</v>
      </c>
      <c r="G6" s="16">
        <f>E6/D6</f>
        <v>0.31707317073170732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42836</v>
      </c>
      <c r="D7" s="10">
        <v>75</v>
      </c>
      <c r="E7" s="10">
        <v>13</v>
      </c>
      <c r="F7" s="10">
        <v>20</v>
      </c>
      <c r="G7" s="11">
        <f>E7/D7</f>
        <v>0.17333333333333334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42836</v>
      </c>
      <c r="D8" s="18">
        <v>41</v>
      </c>
      <c r="E8" s="15">
        <v>40</v>
      </c>
      <c r="F8" s="15" t="s">
        <v>13</v>
      </c>
      <c r="G8" s="16">
        <f>E8/D8</f>
        <v>0.97560975609756095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42836</v>
      </c>
      <c r="D9" s="10">
        <v>96</v>
      </c>
      <c r="E9" s="10">
        <v>40</v>
      </c>
      <c r="F9" s="10" t="s">
        <v>13</v>
      </c>
      <c r="G9" s="11">
        <f>E9/D9</f>
        <v>0.41666666666666669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42836</v>
      </c>
      <c r="D10" s="15">
        <v>233</v>
      </c>
      <c r="E10" s="15" t="s">
        <v>13</v>
      </c>
      <c r="F10" s="15">
        <v>10</v>
      </c>
      <c r="G10" s="16">
        <f t="shared" ref="G10" si="0">10/D10</f>
        <v>4.2918454935622317E-2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42836</v>
      </c>
      <c r="D11" s="10">
        <v>10</v>
      </c>
      <c r="E11" s="10" t="s">
        <v>13</v>
      </c>
      <c r="F11" s="4" t="s">
        <v>13</v>
      </c>
      <c r="G11" s="21">
        <f>10/D11</f>
        <v>1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42836</v>
      </c>
      <c r="D12" s="15">
        <v>243</v>
      </c>
      <c r="E12" s="15" t="s">
        <v>13</v>
      </c>
      <c r="F12" s="18">
        <v>10</v>
      </c>
      <c r="G12" s="16">
        <f>10/D12</f>
        <v>4.1152263374485597E-2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42836</v>
      </c>
      <c r="D13" s="12"/>
      <c r="E13" s="12"/>
      <c r="F13" s="12" t="s">
        <v>55</v>
      </c>
      <c r="G13" s="11"/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42836</v>
      </c>
      <c r="D14" s="17"/>
      <c r="E14" s="17"/>
      <c r="F14" s="17" t="s">
        <v>55</v>
      </c>
      <c r="G14" s="16"/>
      <c r="H14" s="18" t="s">
        <v>35</v>
      </c>
    </row>
    <row r="15" spans="1:9" x14ac:dyDescent="0.2">
      <c r="A15" s="1" t="s">
        <v>25</v>
      </c>
      <c r="B15" s="1" t="s">
        <v>26</v>
      </c>
      <c r="C15" s="9">
        <v>42836</v>
      </c>
      <c r="D15" s="10">
        <v>10</v>
      </c>
      <c r="E15" s="10" t="s">
        <v>13</v>
      </c>
      <c r="F15" s="10" t="s">
        <v>13</v>
      </c>
      <c r="G15" s="11">
        <f>10/10</f>
        <v>1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42836</v>
      </c>
      <c r="D16" s="15">
        <v>63</v>
      </c>
      <c r="E16" s="15">
        <v>13</v>
      </c>
      <c r="F16" s="15">
        <v>10</v>
      </c>
      <c r="G16" s="16">
        <f>E16/D16</f>
        <v>0.20634920634920634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42836</v>
      </c>
      <c r="D17" s="10">
        <v>228</v>
      </c>
      <c r="E17" s="10">
        <v>26</v>
      </c>
      <c r="F17" s="10">
        <v>31</v>
      </c>
      <c r="G17" s="20">
        <f>E17/D17</f>
        <v>0.11403508771929824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42836</v>
      </c>
      <c r="D18" s="15">
        <v>31</v>
      </c>
      <c r="E18" s="15" t="s">
        <v>13</v>
      </c>
      <c r="F18" s="15">
        <v>31</v>
      </c>
      <c r="G18" s="16">
        <f>10/D18</f>
        <v>0.32258064516129031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42836</v>
      </c>
      <c r="D19" s="10">
        <v>85</v>
      </c>
      <c r="E19" s="4">
        <v>13</v>
      </c>
      <c r="F19" s="4" t="s">
        <v>13</v>
      </c>
      <c r="G19" s="11">
        <f>E19/D19</f>
        <v>0.15294117647058825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9"/>
      <c r="B21" s="19"/>
    </row>
    <row r="22" spans="1:8" x14ac:dyDescent="0.2">
      <c r="A22" s="13" t="s">
        <v>46</v>
      </c>
      <c r="B22" s="13" t="s">
        <v>47</v>
      </c>
      <c r="C22" s="14">
        <v>42836</v>
      </c>
      <c r="D22" s="15">
        <v>31</v>
      </c>
      <c r="E22" s="15" t="s">
        <v>13</v>
      </c>
      <c r="F22" s="15">
        <v>31</v>
      </c>
      <c r="G22" s="16">
        <f>10/D22</f>
        <v>0.32258064516129031</v>
      </c>
      <c r="H22" s="18" t="s">
        <v>35</v>
      </c>
    </row>
  </sheetData>
  <dataValidations count="1">
    <dataValidation type="list" allowBlank="1" showInputMessage="1" showErrorMessage="1" sqref="H5:H20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42829</v>
      </c>
      <c r="D5" s="10">
        <v>187</v>
      </c>
      <c r="E5" s="10">
        <v>13</v>
      </c>
      <c r="F5" s="10">
        <v>10</v>
      </c>
      <c r="G5" s="11">
        <f>10/D5</f>
        <v>5.3475935828877004E-2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42829</v>
      </c>
      <c r="D6" s="15">
        <v>350</v>
      </c>
      <c r="E6" s="15" t="s">
        <v>13</v>
      </c>
      <c r="F6" s="15">
        <v>20</v>
      </c>
      <c r="G6" s="16">
        <f t="shared" ref="G6:G10" si="0">10/D6</f>
        <v>2.8571428571428571E-2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42829</v>
      </c>
      <c r="D7" s="10">
        <v>63</v>
      </c>
      <c r="E7" s="10" t="s">
        <v>13</v>
      </c>
      <c r="F7" s="10" t="s">
        <v>13</v>
      </c>
      <c r="G7" s="11">
        <f t="shared" si="0"/>
        <v>0.15873015873015872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42829</v>
      </c>
      <c r="D8" s="18">
        <v>52</v>
      </c>
      <c r="E8" s="15" t="s">
        <v>13</v>
      </c>
      <c r="F8" s="15" t="s">
        <v>13</v>
      </c>
      <c r="G8" s="16">
        <f t="shared" si="0"/>
        <v>0.19230769230769232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42829</v>
      </c>
      <c r="D9" s="10">
        <v>63</v>
      </c>
      <c r="E9" s="10" t="s">
        <v>13</v>
      </c>
      <c r="F9" s="10" t="s">
        <v>13</v>
      </c>
      <c r="G9" s="11">
        <f t="shared" si="0"/>
        <v>0.15873015873015872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42829</v>
      </c>
      <c r="D10" s="15">
        <v>631</v>
      </c>
      <c r="E10" s="15">
        <v>26</v>
      </c>
      <c r="F10" s="15">
        <v>137</v>
      </c>
      <c r="G10" s="16">
        <f t="shared" si="0"/>
        <v>1.5847860538827259E-2</v>
      </c>
      <c r="H10" s="17" t="s">
        <v>48</v>
      </c>
    </row>
    <row r="11" spans="1:9" x14ac:dyDescent="0.2">
      <c r="A11" s="1" t="s">
        <v>17</v>
      </c>
      <c r="B11" s="1" t="s">
        <v>18</v>
      </c>
      <c r="C11" s="9">
        <v>42829</v>
      </c>
      <c r="D11" s="10">
        <v>30</v>
      </c>
      <c r="E11" s="10" t="s">
        <v>13</v>
      </c>
      <c r="F11" s="4">
        <v>31</v>
      </c>
      <c r="G11" s="21">
        <f>10/D11</f>
        <v>0.33333333333333331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42829</v>
      </c>
      <c r="D12" s="15">
        <v>110</v>
      </c>
      <c r="E12" s="15" t="s">
        <v>13</v>
      </c>
      <c r="F12" s="18">
        <v>31</v>
      </c>
      <c r="G12" s="16">
        <f>10/D12</f>
        <v>9.0909090909090912E-2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42829</v>
      </c>
      <c r="D13" s="12"/>
      <c r="E13" s="12"/>
      <c r="F13" s="12" t="s">
        <v>55</v>
      </c>
      <c r="G13" s="11"/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42829</v>
      </c>
      <c r="D14" s="17"/>
      <c r="E14" s="17"/>
      <c r="F14" s="17" t="s">
        <v>55</v>
      </c>
      <c r="G14" s="16"/>
      <c r="H14" s="18" t="s">
        <v>35</v>
      </c>
    </row>
    <row r="15" spans="1:9" x14ac:dyDescent="0.2">
      <c r="A15" s="1" t="s">
        <v>25</v>
      </c>
      <c r="B15" s="1" t="s">
        <v>26</v>
      </c>
      <c r="C15" s="9">
        <v>42829</v>
      </c>
      <c r="D15" s="10" t="s">
        <v>13</v>
      </c>
      <c r="E15" s="10" t="s">
        <v>13</v>
      </c>
      <c r="F15" s="10" t="s">
        <v>13</v>
      </c>
      <c r="G15" s="11">
        <f>10/10</f>
        <v>1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42829</v>
      </c>
      <c r="D16" s="15">
        <v>216</v>
      </c>
      <c r="E16" s="15">
        <v>13</v>
      </c>
      <c r="F16" s="15" t="s">
        <v>13</v>
      </c>
      <c r="G16" s="16">
        <f>10/D16</f>
        <v>4.6296296296296294E-2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42829</v>
      </c>
      <c r="D17" s="10">
        <v>197</v>
      </c>
      <c r="E17" s="10">
        <v>53</v>
      </c>
      <c r="F17" s="10">
        <v>20</v>
      </c>
      <c r="G17" s="20">
        <f>E17/D17</f>
        <v>0.26903553299492383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42829</v>
      </c>
      <c r="D18" s="15">
        <v>122</v>
      </c>
      <c r="E18" s="15" t="s">
        <v>13</v>
      </c>
      <c r="F18" s="15">
        <v>20</v>
      </c>
      <c r="G18" s="16">
        <f>10/D18</f>
        <v>8.1967213114754092E-2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42829</v>
      </c>
      <c r="D19" s="10">
        <v>10</v>
      </c>
      <c r="E19" s="4" t="s">
        <v>13</v>
      </c>
      <c r="F19" s="4" t="s">
        <v>13</v>
      </c>
      <c r="G19" s="11">
        <f>10/D19</f>
        <v>1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3" t="s">
        <v>15</v>
      </c>
      <c r="B21" s="13" t="s">
        <v>16</v>
      </c>
      <c r="C21" s="14">
        <v>42830</v>
      </c>
      <c r="D21" s="15">
        <v>134</v>
      </c>
      <c r="E21" s="15" t="s">
        <v>13</v>
      </c>
      <c r="F21" s="15" t="s">
        <v>13</v>
      </c>
      <c r="G21" s="16">
        <f>10/D21</f>
        <v>7.4626865671641784E-2</v>
      </c>
      <c r="H21" s="18" t="s">
        <v>35</v>
      </c>
    </row>
    <row r="22" spans="1:8" x14ac:dyDescent="0.2">
      <c r="A22" s="13" t="s">
        <v>46</v>
      </c>
      <c r="B22" s="13" t="s">
        <v>47</v>
      </c>
      <c r="C22" s="14">
        <v>42829</v>
      </c>
      <c r="D22" s="15">
        <v>122</v>
      </c>
      <c r="E22" s="15" t="s">
        <v>13</v>
      </c>
      <c r="F22" s="15">
        <v>20</v>
      </c>
      <c r="G22" s="16">
        <f>10/D22</f>
        <v>8.1967213114754092E-2</v>
      </c>
      <c r="H22" s="18" t="s">
        <v>35</v>
      </c>
    </row>
    <row r="23" spans="1:8" x14ac:dyDescent="0.2">
      <c r="A23" s="19"/>
      <c r="B23" s="19"/>
    </row>
  </sheetData>
  <dataValidations count="1">
    <dataValidation type="list" allowBlank="1" showInputMessage="1" showErrorMessage="1" sqref="H5: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42822</v>
      </c>
      <c r="D5" s="10">
        <v>85</v>
      </c>
      <c r="E5" s="10">
        <v>40</v>
      </c>
      <c r="F5" s="10" t="s">
        <v>13</v>
      </c>
      <c r="G5" s="11">
        <f>E5/D5</f>
        <v>0.47058823529411764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42822</v>
      </c>
      <c r="D6" s="15">
        <v>41</v>
      </c>
      <c r="E6" s="15" t="s">
        <v>13</v>
      </c>
      <c r="F6" s="15">
        <v>20</v>
      </c>
      <c r="G6" s="16">
        <f>10/D6</f>
        <v>0.24390243902439024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42822</v>
      </c>
      <c r="D7" s="10">
        <v>52</v>
      </c>
      <c r="E7" s="10" t="s">
        <v>13</v>
      </c>
      <c r="F7" s="10" t="s">
        <v>13</v>
      </c>
      <c r="G7" s="11">
        <f>10/D7</f>
        <v>0.19230769230769232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42822</v>
      </c>
      <c r="D8" s="18">
        <v>20</v>
      </c>
      <c r="E8" s="15" t="s">
        <v>13</v>
      </c>
      <c r="F8" s="15">
        <v>10</v>
      </c>
      <c r="G8" s="16">
        <f>10/D8</f>
        <v>0.5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42822</v>
      </c>
      <c r="D9" s="10">
        <v>20</v>
      </c>
      <c r="E9" s="10">
        <v>13</v>
      </c>
      <c r="F9" s="10" t="s">
        <v>13</v>
      </c>
      <c r="G9" s="11">
        <f>E9/D9</f>
        <v>0.65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42822</v>
      </c>
      <c r="D10" s="15">
        <v>663</v>
      </c>
      <c r="E10" s="15" t="s">
        <v>13</v>
      </c>
      <c r="F10" s="15">
        <v>42</v>
      </c>
      <c r="G10" s="16">
        <f>10/D10</f>
        <v>1.5082956259426848E-2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42822</v>
      </c>
      <c r="D11" s="10">
        <v>41</v>
      </c>
      <c r="E11" s="10" t="s">
        <v>13</v>
      </c>
      <c r="F11" s="4" t="s">
        <v>13</v>
      </c>
      <c r="G11" s="21">
        <f>10/D11</f>
        <v>0.24390243902439024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42822</v>
      </c>
      <c r="D12" s="15">
        <v>134</v>
      </c>
      <c r="E12" s="15" t="s">
        <v>13</v>
      </c>
      <c r="F12" s="18">
        <v>10</v>
      </c>
      <c r="G12" s="16">
        <f>10/D12</f>
        <v>7.4626865671641784E-2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42822</v>
      </c>
      <c r="D13" s="12"/>
      <c r="E13" s="12"/>
      <c r="F13" s="12" t="s">
        <v>55</v>
      </c>
      <c r="G13" s="11"/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42822</v>
      </c>
      <c r="D14" s="17"/>
      <c r="E14" s="17"/>
      <c r="F14" s="17" t="s">
        <v>55</v>
      </c>
      <c r="G14" s="16"/>
      <c r="H14" s="18" t="s">
        <v>35</v>
      </c>
    </row>
    <row r="15" spans="1:9" x14ac:dyDescent="0.2">
      <c r="A15" s="1" t="s">
        <v>25</v>
      </c>
      <c r="B15" s="1" t="s">
        <v>26</v>
      </c>
      <c r="C15" s="9">
        <v>42822</v>
      </c>
      <c r="D15" s="10">
        <v>30</v>
      </c>
      <c r="E15" s="10" t="s">
        <v>13</v>
      </c>
      <c r="F15" s="10" t="s">
        <v>13</v>
      </c>
      <c r="G15" s="11">
        <f>10/D15</f>
        <v>0.33333333333333331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42822</v>
      </c>
      <c r="D16" s="15">
        <v>63</v>
      </c>
      <c r="E16" s="15" t="s">
        <v>13</v>
      </c>
      <c r="F16" s="15">
        <v>10</v>
      </c>
      <c r="G16" s="16">
        <f>10/D16</f>
        <v>0.15873015873015872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42822</v>
      </c>
      <c r="D17" s="10">
        <v>135</v>
      </c>
      <c r="E17" s="10">
        <v>13</v>
      </c>
      <c r="F17" s="10">
        <v>75</v>
      </c>
      <c r="G17" s="21">
        <f>E17/D17</f>
        <v>9.6296296296296297E-2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42822</v>
      </c>
      <c r="D18" s="15">
        <v>10</v>
      </c>
      <c r="E18" s="15" t="s">
        <v>13</v>
      </c>
      <c r="F18" s="15">
        <v>10</v>
      </c>
      <c r="G18" s="16">
        <f>10/D18</f>
        <v>1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42822</v>
      </c>
      <c r="D19" s="10">
        <v>86</v>
      </c>
      <c r="E19" s="4" t="s">
        <v>13</v>
      </c>
      <c r="F19" s="4">
        <v>42</v>
      </c>
      <c r="G19" s="11">
        <f>10/D19</f>
        <v>0.11627906976744186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9"/>
      <c r="B21" s="19"/>
    </row>
    <row r="22" spans="1:8" x14ac:dyDescent="0.2">
      <c r="A22" s="19"/>
      <c r="B22" s="19"/>
    </row>
    <row r="23" spans="1:8" x14ac:dyDescent="0.2">
      <c r="A23" s="19"/>
      <c r="B23" s="19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42815</v>
      </c>
      <c r="D5" s="10">
        <v>328</v>
      </c>
      <c r="E5" s="10">
        <v>68</v>
      </c>
      <c r="F5" s="10">
        <v>10</v>
      </c>
      <c r="G5" s="11">
        <f>E5/D5</f>
        <v>0.2073170731707317</v>
      </c>
      <c r="H5" s="12" t="s">
        <v>51</v>
      </c>
    </row>
    <row r="6" spans="1:9" x14ac:dyDescent="0.2">
      <c r="A6" s="13" t="s">
        <v>36</v>
      </c>
      <c r="B6" s="13" t="s">
        <v>37</v>
      </c>
      <c r="C6" s="14">
        <v>42815</v>
      </c>
      <c r="D6" s="15">
        <v>20</v>
      </c>
      <c r="E6" s="15" t="s">
        <v>13</v>
      </c>
      <c r="F6" s="15" t="s">
        <v>13</v>
      </c>
      <c r="G6" s="16">
        <f>10/D6</f>
        <v>0.5</v>
      </c>
      <c r="H6" s="17" t="s">
        <v>51</v>
      </c>
    </row>
    <row r="7" spans="1:9" x14ac:dyDescent="0.2">
      <c r="A7" s="1" t="s">
        <v>38</v>
      </c>
      <c r="B7" s="1" t="s">
        <v>39</v>
      </c>
      <c r="C7" s="9">
        <v>42815</v>
      </c>
      <c r="D7" s="10">
        <v>41</v>
      </c>
      <c r="E7" s="10" t="s">
        <v>13</v>
      </c>
      <c r="F7" s="10" t="s">
        <v>13</v>
      </c>
      <c r="G7" s="11">
        <f>10/D7</f>
        <v>0.24390243902439024</v>
      </c>
      <c r="H7" s="12" t="s">
        <v>51</v>
      </c>
    </row>
    <row r="8" spans="1:9" x14ac:dyDescent="0.2">
      <c r="A8" s="13" t="s">
        <v>40</v>
      </c>
      <c r="B8" s="13" t="s">
        <v>41</v>
      </c>
      <c r="C8" s="14">
        <v>42815</v>
      </c>
      <c r="D8" s="18">
        <v>336</v>
      </c>
      <c r="E8" s="15">
        <v>176</v>
      </c>
      <c r="F8" s="15">
        <v>64</v>
      </c>
      <c r="G8" s="16">
        <f>E8/D8</f>
        <v>0.52380952380952384</v>
      </c>
      <c r="H8" s="17" t="s">
        <v>51</v>
      </c>
    </row>
    <row r="9" spans="1:9" x14ac:dyDescent="0.2">
      <c r="A9" s="1" t="s">
        <v>11</v>
      </c>
      <c r="B9" s="1" t="s">
        <v>12</v>
      </c>
      <c r="C9" s="9">
        <v>42815</v>
      </c>
      <c r="D9" s="10">
        <v>52</v>
      </c>
      <c r="E9" s="10" t="s">
        <v>13</v>
      </c>
      <c r="F9" s="10" t="s">
        <v>13</v>
      </c>
      <c r="G9" s="11">
        <f>10/D9</f>
        <v>0.19230769230769232</v>
      </c>
      <c r="H9" s="12" t="s">
        <v>51</v>
      </c>
    </row>
    <row r="10" spans="1:9" x14ac:dyDescent="0.2">
      <c r="A10" s="13" t="s">
        <v>15</v>
      </c>
      <c r="B10" s="13" t="s">
        <v>16</v>
      </c>
      <c r="C10" s="14">
        <v>42815</v>
      </c>
      <c r="D10" s="15">
        <v>12033</v>
      </c>
      <c r="E10" s="15">
        <v>26</v>
      </c>
      <c r="F10" s="15">
        <v>111</v>
      </c>
      <c r="G10" s="16">
        <f>E10/D10</f>
        <v>2.160724673813679E-3</v>
      </c>
      <c r="H10" s="17" t="s">
        <v>51</v>
      </c>
    </row>
    <row r="11" spans="1:9" x14ac:dyDescent="0.2">
      <c r="A11" s="1" t="s">
        <v>17</v>
      </c>
      <c r="B11" s="1" t="s">
        <v>18</v>
      </c>
      <c r="C11" s="9">
        <v>42815</v>
      </c>
      <c r="D11" s="10">
        <v>86</v>
      </c>
      <c r="E11" s="10">
        <v>53</v>
      </c>
      <c r="F11" s="4" t="s">
        <v>13</v>
      </c>
      <c r="G11" s="21">
        <f>E11/D11</f>
        <v>0.61627906976744184</v>
      </c>
      <c r="H11" s="12" t="s">
        <v>51</v>
      </c>
    </row>
    <row r="12" spans="1:9" x14ac:dyDescent="0.2">
      <c r="A12" s="13" t="s">
        <v>19</v>
      </c>
      <c r="B12" s="13" t="s">
        <v>20</v>
      </c>
      <c r="C12" s="14">
        <v>42815</v>
      </c>
      <c r="D12" s="15">
        <v>211</v>
      </c>
      <c r="E12" s="15">
        <v>68</v>
      </c>
      <c r="F12" s="18">
        <v>31</v>
      </c>
      <c r="G12" s="16">
        <f>E12/D12</f>
        <v>0.32227488151658767</v>
      </c>
      <c r="H12" s="17" t="s">
        <v>51</v>
      </c>
      <c r="I12" s="19"/>
    </row>
    <row r="13" spans="1:9" x14ac:dyDescent="0.2">
      <c r="A13" s="1" t="s">
        <v>21</v>
      </c>
      <c r="B13" s="1" t="s">
        <v>22</v>
      </c>
      <c r="C13" s="9">
        <v>42815</v>
      </c>
      <c r="D13" s="12"/>
      <c r="E13" s="12"/>
      <c r="F13" s="12" t="s">
        <v>55</v>
      </c>
      <c r="G13" s="11"/>
      <c r="H13" s="12" t="s">
        <v>51</v>
      </c>
    </row>
    <row r="14" spans="1:9" x14ac:dyDescent="0.2">
      <c r="A14" s="13" t="s">
        <v>23</v>
      </c>
      <c r="B14" s="13" t="s">
        <v>24</v>
      </c>
      <c r="C14" s="14">
        <v>42815</v>
      </c>
      <c r="D14" s="17"/>
      <c r="E14" s="17"/>
      <c r="F14" s="17" t="s">
        <v>55</v>
      </c>
      <c r="G14" s="16"/>
      <c r="H14" s="17" t="s">
        <v>51</v>
      </c>
    </row>
    <row r="15" spans="1:9" x14ac:dyDescent="0.2">
      <c r="A15" s="1" t="s">
        <v>25</v>
      </c>
      <c r="B15" s="1" t="s">
        <v>26</v>
      </c>
      <c r="C15" s="9">
        <v>42815</v>
      </c>
      <c r="D15" s="10">
        <v>145</v>
      </c>
      <c r="E15" s="10">
        <v>13</v>
      </c>
      <c r="F15" s="10">
        <v>20</v>
      </c>
      <c r="G15" s="11">
        <f>E15/D15</f>
        <v>8.9655172413793102E-2</v>
      </c>
      <c r="H15" s="12" t="s">
        <v>51</v>
      </c>
    </row>
    <row r="16" spans="1:9" x14ac:dyDescent="0.2">
      <c r="A16" s="13" t="s">
        <v>42</v>
      </c>
      <c r="B16" s="13" t="s">
        <v>43</v>
      </c>
      <c r="C16" s="14">
        <v>42815</v>
      </c>
      <c r="D16" s="15">
        <v>135</v>
      </c>
      <c r="E16" s="15">
        <v>40</v>
      </c>
      <c r="F16" s="15">
        <v>10</v>
      </c>
      <c r="G16" s="16">
        <f>E16/D16</f>
        <v>0.29629629629629628</v>
      </c>
      <c r="H16" s="17" t="s">
        <v>51</v>
      </c>
    </row>
    <row r="17" spans="1:8" x14ac:dyDescent="0.2">
      <c r="A17" s="1" t="s">
        <v>44</v>
      </c>
      <c r="B17" s="1" t="s">
        <v>45</v>
      </c>
      <c r="C17" s="9">
        <v>42815</v>
      </c>
      <c r="D17" s="10">
        <v>216</v>
      </c>
      <c r="E17" s="10">
        <v>68</v>
      </c>
      <c r="F17" s="10">
        <v>150</v>
      </c>
      <c r="G17" s="21">
        <f>E17/D17</f>
        <v>0.31481481481481483</v>
      </c>
      <c r="H17" s="12" t="s">
        <v>51</v>
      </c>
    </row>
    <row r="18" spans="1:8" x14ac:dyDescent="0.2">
      <c r="A18" s="13" t="s">
        <v>46</v>
      </c>
      <c r="B18" s="13" t="s">
        <v>47</v>
      </c>
      <c r="C18" s="14">
        <v>42815</v>
      </c>
      <c r="D18" s="15">
        <v>41</v>
      </c>
      <c r="E18" s="15" t="s">
        <v>13</v>
      </c>
      <c r="F18" s="15">
        <v>10</v>
      </c>
      <c r="G18" s="16">
        <f>10/D18</f>
        <v>0.24390243902439024</v>
      </c>
      <c r="H18" s="17" t="s">
        <v>51</v>
      </c>
    </row>
    <row r="19" spans="1:8" x14ac:dyDescent="0.2">
      <c r="A19" s="1" t="s">
        <v>27</v>
      </c>
      <c r="B19" s="1" t="s">
        <v>28</v>
      </c>
      <c r="C19" s="9">
        <v>42815</v>
      </c>
      <c r="D19" s="10">
        <v>41</v>
      </c>
      <c r="E19" s="4" t="s">
        <v>13</v>
      </c>
      <c r="F19" s="4">
        <v>20</v>
      </c>
      <c r="G19" s="11">
        <f>10/D19</f>
        <v>0.24390243902439024</v>
      </c>
      <c r="H19" s="12" t="s">
        <v>51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3" t="s">
        <v>15</v>
      </c>
      <c r="B21" s="13" t="s">
        <v>16</v>
      </c>
      <c r="C21" s="14">
        <v>42816</v>
      </c>
      <c r="D21" s="15">
        <v>15531</v>
      </c>
      <c r="E21" s="15">
        <v>225</v>
      </c>
      <c r="F21" s="15">
        <v>31</v>
      </c>
      <c r="G21" s="16">
        <f>E21/D21</f>
        <v>1.448715472281244E-2</v>
      </c>
      <c r="H21" s="17" t="s">
        <v>51</v>
      </c>
    </row>
    <row r="22" spans="1:8" x14ac:dyDescent="0.2">
      <c r="A22" s="1" t="s">
        <v>44</v>
      </c>
      <c r="B22" s="1" t="s">
        <v>45</v>
      </c>
      <c r="C22" s="9">
        <v>42816</v>
      </c>
      <c r="D22" s="10">
        <v>605</v>
      </c>
      <c r="E22" s="10">
        <v>112</v>
      </c>
      <c r="F22" s="10">
        <v>53</v>
      </c>
      <c r="G22" s="21">
        <f>E22/D22</f>
        <v>0.18512396694214875</v>
      </c>
      <c r="H22" s="12" t="s">
        <v>51</v>
      </c>
    </row>
    <row r="23" spans="1:8" x14ac:dyDescent="0.2">
      <c r="A23" s="1"/>
      <c r="B23" s="1"/>
      <c r="C23" s="9"/>
      <c r="D23" s="10"/>
      <c r="E23" s="4"/>
      <c r="F23" s="4"/>
      <c r="G23" s="11"/>
      <c r="H23" s="12"/>
    </row>
    <row r="24" spans="1:8" x14ac:dyDescent="0.2">
      <c r="A24" s="19" t="s">
        <v>52</v>
      </c>
      <c r="B24" s="19"/>
    </row>
    <row r="25" spans="1:8" x14ac:dyDescent="0.2">
      <c r="A25" s="19" t="s">
        <v>56</v>
      </c>
      <c r="B25" s="19"/>
    </row>
    <row r="26" spans="1:8" x14ac:dyDescent="0.2">
      <c r="A26" s="19" t="s">
        <v>57</v>
      </c>
      <c r="B26" s="19"/>
    </row>
  </sheetData>
  <dataValidations count="1">
    <dataValidation type="list" allowBlank="1" showInputMessage="1" showErrorMessage="1" sqref="H5:H2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42808</v>
      </c>
      <c r="D5" s="10">
        <v>2481</v>
      </c>
      <c r="E5" s="10">
        <v>68</v>
      </c>
      <c r="F5" s="10">
        <v>20</v>
      </c>
      <c r="G5" s="11">
        <f>E5/D5</f>
        <v>2.7408303103587262E-2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42808</v>
      </c>
      <c r="D6" s="15">
        <v>130</v>
      </c>
      <c r="E6" s="15" t="s">
        <v>13</v>
      </c>
      <c r="F6" s="15">
        <v>10</v>
      </c>
      <c r="G6" s="16">
        <f>10/D6</f>
        <v>7.6923076923076927E-2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42808</v>
      </c>
      <c r="D7" s="10">
        <v>30</v>
      </c>
      <c r="E7" s="10">
        <v>13</v>
      </c>
      <c r="F7" s="10" t="s">
        <v>13</v>
      </c>
      <c r="G7" s="11">
        <f>E7/D7</f>
        <v>0.43333333333333335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42808</v>
      </c>
      <c r="D8" s="18">
        <v>85</v>
      </c>
      <c r="E8" s="15">
        <v>13</v>
      </c>
      <c r="F8" s="15">
        <v>10</v>
      </c>
      <c r="G8" s="16">
        <f>E8/D8</f>
        <v>0.15294117647058825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42808</v>
      </c>
      <c r="D9" s="10">
        <v>161</v>
      </c>
      <c r="E9" s="10" t="s">
        <v>13</v>
      </c>
      <c r="F9" s="10" t="s">
        <v>13</v>
      </c>
      <c r="G9" s="11">
        <f>10/D9</f>
        <v>6.2111801242236024E-2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42808</v>
      </c>
      <c r="D10" s="15">
        <v>86</v>
      </c>
      <c r="E10" s="15">
        <v>13</v>
      </c>
      <c r="F10" s="15">
        <v>20</v>
      </c>
      <c r="G10" s="16">
        <f>E10/D10</f>
        <v>0.15116279069767441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42808</v>
      </c>
      <c r="D11" s="10">
        <v>146</v>
      </c>
      <c r="E11" s="10" t="s">
        <v>13</v>
      </c>
      <c r="F11" s="4" t="s">
        <v>13</v>
      </c>
      <c r="G11" s="21">
        <f>10/D11</f>
        <v>6.8493150684931503E-2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42808</v>
      </c>
      <c r="D12" s="15">
        <v>265</v>
      </c>
      <c r="E12" s="15" t="s">
        <v>13</v>
      </c>
      <c r="F12" s="18">
        <v>10</v>
      </c>
      <c r="G12" s="16">
        <f>10/D12</f>
        <v>3.7735849056603772E-2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42808</v>
      </c>
      <c r="D13" s="12"/>
      <c r="E13" s="12"/>
      <c r="F13" s="12" t="s">
        <v>55</v>
      </c>
      <c r="G13" s="11"/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42808</v>
      </c>
      <c r="D14" s="17"/>
      <c r="E14" s="17"/>
      <c r="F14" s="17" t="s">
        <v>55</v>
      </c>
      <c r="G14" s="16"/>
      <c r="H14" s="18" t="s">
        <v>35</v>
      </c>
    </row>
    <row r="15" spans="1:9" x14ac:dyDescent="0.2">
      <c r="A15" s="1" t="s">
        <v>25</v>
      </c>
      <c r="B15" s="1" t="s">
        <v>26</v>
      </c>
      <c r="C15" s="9">
        <v>42808</v>
      </c>
      <c r="D15" s="10">
        <v>156</v>
      </c>
      <c r="E15" s="10">
        <v>26</v>
      </c>
      <c r="F15" s="10" t="s">
        <v>13</v>
      </c>
      <c r="G15" s="11">
        <f>E15/D15</f>
        <v>0.16666666666666666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42808</v>
      </c>
      <c r="D16" s="15">
        <v>63</v>
      </c>
      <c r="E16" s="15">
        <v>13</v>
      </c>
      <c r="F16" s="15">
        <v>10</v>
      </c>
      <c r="G16" s="16">
        <f>E16/D16</f>
        <v>0.20634920634920634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42808</v>
      </c>
      <c r="D17" s="10">
        <v>110</v>
      </c>
      <c r="E17" s="10">
        <v>26</v>
      </c>
      <c r="F17" s="10" t="s">
        <v>13</v>
      </c>
      <c r="G17" s="21">
        <f>E17/D17</f>
        <v>0.23636363636363636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42808</v>
      </c>
      <c r="D18" s="15">
        <v>75</v>
      </c>
      <c r="E18" s="15">
        <v>53</v>
      </c>
      <c r="F18" s="15">
        <v>31</v>
      </c>
      <c r="G18" s="16">
        <f>E18/D18</f>
        <v>0.70666666666666667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42808</v>
      </c>
      <c r="D19" s="10">
        <v>73</v>
      </c>
      <c r="E19" s="4">
        <v>26</v>
      </c>
      <c r="F19" s="4" t="s">
        <v>13</v>
      </c>
      <c r="G19" s="11">
        <f>E19/D19</f>
        <v>0.35616438356164382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4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42801</v>
      </c>
      <c r="D5" s="10">
        <v>187</v>
      </c>
      <c r="E5" s="10" t="s">
        <v>13</v>
      </c>
      <c r="F5" s="10" t="s">
        <v>13</v>
      </c>
      <c r="G5" s="11">
        <f>10/D5</f>
        <v>5.3475935828877004E-2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42801</v>
      </c>
      <c r="D6" s="15">
        <v>52</v>
      </c>
      <c r="E6" s="15" t="s">
        <v>13</v>
      </c>
      <c r="F6" s="15">
        <v>10</v>
      </c>
      <c r="G6" s="16">
        <f>10/D6</f>
        <v>0.19230769230769232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42801</v>
      </c>
      <c r="D7" s="10">
        <v>63</v>
      </c>
      <c r="E7" s="10">
        <v>40</v>
      </c>
      <c r="F7" s="10" t="s">
        <v>13</v>
      </c>
      <c r="G7" s="11">
        <f>E7/D7</f>
        <v>0.63492063492063489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42801</v>
      </c>
      <c r="D8" s="18">
        <v>52</v>
      </c>
      <c r="E8" s="15">
        <v>13</v>
      </c>
      <c r="F8" s="15" t="s">
        <v>13</v>
      </c>
      <c r="G8" s="16">
        <f>E8/D8</f>
        <v>0.25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42801</v>
      </c>
      <c r="D9" s="10">
        <v>31</v>
      </c>
      <c r="E9" s="10" t="s">
        <v>13</v>
      </c>
      <c r="F9" s="10" t="s">
        <v>13</v>
      </c>
      <c r="G9" s="11">
        <f>10/D9</f>
        <v>0.32258064516129031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42801</v>
      </c>
      <c r="D10" s="15">
        <v>52</v>
      </c>
      <c r="E10" s="15" t="s">
        <v>13</v>
      </c>
      <c r="F10" s="15">
        <v>75</v>
      </c>
      <c r="G10" s="16">
        <f>10/D10</f>
        <v>0.19230769230769232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42801</v>
      </c>
      <c r="D11" s="10">
        <v>119</v>
      </c>
      <c r="E11" s="10">
        <v>26</v>
      </c>
      <c r="F11" s="4">
        <v>20</v>
      </c>
      <c r="G11" s="21">
        <f>E11/D11</f>
        <v>0.21848739495798319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42801</v>
      </c>
      <c r="D12" s="15">
        <v>298</v>
      </c>
      <c r="E12" s="15">
        <v>26</v>
      </c>
      <c r="F12" s="18" t="s">
        <v>13</v>
      </c>
      <c r="G12" s="16">
        <f>E12/D12</f>
        <v>8.7248322147651006E-2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42801</v>
      </c>
      <c r="D13" s="12"/>
      <c r="E13" s="12"/>
      <c r="F13" s="12" t="s">
        <v>55</v>
      </c>
      <c r="G13" s="11"/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42801</v>
      </c>
      <c r="D14" s="17"/>
      <c r="E14" s="17"/>
      <c r="F14" s="17" t="s">
        <v>55</v>
      </c>
      <c r="G14" s="16"/>
      <c r="H14" s="18" t="s">
        <v>35</v>
      </c>
    </row>
    <row r="15" spans="1:9" x14ac:dyDescent="0.2">
      <c r="A15" s="1" t="s">
        <v>25</v>
      </c>
      <c r="B15" s="1" t="s">
        <v>26</v>
      </c>
      <c r="C15" s="9">
        <v>42801</v>
      </c>
      <c r="D15" s="10">
        <v>31</v>
      </c>
      <c r="E15" s="10" t="s">
        <v>13</v>
      </c>
      <c r="F15" s="10" t="s">
        <v>13</v>
      </c>
      <c r="G15" s="11">
        <f>10/D15</f>
        <v>0.32258064516129031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42801</v>
      </c>
      <c r="D16" s="15">
        <v>168</v>
      </c>
      <c r="E16" s="15" t="s">
        <v>13</v>
      </c>
      <c r="F16" s="15" t="s">
        <v>13</v>
      </c>
      <c r="G16" s="16">
        <f>10/D16</f>
        <v>5.9523809523809521E-2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42801</v>
      </c>
      <c r="D17" s="10">
        <v>74</v>
      </c>
      <c r="E17" s="10">
        <v>40</v>
      </c>
      <c r="F17" s="10">
        <v>10</v>
      </c>
      <c r="G17" s="21">
        <f>E17/D17</f>
        <v>0.54054054054054057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42801</v>
      </c>
      <c r="D18" s="15">
        <v>684</v>
      </c>
      <c r="E18" s="15">
        <v>684</v>
      </c>
      <c r="F18" s="15">
        <v>238</v>
      </c>
      <c r="G18" s="16">
        <f>E18/D18</f>
        <v>1</v>
      </c>
      <c r="H18" s="17" t="s">
        <v>48</v>
      </c>
    </row>
    <row r="19" spans="1:8" x14ac:dyDescent="0.2">
      <c r="A19" s="1" t="s">
        <v>27</v>
      </c>
      <c r="B19" s="1" t="s">
        <v>28</v>
      </c>
      <c r="C19" s="9">
        <v>42801</v>
      </c>
      <c r="D19" s="10">
        <v>432</v>
      </c>
      <c r="E19" s="4">
        <v>432</v>
      </c>
      <c r="F19" s="4">
        <v>64</v>
      </c>
      <c r="G19" s="11">
        <f>E19/D19</f>
        <v>1</v>
      </c>
      <c r="H19" s="12" t="s">
        <v>48</v>
      </c>
    </row>
    <row r="20" spans="1:8" x14ac:dyDescent="0.2">
      <c r="A20" s="1"/>
      <c r="B20" s="1"/>
      <c r="C20" s="9"/>
      <c r="D20" s="10"/>
      <c r="E20" s="4"/>
      <c r="F20" s="4"/>
      <c r="G20" s="11"/>
      <c r="H20" s="4"/>
    </row>
    <row r="22" spans="1:8" x14ac:dyDescent="0.2">
      <c r="A22" s="13" t="s">
        <v>46</v>
      </c>
      <c r="B22" s="13" t="s">
        <v>47</v>
      </c>
      <c r="C22" s="14">
        <v>42802</v>
      </c>
      <c r="D22" s="15">
        <v>272</v>
      </c>
      <c r="E22" s="15">
        <v>40</v>
      </c>
      <c r="F22" s="15">
        <v>75</v>
      </c>
      <c r="G22" s="16">
        <f>E22/D22</f>
        <v>0.14705882352941177</v>
      </c>
      <c r="H22" s="18" t="s">
        <v>35</v>
      </c>
    </row>
    <row r="23" spans="1:8" x14ac:dyDescent="0.2">
      <c r="A23" s="1" t="s">
        <v>27</v>
      </c>
      <c r="B23" s="1" t="s">
        <v>28</v>
      </c>
      <c r="C23" s="9">
        <v>42802</v>
      </c>
      <c r="D23" s="10">
        <v>85</v>
      </c>
      <c r="E23" s="4">
        <v>26</v>
      </c>
      <c r="F23" s="4" t="s">
        <v>13</v>
      </c>
      <c r="G23" s="11">
        <f>E23/D23</f>
        <v>0.30588235294117649</v>
      </c>
      <c r="H23" s="4" t="s">
        <v>35</v>
      </c>
    </row>
    <row r="24" spans="1:8" x14ac:dyDescent="0.2">
      <c r="A24" s="19"/>
      <c r="B24" s="19"/>
      <c r="C24" s="19"/>
      <c r="D24" s="19"/>
      <c r="E24" s="19"/>
    </row>
  </sheetData>
  <dataValidations count="1">
    <dataValidation type="list" allowBlank="1" showInputMessage="1" showErrorMessage="1" sqref="H5:H20 H22:H2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42794</v>
      </c>
      <c r="D5" s="10">
        <v>218</v>
      </c>
      <c r="E5" s="10">
        <v>53</v>
      </c>
      <c r="F5" s="10">
        <v>31</v>
      </c>
      <c r="G5" s="11">
        <f>E5/D5</f>
        <v>0.24311926605504589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42794</v>
      </c>
      <c r="D6" s="15">
        <v>1259</v>
      </c>
      <c r="E6" s="15">
        <v>26</v>
      </c>
      <c r="F6" s="15">
        <v>42</v>
      </c>
      <c r="G6" s="16">
        <f>E6/D6</f>
        <v>2.0651310563939634E-2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42794</v>
      </c>
      <c r="D7" s="10">
        <v>836</v>
      </c>
      <c r="E7" s="10">
        <v>13</v>
      </c>
      <c r="F7" s="10">
        <v>53</v>
      </c>
      <c r="G7" s="11">
        <f>10/148</f>
        <v>6.7567567567567571E-2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42794</v>
      </c>
      <c r="D8" s="18" t="s">
        <v>49</v>
      </c>
      <c r="E8" s="15">
        <v>68</v>
      </c>
      <c r="F8" s="15" t="s">
        <v>50</v>
      </c>
      <c r="G8" s="16">
        <f>E8/24196</f>
        <v>2.8103818813026947E-3</v>
      </c>
      <c r="H8" s="17" t="s">
        <v>48</v>
      </c>
    </row>
    <row r="9" spans="1:9" x14ac:dyDescent="0.2">
      <c r="A9" s="1" t="s">
        <v>11</v>
      </c>
      <c r="B9" s="1" t="s">
        <v>12</v>
      </c>
      <c r="C9" s="9">
        <v>42794</v>
      </c>
      <c r="D9" s="10">
        <v>2282</v>
      </c>
      <c r="E9" s="10">
        <v>26</v>
      </c>
      <c r="F9" s="10">
        <v>10</v>
      </c>
      <c r="G9" s="11">
        <f>E9/D9</f>
        <v>1.1393514460999123E-2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42794</v>
      </c>
      <c r="D10" s="15">
        <v>1455</v>
      </c>
      <c r="E10" s="15" t="s">
        <v>13</v>
      </c>
      <c r="F10" s="15">
        <v>75</v>
      </c>
      <c r="G10" s="16">
        <f>10/D10</f>
        <v>6.8728522336769758E-3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42794</v>
      </c>
      <c r="D11" s="10">
        <v>181</v>
      </c>
      <c r="E11" s="10" t="s">
        <v>13</v>
      </c>
      <c r="F11" s="4" t="s">
        <v>13</v>
      </c>
      <c r="G11" s="21">
        <f>10/D11</f>
        <v>5.5248618784530384E-2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42794</v>
      </c>
      <c r="D12" s="15">
        <v>670</v>
      </c>
      <c r="E12" s="15">
        <v>68</v>
      </c>
      <c r="F12" s="18">
        <v>10</v>
      </c>
      <c r="G12" s="16">
        <f>E12/D12</f>
        <v>0.10149253731343283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42794</v>
      </c>
      <c r="D13" s="12"/>
      <c r="E13" s="12"/>
      <c r="F13" s="12" t="s">
        <v>55</v>
      </c>
      <c r="G13" s="11"/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42794</v>
      </c>
      <c r="D14" s="17"/>
      <c r="E14" s="17"/>
      <c r="F14" s="17" t="s">
        <v>55</v>
      </c>
      <c r="G14" s="16"/>
      <c r="H14" s="18" t="s">
        <v>35</v>
      </c>
    </row>
    <row r="15" spans="1:9" x14ac:dyDescent="0.2">
      <c r="A15" s="1" t="s">
        <v>25</v>
      </c>
      <c r="B15" s="1" t="s">
        <v>26</v>
      </c>
      <c r="C15" s="9">
        <v>42794</v>
      </c>
      <c r="D15" s="10">
        <v>109</v>
      </c>
      <c r="E15" s="10" t="s">
        <v>13</v>
      </c>
      <c r="F15" s="10" t="s">
        <v>13</v>
      </c>
      <c r="G15" s="11">
        <f>10/D15</f>
        <v>9.1743119266055051E-2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42794</v>
      </c>
      <c r="D16" s="15">
        <v>2909</v>
      </c>
      <c r="E16" s="15">
        <v>13</v>
      </c>
      <c r="F16" s="15">
        <v>75</v>
      </c>
      <c r="G16" s="16">
        <f>E16/D16</f>
        <v>4.4688896528016497E-3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42794</v>
      </c>
      <c r="D17" s="10">
        <v>1169</v>
      </c>
      <c r="E17" s="10">
        <v>40</v>
      </c>
      <c r="F17" s="10">
        <v>53</v>
      </c>
      <c r="G17" s="21">
        <f>E17/D17</f>
        <v>3.4217279726261762E-2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42794</v>
      </c>
      <c r="D18" s="15">
        <v>2755</v>
      </c>
      <c r="E18" s="15">
        <v>40</v>
      </c>
      <c r="F18" s="15">
        <v>53</v>
      </c>
      <c r="G18" s="16">
        <f>E18/D18</f>
        <v>1.4519056261343012E-2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42794</v>
      </c>
      <c r="D19" s="10">
        <v>226</v>
      </c>
      <c r="E19" s="4" t="s">
        <v>13</v>
      </c>
      <c r="F19" s="4">
        <v>10</v>
      </c>
      <c r="G19" s="11">
        <f>10/D19</f>
        <v>4.4247787610619468E-2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4"/>
    </row>
    <row r="22" spans="1:8" x14ac:dyDescent="0.2">
      <c r="A22" s="13" t="s">
        <v>40</v>
      </c>
      <c r="B22" s="13" t="s">
        <v>41</v>
      </c>
      <c r="C22" s="14">
        <v>42795</v>
      </c>
      <c r="D22" s="18">
        <v>529</v>
      </c>
      <c r="E22" s="15" t="s">
        <v>13</v>
      </c>
      <c r="F22" s="15" t="s">
        <v>13</v>
      </c>
      <c r="G22" s="16">
        <f>10/24196</f>
        <v>4.1329145313274919E-4</v>
      </c>
      <c r="H22" s="18" t="s">
        <v>35</v>
      </c>
    </row>
    <row r="23" spans="1:8" x14ac:dyDescent="0.2">
      <c r="A23" s="19"/>
      <c r="B23" s="19"/>
      <c r="C23" s="19"/>
      <c r="D23" s="19"/>
      <c r="E23" s="19"/>
    </row>
    <row r="24" spans="1:8" x14ac:dyDescent="0.2">
      <c r="A24" s="19"/>
      <c r="B24" s="19"/>
      <c r="C24" s="19"/>
      <c r="D24" s="19"/>
      <c r="E24" s="19"/>
    </row>
    <row r="25" spans="1:8" x14ac:dyDescent="0.2">
      <c r="A25" s="19"/>
      <c r="B25" s="19"/>
      <c r="C25" s="19"/>
      <c r="D25" s="19"/>
      <c r="E25" s="19"/>
    </row>
  </sheetData>
  <dataValidations count="1">
    <dataValidation type="list" allowBlank="1" showInputMessage="1" showErrorMessage="1" sqref="H5:H20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42787</v>
      </c>
      <c r="D5" s="10">
        <v>4106</v>
      </c>
      <c r="E5" s="10">
        <v>112</v>
      </c>
      <c r="F5" s="10">
        <v>124</v>
      </c>
      <c r="G5" s="11">
        <f>E5/D5</f>
        <v>2.7277155382367267E-2</v>
      </c>
      <c r="H5" s="12" t="s">
        <v>51</v>
      </c>
    </row>
    <row r="6" spans="1:9" x14ac:dyDescent="0.2">
      <c r="A6" s="13" t="s">
        <v>36</v>
      </c>
      <c r="B6" s="13" t="s">
        <v>37</v>
      </c>
      <c r="C6" s="14">
        <v>42787</v>
      </c>
      <c r="D6" s="15">
        <v>6488</v>
      </c>
      <c r="E6" s="15">
        <v>283</v>
      </c>
      <c r="F6" s="15">
        <v>124</v>
      </c>
      <c r="G6" s="16">
        <f>E6/D6</f>
        <v>4.3618988902589396E-2</v>
      </c>
      <c r="H6" s="17" t="s">
        <v>51</v>
      </c>
    </row>
    <row r="7" spans="1:9" x14ac:dyDescent="0.2">
      <c r="A7" s="1" t="s">
        <v>38</v>
      </c>
      <c r="B7" s="1" t="s">
        <v>39</v>
      </c>
      <c r="C7" s="9">
        <v>42787</v>
      </c>
      <c r="D7" s="10">
        <v>9208</v>
      </c>
      <c r="E7" s="10">
        <v>467</v>
      </c>
      <c r="F7" s="10">
        <v>164</v>
      </c>
      <c r="G7" s="11">
        <f>10/148</f>
        <v>6.7567567567567571E-2</v>
      </c>
      <c r="H7" s="12" t="s">
        <v>51</v>
      </c>
    </row>
    <row r="8" spans="1:9" x14ac:dyDescent="0.2">
      <c r="A8" s="13" t="s">
        <v>40</v>
      </c>
      <c r="B8" s="13" t="s">
        <v>41</v>
      </c>
      <c r="C8" s="14">
        <v>42787</v>
      </c>
      <c r="D8" s="18">
        <v>6131</v>
      </c>
      <c r="E8" s="15">
        <v>316</v>
      </c>
      <c r="F8" s="15">
        <v>192</v>
      </c>
      <c r="G8" s="16">
        <f>E8/D8</f>
        <v>5.154134725167183E-2</v>
      </c>
      <c r="H8" s="17" t="s">
        <v>51</v>
      </c>
    </row>
    <row r="9" spans="1:9" x14ac:dyDescent="0.2">
      <c r="A9" s="1" t="s">
        <v>11</v>
      </c>
      <c r="B9" s="1" t="s">
        <v>12</v>
      </c>
      <c r="C9" s="9">
        <v>42787</v>
      </c>
      <c r="D9" s="10">
        <v>4106</v>
      </c>
      <c r="E9" s="10">
        <v>256</v>
      </c>
      <c r="F9" s="10">
        <v>124</v>
      </c>
      <c r="G9" s="11">
        <f>E9/D9</f>
        <v>6.2347783731125185E-2</v>
      </c>
      <c r="H9" s="12" t="s">
        <v>51</v>
      </c>
    </row>
    <row r="10" spans="1:9" x14ac:dyDescent="0.2">
      <c r="A10" s="13" t="s">
        <v>15</v>
      </c>
      <c r="B10" s="13" t="s">
        <v>16</v>
      </c>
      <c r="C10" s="14">
        <v>42787</v>
      </c>
      <c r="D10" s="15">
        <v>3255</v>
      </c>
      <c r="E10" s="15">
        <v>112</v>
      </c>
      <c r="F10" s="15">
        <v>124</v>
      </c>
      <c r="G10" s="16">
        <f>E10/D10</f>
        <v>3.4408602150537634E-2</v>
      </c>
      <c r="H10" s="17" t="s">
        <v>51</v>
      </c>
    </row>
    <row r="11" spans="1:9" x14ac:dyDescent="0.2">
      <c r="A11" s="1" t="s">
        <v>17</v>
      </c>
      <c r="B11" s="1" t="s">
        <v>18</v>
      </c>
      <c r="C11" s="9">
        <v>42787</v>
      </c>
      <c r="D11" s="10">
        <v>3654</v>
      </c>
      <c r="E11" s="10">
        <v>13</v>
      </c>
      <c r="F11" s="4">
        <v>42</v>
      </c>
      <c r="G11" s="21">
        <f>E11/D11</f>
        <v>3.5577449370552817E-3</v>
      </c>
      <c r="H11" s="12" t="s">
        <v>51</v>
      </c>
    </row>
    <row r="12" spans="1:9" x14ac:dyDescent="0.2">
      <c r="A12" s="13" t="s">
        <v>19</v>
      </c>
      <c r="B12" s="13" t="s">
        <v>20</v>
      </c>
      <c r="C12" s="14">
        <v>42787</v>
      </c>
      <c r="D12" s="15">
        <v>8664</v>
      </c>
      <c r="E12" s="15">
        <v>40</v>
      </c>
      <c r="F12" s="18">
        <v>31</v>
      </c>
      <c r="G12" s="16">
        <f>E12/D12</f>
        <v>4.6168051708217915E-3</v>
      </c>
      <c r="H12" s="17" t="s">
        <v>51</v>
      </c>
      <c r="I12" s="19"/>
    </row>
    <row r="13" spans="1:9" x14ac:dyDescent="0.2">
      <c r="A13" s="1" t="s">
        <v>21</v>
      </c>
      <c r="B13" s="1" t="s">
        <v>22</v>
      </c>
      <c r="C13" s="9">
        <v>42787</v>
      </c>
      <c r="D13" s="12"/>
      <c r="E13" s="12"/>
      <c r="F13" s="12" t="s">
        <v>55</v>
      </c>
      <c r="G13" s="11"/>
      <c r="H13" s="12" t="s">
        <v>51</v>
      </c>
    </row>
    <row r="14" spans="1:9" x14ac:dyDescent="0.2">
      <c r="A14" s="13" t="s">
        <v>23</v>
      </c>
      <c r="B14" s="13" t="s">
        <v>24</v>
      </c>
      <c r="C14" s="14">
        <v>42787</v>
      </c>
      <c r="D14" s="17"/>
      <c r="E14" s="17"/>
      <c r="F14" s="17" t="s">
        <v>55</v>
      </c>
      <c r="G14" s="16"/>
      <c r="H14" s="17" t="s">
        <v>51</v>
      </c>
    </row>
    <row r="15" spans="1:9" x14ac:dyDescent="0.2">
      <c r="A15" s="1" t="s">
        <v>25</v>
      </c>
      <c r="B15" s="1" t="s">
        <v>26</v>
      </c>
      <c r="C15" s="9">
        <v>42787</v>
      </c>
      <c r="D15" s="10">
        <v>1455</v>
      </c>
      <c r="E15" s="10">
        <v>13</v>
      </c>
      <c r="F15" s="10">
        <v>31</v>
      </c>
      <c r="G15" s="11">
        <f>10/D15</f>
        <v>6.8728522336769758E-3</v>
      </c>
      <c r="H15" s="12" t="s">
        <v>51</v>
      </c>
    </row>
    <row r="16" spans="1:9" x14ac:dyDescent="0.2">
      <c r="A16" s="13" t="s">
        <v>42</v>
      </c>
      <c r="B16" s="13" t="s">
        <v>43</v>
      </c>
      <c r="C16" s="14">
        <v>42787</v>
      </c>
      <c r="D16" s="15">
        <v>4884</v>
      </c>
      <c r="E16" s="15">
        <v>243</v>
      </c>
      <c r="F16" s="15">
        <v>164</v>
      </c>
      <c r="G16" s="16">
        <f>E16/D16</f>
        <v>4.9754299754299756E-2</v>
      </c>
      <c r="H16" s="17" t="s">
        <v>51</v>
      </c>
    </row>
    <row r="17" spans="1:8" x14ac:dyDescent="0.2">
      <c r="A17" s="1" t="s">
        <v>44</v>
      </c>
      <c r="B17" s="1" t="s">
        <v>45</v>
      </c>
      <c r="C17" s="9">
        <v>42787</v>
      </c>
      <c r="D17" s="10">
        <v>2755</v>
      </c>
      <c r="E17" s="10">
        <v>66</v>
      </c>
      <c r="F17" s="10">
        <v>87</v>
      </c>
      <c r="G17" s="21">
        <f>E17/D17</f>
        <v>2.3956442831215972E-2</v>
      </c>
      <c r="H17" s="12" t="s">
        <v>51</v>
      </c>
    </row>
    <row r="18" spans="1:8" x14ac:dyDescent="0.2">
      <c r="A18" s="13" t="s">
        <v>46</v>
      </c>
      <c r="B18" s="13" t="s">
        <v>47</v>
      </c>
      <c r="C18" s="14">
        <v>42787</v>
      </c>
      <c r="D18" s="15">
        <v>2755</v>
      </c>
      <c r="E18" s="15">
        <v>82</v>
      </c>
      <c r="F18" s="15">
        <v>87</v>
      </c>
      <c r="G18" s="16">
        <f>E18/D18</f>
        <v>2.9764065335753175E-2</v>
      </c>
      <c r="H18" s="17" t="s">
        <v>51</v>
      </c>
    </row>
    <row r="19" spans="1:8" x14ac:dyDescent="0.2">
      <c r="A19" s="1" t="s">
        <v>27</v>
      </c>
      <c r="B19" s="1" t="s">
        <v>28</v>
      </c>
      <c r="C19" s="9">
        <v>42787</v>
      </c>
      <c r="D19" s="10">
        <v>10462</v>
      </c>
      <c r="E19" s="4">
        <v>710</v>
      </c>
      <c r="F19" s="4">
        <v>624</v>
      </c>
      <c r="G19" s="11">
        <f>E19/D19</f>
        <v>6.7864653030013378E-2</v>
      </c>
      <c r="H19" s="12" t="s">
        <v>51</v>
      </c>
    </row>
    <row r="20" spans="1:8" x14ac:dyDescent="0.2">
      <c r="A20" s="1"/>
      <c r="B20" s="1"/>
      <c r="C20" s="9"/>
      <c r="D20" s="10"/>
      <c r="E20" s="4"/>
      <c r="F20" s="4"/>
      <c r="G20" s="11"/>
      <c r="H20" s="4"/>
    </row>
    <row r="21" spans="1:8" x14ac:dyDescent="0.2">
      <c r="A21" s="19"/>
      <c r="B21" s="19"/>
      <c r="C21" s="19"/>
      <c r="D21" s="19"/>
      <c r="E21" s="19"/>
    </row>
    <row r="22" spans="1:8" x14ac:dyDescent="0.2">
      <c r="A22" s="19" t="s">
        <v>52</v>
      </c>
      <c r="B22" s="19"/>
      <c r="C22" s="19"/>
      <c r="D22" s="19"/>
      <c r="E22" s="19"/>
    </row>
    <row r="23" spans="1:8" x14ac:dyDescent="0.2">
      <c r="A23" s="19" t="s">
        <v>58</v>
      </c>
      <c r="B23" s="19"/>
    </row>
    <row r="24" spans="1:8" x14ac:dyDescent="0.2">
      <c r="A24" s="19" t="s">
        <v>59</v>
      </c>
      <c r="B24" s="19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42906</v>
      </c>
      <c r="D5" s="10">
        <v>201</v>
      </c>
      <c r="E5" s="10">
        <v>13</v>
      </c>
      <c r="F5" s="10">
        <v>20</v>
      </c>
      <c r="G5" s="11">
        <f>E5/D5</f>
        <v>6.4676616915422883E-2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42906</v>
      </c>
      <c r="D6" s="15">
        <v>10</v>
      </c>
      <c r="E6" s="15">
        <v>10</v>
      </c>
      <c r="F6" s="15">
        <v>10</v>
      </c>
      <c r="G6" s="16">
        <f>E6/D6</f>
        <v>1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42906</v>
      </c>
      <c r="D7" s="10">
        <v>75</v>
      </c>
      <c r="E7" s="10">
        <v>26</v>
      </c>
      <c r="F7" s="10">
        <v>42</v>
      </c>
      <c r="G7" s="11">
        <f>E7/D7</f>
        <v>0.34666666666666668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42906</v>
      </c>
      <c r="D8" s="18">
        <v>31</v>
      </c>
      <c r="E8" s="15">
        <v>13</v>
      </c>
      <c r="F8" s="15">
        <v>20</v>
      </c>
      <c r="G8" s="16">
        <f>E8/D8</f>
        <v>0.41935483870967744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42906</v>
      </c>
      <c r="D9" s="10" t="s">
        <v>13</v>
      </c>
      <c r="E9" s="10" t="s">
        <v>13</v>
      </c>
      <c r="F9" s="10">
        <v>42</v>
      </c>
      <c r="G9" s="11">
        <f>10/10</f>
        <v>1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42906</v>
      </c>
      <c r="D10" s="15">
        <v>495</v>
      </c>
      <c r="E10" s="15">
        <v>40</v>
      </c>
      <c r="F10" s="15" t="s">
        <v>13</v>
      </c>
      <c r="G10" s="16">
        <f>E10/D10</f>
        <v>8.0808080808080815E-2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42906</v>
      </c>
      <c r="D11" s="10">
        <v>10</v>
      </c>
      <c r="E11" s="10" t="s">
        <v>13</v>
      </c>
      <c r="F11" s="4" t="s">
        <v>13</v>
      </c>
      <c r="G11" s="11">
        <f>10/D11</f>
        <v>1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42906</v>
      </c>
      <c r="D12" s="15">
        <v>545</v>
      </c>
      <c r="E12" s="15">
        <v>126</v>
      </c>
      <c r="F12" s="18">
        <v>10</v>
      </c>
      <c r="G12" s="16">
        <f>E12/D12</f>
        <v>0.23119266055045873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42906</v>
      </c>
      <c r="D13" s="10">
        <v>155</v>
      </c>
      <c r="E13" s="10" t="s">
        <v>13</v>
      </c>
      <c r="F13" s="10">
        <v>31</v>
      </c>
      <c r="G13" s="11">
        <f>10/D13</f>
        <v>6.4516129032258063E-2</v>
      </c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42906</v>
      </c>
      <c r="D14" s="15">
        <v>97</v>
      </c>
      <c r="E14" s="15" t="s">
        <v>13</v>
      </c>
      <c r="F14" s="15">
        <v>10</v>
      </c>
      <c r="G14" s="16">
        <f>10/D14</f>
        <v>0.10309278350515463</v>
      </c>
      <c r="H14" s="18" t="s">
        <v>35</v>
      </c>
    </row>
    <row r="15" spans="1:9" x14ac:dyDescent="0.2">
      <c r="A15" s="1" t="s">
        <v>25</v>
      </c>
      <c r="B15" s="1" t="s">
        <v>26</v>
      </c>
      <c r="C15" s="9">
        <v>42906</v>
      </c>
      <c r="D15" s="10">
        <v>318</v>
      </c>
      <c r="E15" s="10">
        <v>95</v>
      </c>
      <c r="F15" s="10">
        <v>31</v>
      </c>
      <c r="G15" s="11">
        <f>E15/D15</f>
        <v>0.29874213836477986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42906</v>
      </c>
      <c r="D16" s="15">
        <v>146</v>
      </c>
      <c r="E16" s="15">
        <v>13</v>
      </c>
      <c r="F16" s="15" t="s">
        <v>13</v>
      </c>
      <c r="G16" s="16">
        <f>E16/D16</f>
        <v>8.9041095890410954E-2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42906</v>
      </c>
      <c r="D17" s="10">
        <v>262</v>
      </c>
      <c r="E17" s="10">
        <v>40</v>
      </c>
      <c r="F17" s="10">
        <v>10</v>
      </c>
      <c r="G17" s="20">
        <f>E17/D17</f>
        <v>0.15267175572519084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42906</v>
      </c>
      <c r="D18" s="15">
        <v>160</v>
      </c>
      <c r="E18" s="15">
        <v>112</v>
      </c>
      <c r="F18" s="15">
        <v>10</v>
      </c>
      <c r="G18" s="16">
        <f>E18/D18</f>
        <v>0.7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42906</v>
      </c>
      <c r="D19" s="10">
        <v>30</v>
      </c>
      <c r="E19" s="4">
        <v>13</v>
      </c>
      <c r="F19" s="4">
        <v>10</v>
      </c>
      <c r="G19" s="11">
        <f>E19/D19</f>
        <v>0.43333333333333335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9"/>
      <c r="B21" s="19"/>
    </row>
    <row r="22" spans="1:8" x14ac:dyDescent="0.2">
      <c r="A22" s="19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42780</v>
      </c>
      <c r="D5" s="10">
        <v>1100</v>
      </c>
      <c r="E5" s="10">
        <v>98</v>
      </c>
      <c r="F5" s="10">
        <v>99</v>
      </c>
      <c r="G5" s="11">
        <f>E5/D5</f>
        <v>8.9090909090909096E-2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42780</v>
      </c>
      <c r="D6" s="15">
        <v>1553</v>
      </c>
      <c r="E6" s="15">
        <v>98</v>
      </c>
      <c r="F6" s="15">
        <v>42</v>
      </c>
      <c r="G6" s="16">
        <f>E6/D6</f>
        <v>6.3103670315518348E-2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42780</v>
      </c>
      <c r="D7" s="10">
        <v>148</v>
      </c>
      <c r="E7" s="10" t="s">
        <v>13</v>
      </c>
      <c r="F7" s="10">
        <v>31</v>
      </c>
      <c r="G7" s="11">
        <f>10/148</f>
        <v>6.7567567567567571E-2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42780</v>
      </c>
      <c r="D8" s="18">
        <v>226</v>
      </c>
      <c r="E8" s="15">
        <v>13</v>
      </c>
      <c r="F8" s="15">
        <v>10</v>
      </c>
      <c r="G8" s="16">
        <f>E8/D8</f>
        <v>5.7522123893805309E-2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42780</v>
      </c>
      <c r="D9" s="10">
        <v>341</v>
      </c>
      <c r="E9" s="10">
        <v>26</v>
      </c>
      <c r="F9" s="10">
        <v>10</v>
      </c>
      <c r="G9" s="11">
        <f>E9/D9</f>
        <v>7.6246334310850442E-2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42780</v>
      </c>
      <c r="D10" s="15">
        <v>389</v>
      </c>
      <c r="E10" s="15">
        <v>13</v>
      </c>
      <c r="F10" s="15" t="s">
        <v>13</v>
      </c>
      <c r="G10" s="16">
        <f>E10/D10</f>
        <v>3.3419023136246784E-2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42780</v>
      </c>
      <c r="D11" s="10">
        <v>399</v>
      </c>
      <c r="E11" s="10">
        <v>13</v>
      </c>
      <c r="F11" s="4">
        <v>42</v>
      </c>
      <c r="G11" s="21">
        <f>E11/D11</f>
        <v>3.2581453634085211E-2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42780</v>
      </c>
      <c r="D12" s="15">
        <v>1119</v>
      </c>
      <c r="E12" s="15">
        <v>283</v>
      </c>
      <c r="F12" s="18">
        <v>111</v>
      </c>
      <c r="G12" s="16">
        <f>E12/D12</f>
        <v>0.25290437890974082</v>
      </c>
      <c r="H12" s="17" t="s">
        <v>14</v>
      </c>
      <c r="I12" s="19" t="s">
        <v>60</v>
      </c>
    </row>
    <row r="13" spans="1:9" x14ac:dyDescent="0.2">
      <c r="A13" s="1" t="s">
        <v>21</v>
      </c>
      <c r="B13" s="1" t="s">
        <v>22</v>
      </c>
      <c r="C13" s="9">
        <v>42780</v>
      </c>
      <c r="D13" s="12"/>
      <c r="E13" s="12"/>
      <c r="F13" s="12" t="s">
        <v>55</v>
      </c>
      <c r="G13" s="11"/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42780</v>
      </c>
      <c r="D14" s="17"/>
      <c r="E14" s="17"/>
      <c r="F14" s="17" t="s">
        <v>55</v>
      </c>
      <c r="G14" s="16"/>
      <c r="H14" s="18" t="s">
        <v>35</v>
      </c>
    </row>
    <row r="15" spans="1:9" x14ac:dyDescent="0.2">
      <c r="A15" s="1" t="s">
        <v>25</v>
      </c>
      <c r="B15" s="1" t="s">
        <v>26</v>
      </c>
      <c r="C15" s="9">
        <v>42780</v>
      </c>
      <c r="D15" s="10">
        <v>110</v>
      </c>
      <c r="E15" s="10" t="s">
        <v>13</v>
      </c>
      <c r="F15" s="10">
        <v>31</v>
      </c>
      <c r="G15" s="11">
        <f>10/D15</f>
        <v>9.0909090909090912E-2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42780</v>
      </c>
      <c r="D16" s="15">
        <v>4106</v>
      </c>
      <c r="E16" s="15">
        <v>174</v>
      </c>
      <c r="F16" s="15">
        <v>137</v>
      </c>
      <c r="G16" s="16">
        <f>E16/D16</f>
        <v>4.2377009254749146E-2</v>
      </c>
      <c r="H16" s="17" t="s">
        <v>48</v>
      </c>
    </row>
    <row r="17" spans="1:9" x14ac:dyDescent="0.2">
      <c r="A17" s="1" t="s">
        <v>44</v>
      </c>
      <c r="B17" s="1" t="s">
        <v>45</v>
      </c>
      <c r="C17" s="9">
        <v>42780</v>
      </c>
      <c r="D17" s="10">
        <v>1935</v>
      </c>
      <c r="E17" s="10">
        <v>82</v>
      </c>
      <c r="F17" s="10">
        <v>111</v>
      </c>
      <c r="G17" s="21">
        <f>E17/D17</f>
        <v>4.2377260981912142E-2</v>
      </c>
      <c r="H17" s="12" t="s">
        <v>48</v>
      </c>
    </row>
    <row r="18" spans="1:9" x14ac:dyDescent="0.2">
      <c r="A18" s="13" t="s">
        <v>46</v>
      </c>
      <c r="B18" s="13" t="s">
        <v>47</v>
      </c>
      <c r="C18" s="14">
        <v>42780</v>
      </c>
      <c r="D18" s="15">
        <v>269</v>
      </c>
      <c r="E18" s="15">
        <v>153</v>
      </c>
      <c r="F18" s="15">
        <v>64</v>
      </c>
      <c r="G18" s="16">
        <f>E18/D18</f>
        <v>0.56877323420074355</v>
      </c>
      <c r="H18" s="18" t="s">
        <v>35</v>
      </c>
    </row>
    <row r="19" spans="1:9" x14ac:dyDescent="0.2">
      <c r="A19" s="1" t="s">
        <v>27</v>
      </c>
      <c r="B19" s="1" t="s">
        <v>28</v>
      </c>
      <c r="C19" s="9">
        <v>42780</v>
      </c>
      <c r="D19" s="10">
        <v>565</v>
      </c>
      <c r="E19" s="4">
        <v>142</v>
      </c>
      <c r="F19" s="4">
        <v>10</v>
      </c>
      <c r="G19" s="11">
        <f>E19/D19</f>
        <v>0.25132743362831861</v>
      </c>
      <c r="H19" s="4" t="s">
        <v>35</v>
      </c>
    </row>
    <row r="20" spans="1:9" x14ac:dyDescent="0.2">
      <c r="A20" s="1"/>
      <c r="B20" s="1"/>
      <c r="C20" s="9"/>
      <c r="D20" s="10"/>
      <c r="E20" s="4"/>
      <c r="F20" s="4"/>
      <c r="G20" s="11"/>
      <c r="H20" s="4"/>
    </row>
    <row r="21" spans="1:9" x14ac:dyDescent="0.2">
      <c r="A21" s="13" t="s">
        <v>19</v>
      </c>
      <c r="B21" s="13" t="s">
        <v>20</v>
      </c>
      <c r="C21" s="14">
        <v>42781</v>
      </c>
      <c r="D21" s="15">
        <v>399</v>
      </c>
      <c r="E21" s="15">
        <v>126</v>
      </c>
      <c r="F21" s="18" t="s">
        <v>13</v>
      </c>
      <c r="G21" s="16">
        <f>E21/D21</f>
        <v>0.31578947368421051</v>
      </c>
      <c r="H21" s="18" t="s">
        <v>35</v>
      </c>
      <c r="I21" s="19"/>
    </row>
    <row r="22" spans="1:9" s="11" customFormat="1" x14ac:dyDescent="0.2">
      <c r="A22" s="22" t="s">
        <v>42</v>
      </c>
      <c r="B22" s="22" t="s">
        <v>43</v>
      </c>
      <c r="C22" s="23">
        <v>42781</v>
      </c>
      <c r="D22" s="24">
        <v>98</v>
      </c>
      <c r="E22" s="24" t="s">
        <v>13</v>
      </c>
      <c r="F22" s="24">
        <v>10</v>
      </c>
      <c r="G22" s="11">
        <f>10/98</f>
        <v>0.10204081632653061</v>
      </c>
      <c r="H22" s="25" t="s">
        <v>35</v>
      </c>
    </row>
    <row r="23" spans="1:9" x14ac:dyDescent="0.2">
      <c r="A23" s="13" t="s">
        <v>44</v>
      </c>
      <c r="B23" s="13" t="s">
        <v>45</v>
      </c>
      <c r="C23" s="13">
        <v>42781</v>
      </c>
      <c r="D23" s="13">
        <v>399</v>
      </c>
      <c r="E23" s="13">
        <v>126</v>
      </c>
      <c r="F23" s="18" t="s">
        <v>13</v>
      </c>
      <c r="G23" s="13">
        <f>E23/D23</f>
        <v>0.31578947368421051</v>
      </c>
      <c r="H23" s="18" t="s">
        <v>35</v>
      </c>
    </row>
    <row r="26" spans="1:9" x14ac:dyDescent="0.2">
      <c r="A26" s="19" t="s">
        <v>61</v>
      </c>
      <c r="B26" s="19"/>
      <c r="C26" s="19"/>
      <c r="D26" s="19"/>
      <c r="E26" s="19"/>
    </row>
    <row r="27" spans="1:9" x14ac:dyDescent="0.2">
      <c r="A27" s="19" t="s">
        <v>62</v>
      </c>
      <c r="B27" s="19"/>
      <c r="C27" s="19"/>
      <c r="D27" s="19"/>
      <c r="E27" s="19"/>
    </row>
    <row r="28" spans="1:9" x14ac:dyDescent="0.2">
      <c r="A28" s="19" t="s">
        <v>63</v>
      </c>
      <c r="B28" s="19"/>
      <c r="C28" s="19"/>
      <c r="D28" s="19"/>
      <c r="E28" s="19"/>
    </row>
  </sheetData>
  <dataValidations count="1">
    <dataValidation type="list" allowBlank="1" showInputMessage="1" showErrorMessage="1" sqref="H5:H2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42773</v>
      </c>
      <c r="D5" s="10" t="s">
        <v>49</v>
      </c>
      <c r="E5" s="10">
        <v>1691</v>
      </c>
      <c r="F5" s="10" t="s">
        <v>50</v>
      </c>
      <c r="G5" s="11">
        <f>1691/24196</f>
        <v>6.9887584724747889E-2</v>
      </c>
      <c r="H5" s="12" t="s">
        <v>51</v>
      </c>
    </row>
    <row r="6" spans="1:9" x14ac:dyDescent="0.2">
      <c r="A6" s="13" t="s">
        <v>36</v>
      </c>
      <c r="B6" s="13" t="s">
        <v>37</v>
      </c>
      <c r="C6" s="14">
        <v>42773</v>
      </c>
      <c r="D6" s="15" t="s">
        <v>49</v>
      </c>
      <c r="E6" s="15">
        <v>1604</v>
      </c>
      <c r="F6" s="15" t="s">
        <v>50</v>
      </c>
      <c r="G6" s="16">
        <f>1604/24196</f>
        <v>6.6291949082492974E-2</v>
      </c>
      <c r="H6" s="17" t="s">
        <v>51</v>
      </c>
    </row>
    <row r="7" spans="1:9" x14ac:dyDescent="0.2">
      <c r="A7" s="1" t="s">
        <v>38</v>
      </c>
      <c r="B7" s="1" t="s">
        <v>39</v>
      </c>
      <c r="C7" s="9">
        <v>42773</v>
      </c>
      <c r="D7" s="10" t="s">
        <v>49</v>
      </c>
      <c r="E7" s="10">
        <v>8434</v>
      </c>
      <c r="F7" s="10" t="s">
        <v>50</v>
      </c>
      <c r="G7" s="11">
        <f>8434/24196</f>
        <v>0.34857001157216067</v>
      </c>
      <c r="H7" s="12" t="s">
        <v>51</v>
      </c>
    </row>
    <row r="8" spans="1:9" x14ac:dyDescent="0.2">
      <c r="A8" s="13" t="s">
        <v>40</v>
      </c>
      <c r="B8" s="13" t="s">
        <v>41</v>
      </c>
      <c r="C8" s="14">
        <v>42773</v>
      </c>
      <c r="D8" s="18" t="s">
        <v>49</v>
      </c>
      <c r="E8" s="15">
        <v>1184</v>
      </c>
      <c r="F8" s="15" t="s">
        <v>50</v>
      </c>
      <c r="G8" s="16">
        <f>1184/24196</f>
        <v>4.8933708050917506E-2</v>
      </c>
      <c r="H8" s="17" t="s">
        <v>51</v>
      </c>
    </row>
    <row r="9" spans="1:9" x14ac:dyDescent="0.2">
      <c r="A9" s="1" t="s">
        <v>11</v>
      </c>
      <c r="B9" s="1" t="s">
        <v>12</v>
      </c>
      <c r="C9" s="9">
        <v>42773</v>
      </c>
      <c r="D9" s="10" t="s">
        <v>49</v>
      </c>
      <c r="E9" s="10">
        <v>2239</v>
      </c>
      <c r="F9" s="10" t="s">
        <v>50</v>
      </c>
      <c r="G9" s="11">
        <f>2239/24196</f>
        <v>9.2535956356422547E-2</v>
      </c>
      <c r="H9" s="12" t="s">
        <v>51</v>
      </c>
    </row>
    <row r="10" spans="1:9" x14ac:dyDescent="0.2">
      <c r="A10" s="13" t="s">
        <v>15</v>
      </c>
      <c r="B10" s="13" t="s">
        <v>16</v>
      </c>
      <c r="C10" s="14">
        <v>42773</v>
      </c>
      <c r="D10" s="15" t="s">
        <v>49</v>
      </c>
      <c r="E10" s="15">
        <v>1760</v>
      </c>
      <c r="F10" s="15" t="s">
        <v>50</v>
      </c>
      <c r="G10" s="16">
        <f>1760/24196</f>
        <v>7.2739295751363856E-2</v>
      </c>
      <c r="H10" s="17" t="s">
        <v>51</v>
      </c>
    </row>
    <row r="11" spans="1:9" x14ac:dyDescent="0.2">
      <c r="A11" s="1" t="s">
        <v>17</v>
      </c>
      <c r="B11" s="1" t="s">
        <v>18</v>
      </c>
      <c r="C11" s="9">
        <v>42773</v>
      </c>
      <c r="D11" s="10" t="s">
        <v>49</v>
      </c>
      <c r="E11" s="10">
        <v>2243</v>
      </c>
      <c r="F11" s="4" t="s">
        <v>50</v>
      </c>
      <c r="G11" s="21">
        <f>2243/24196</f>
        <v>9.2701272937675647E-2</v>
      </c>
      <c r="H11" s="12" t="s">
        <v>14</v>
      </c>
      <c r="I11" s="19" t="s">
        <v>60</v>
      </c>
    </row>
    <row r="12" spans="1:9" x14ac:dyDescent="0.2">
      <c r="A12" s="13" t="s">
        <v>19</v>
      </c>
      <c r="B12" s="13" t="s">
        <v>20</v>
      </c>
      <c r="C12" s="14">
        <v>42773</v>
      </c>
      <c r="D12" s="15" t="s">
        <v>49</v>
      </c>
      <c r="E12" s="15">
        <v>3397</v>
      </c>
      <c r="F12" s="18" t="s">
        <v>50</v>
      </c>
      <c r="G12" s="16">
        <f>3397/24196</f>
        <v>0.14039510662919491</v>
      </c>
      <c r="H12" s="17" t="s">
        <v>14</v>
      </c>
      <c r="I12" s="19" t="s">
        <v>60</v>
      </c>
    </row>
    <row r="13" spans="1:9" x14ac:dyDescent="0.2">
      <c r="A13" s="1" t="s">
        <v>21</v>
      </c>
      <c r="B13" s="1" t="s">
        <v>22</v>
      </c>
      <c r="C13" s="9">
        <v>42773</v>
      </c>
      <c r="D13" s="12"/>
      <c r="E13" s="12"/>
      <c r="F13" s="12" t="s">
        <v>55</v>
      </c>
      <c r="G13" s="11"/>
      <c r="H13" s="12" t="s">
        <v>14</v>
      </c>
      <c r="I13" s="19" t="s">
        <v>60</v>
      </c>
    </row>
    <row r="14" spans="1:9" x14ac:dyDescent="0.2">
      <c r="A14" s="13" t="s">
        <v>23</v>
      </c>
      <c r="B14" s="13" t="s">
        <v>24</v>
      </c>
      <c r="C14" s="14">
        <v>42773</v>
      </c>
      <c r="D14" s="17"/>
      <c r="E14" s="17"/>
      <c r="F14" s="17" t="s">
        <v>55</v>
      </c>
      <c r="G14" s="16"/>
      <c r="H14" s="17" t="s">
        <v>14</v>
      </c>
      <c r="I14" s="19" t="s">
        <v>60</v>
      </c>
    </row>
    <row r="15" spans="1:9" x14ac:dyDescent="0.2">
      <c r="A15" s="1" t="s">
        <v>25</v>
      </c>
      <c r="B15" s="1" t="s">
        <v>26</v>
      </c>
      <c r="C15" s="9">
        <v>42773</v>
      </c>
      <c r="D15" s="10" t="s">
        <v>49</v>
      </c>
      <c r="E15" s="10">
        <v>761</v>
      </c>
      <c r="F15" s="10">
        <v>2005</v>
      </c>
      <c r="G15" s="11">
        <f>761/24196</f>
        <v>3.1451479583402213E-2</v>
      </c>
      <c r="H15" s="12" t="s">
        <v>14</v>
      </c>
      <c r="I15" s="19" t="s">
        <v>60</v>
      </c>
    </row>
    <row r="16" spans="1:9" x14ac:dyDescent="0.2">
      <c r="A16" s="13" t="s">
        <v>42</v>
      </c>
      <c r="B16" s="13" t="s">
        <v>43</v>
      </c>
      <c r="C16" s="14">
        <v>42773</v>
      </c>
      <c r="D16" s="15" t="s">
        <v>49</v>
      </c>
      <c r="E16" s="15">
        <v>7970</v>
      </c>
      <c r="F16" s="15" t="s">
        <v>50</v>
      </c>
      <c r="G16" s="16">
        <f>7970/24196</f>
        <v>0.32939328814680113</v>
      </c>
      <c r="H16" s="17" t="s">
        <v>51</v>
      </c>
    </row>
    <row r="17" spans="1:9" x14ac:dyDescent="0.2">
      <c r="A17" s="1" t="s">
        <v>44</v>
      </c>
      <c r="B17" s="1" t="s">
        <v>45</v>
      </c>
      <c r="C17" s="9">
        <v>42773</v>
      </c>
      <c r="D17" s="10" t="s">
        <v>49</v>
      </c>
      <c r="E17" s="10">
        <v>3883</v>
      </c>
      <c r="F17" s="10" t="s">
        <v>50</v>
      </c>
      <c r="G17" s="21">
        <f>3883/24196</f>
        <v>0.16048107125144653</v>
      </c>
      <c r="H17" s="12" t="s">
        <v>51</v>
      </c>
    </row>
    <row r="18" spans="1:9" x14ac:dyDescent="0.2">
      <c r="A18" s="13" t="s">
        <v>46</v>
      </c>
      <c r="B18" s="13" t="s">
        <v>47</v>
      </c>
      <c r="C18" s="14">
        <v>42773</v>
      </c>
      <c r="D18" s="15" t="s">
        <v>49</v>
      </c>
      <c r="E18" s="15">
        <v>2785</v>
      </c>
      <c r="F18" s="15" t="s">
        <v>50</v>
      </c>
      <c r="G18" s="16">
        <f>2785/24196</f>
        <v>0.11510166969747065</v>
      </c>
      <c r="H18" s="17" t="s">
        <v>51</v>
      </c>
    </row>
    <row r="19" spans="1:9" x14ac:dyDescent="0.2">
      <c r="A19" s="1" t="s">
        <v>27</v>
      </c>
      <c r="B19" s="1" t="s">
        <v>28</v>
      </c>
      <c r="C19" s="9">
        <v>42773</v>
      </c>
      <c r="D19" s="10" t="s">
        <v>49</v>
      </c>
      <c r="E19" s="4">
        <v>334</v>
      </c>
      <c r="F19" s="4" t="s">
        <v>50</v>
      </c>
      <c r="G19" s="11">
        <f>334/24196</f>
        <v>1.3803934534633824E-2</v>
      </c>
      <c r="H19" s="12" t="s">
        <v>14</v>
      </c>
    </row>
    <row r="22" spans="1:9" x14ac:dyDescent="0.2">
      <c r="A22" s="1" t="s">
        <v>17</v>
      </c>
      <c r="B22" s="1" t="s">
        <v>18</v>
      </c>
      <c r="C22" s="9">
        <v>42774</v>
      </c>
      <c r="D22" s="10" t="s">
        <v>49</v>
      </c>
      <c r="E22" s="10">
        <v>426</v>
      </c>
      <c r="F22" s="4">
        <v>478</v>
      </c>
      <c r="G22" s="21">
        <f>426/24196</f>
        <v>1.7606215903455118E-2</v>
      </c>
      <c r="H22" s="12" t="s">
        <v>14</v>
      </c>
      <c r="I22" s="19" t="s">
        <v>60</v>
      </c>
    </row>
    <row r="23" spans="1:9" x14ac:dyDescent="0.2">
      <c r="A23" s="13" t="s">
        <v>19</v>
      </c>
      <c r="B23" s="13" t="s">
        <v>20</v>
      </c>
      <c r="C23" s="14">
        <v>42774</v>
      </c>
      <c r="D23" s="15" t="s">
        <v>49</v>
      </c>
      <c r="E23" s="15">
        <v>828</v>
      </c>
      <c r="F23" s="18">
        <v>782</v>
      </c>
      <c r="G23" s="16">
        <f>828/24196</f>
        <v>3.4220532319391636E-2</v>
      </c>
      <c r="H23" s="17" t="s">
        <v>14</v>
      </c>
      <c r="I23" s="19" t="s">
        <v>60</v>
      </c>
    </row>
    <row r="24" spans="1:9" x14ac:dyDescent="0.2">
      <c r="A24" s="1" t="s">
        <v>25</v>
      </c>
      <c r="B24" s="1" t="s">
        <v>26</v>
      </c>
      <c r="C24" s="9">
        <v>42774</v>
      </c>
      <c r="D24" s="10" t="s">
        <v>49</v>
      </c>
      <c r="E24" s="10">
        <v>358</v>
      </c>
      <c r="F24" s="10">
        <v>192</v>
      </c>
      <c r="G24" s="11">
        <f>358/24196</f>
        <v>1.4795834022152421E-2</v>
      </c>
      <c r="H24" s="12" t="s">
        <v>14</v>
      </c>
      <c r="I24" s="19" t="s">
        <v>60</v>
      </c>
    </row>
    <row r="25" spans="1:9" x14ac:dyDescent="0.2">
      <c r="A25" s="13" t="s">
        <v>27</v>
      </c>
      <c r="B25" s="13" t="s">
        <v>28</v>
      </c>
      <c r="C25" s="14">
        <v>42774</v>
      </c>
      <c r="D25" s="15" t="s">
        <v>49</v>
      </c>
      <c r="E25" s="15">
        <v>2395</v>
      </c>
      <c r="F25" s="18">
        <v>1445</v>
      </c>
      <c r="G25" s="16">
        <f>2395/24196</f>
        <v>9.8983303025293443E-2</v>
      </c>
      <c r="H25" s="17" t="s">
        <v>14</v>
      </c>
      <c r="I25" s="19" t="s">
        <v>60</v>
      </c>
    </row>
    <row r="26" spans="1:9" x14ac:dyDescent="0.2">
      <c r="I26" s="19"/>
    </row>
    <row r="27" spans="1:9" x14ac:dyDescent="0.2">
      <c r="A27" s="5" t="s">
        <v>17</v>
      </c>
      <c r="B27" s="1" t="s">
        <v>18</v>
      </c>
      <c r="C27" s="9">
        <v>42775</v>
      </c>
      <c r="D27" s="5">
        <v>6488</v>
      </c>
      <c r="E27" s="5">
        <v>53</v>
      </c>
      <c r="F27" s="5">
        <v>87</v>
      </c>
      <c r="G27" s="5">
        <f>53/6488</f>
        <v>8.1689272503082614E-3</v>
      </c>
      <c r="H27" s="12" t="s">
        <v>14</v>
      </c>
      <c r="I27" s="19" t="s">
        <v>60</v>
      </c>
    </row>
    <row r="28" spans="1:9" x14ac:dyDescent="0.2">
      <c r="A28" s="16" t="s">
        <v>19</v>
      </c>
      <c r="B28" s="13" t="s">
        <v>20</v>
      </c>
      <c r="C28" s="14">
        <v>42775</v>
      </c>
      <c r="D28" s="16">
        <v>15531</v>
      </c>
      <c r="E28" s="16">
        <v>140</v>
      </c>
      <c r="F28" s="16">
        <v>306</v>
      </c>
      <c r="G28" s="16">
        <f>140/15531</f>
        <v>9.0142296053055179E-3</v>
      </c>
      <c r="H28" s="17" t="s">
        <v>14</v>
      </c>
      <c r="I28" s="19" t="s">
        <v>60</v>
      </c>
    </row>
    <row r="29" spans="1:9" x14ac:dyDescent="0.2">
      <c r="A29" s="5" t="s">
        <v>25</v>
      </c>
      <c r="B29" s="1" t="s">
        <v>26</v>
      </c>
      <c r="C29" s="9">
        <v>42775</v>
      </c>
      <c r="D29" s="5">
        <v>4106</v>
      </c>
      <c r="E29" s="5">
        <v>68</v>
      </c>
      <c r="F29" s="5">
        <v>222</v>
      </c>
      <c r="G29" s="5">
        <f>68/4106</f>
        <v>1.6561130053580127E-2</v>
      </c>
      <c r="H29" s="12" t="s">
        <v>14</v>
      </c>
      <c r="I29" s="19" t="s">
        <v>60</v>
      </c>
    </row>
    <row r="30" spans="1:9" x14ac:dyDescent="0.2">
      <c r="A30" s="16" t="s">
        <v>27</v>
      </c>
      <c r="B30" s="13" t="s">
        <v>28</v>
      </c>
      <c r="C30" s="14">
        <v>42775</v>
      </c>
      <c r="D30" s="16">
        <v>8664</v>
      </c>
      <c r="E30" s="16">
        <v>845</v>
      </c>
      <c r="F30" s="16">
        <v>178</v>
      </c>
      <c r="G30" s="16">
        <f>845/8664</f>
        <v>9.753000923361034E-2</v>
      </c>
      <c r="H30" s="17" t="s">
        <v>14</v>
      </c>
      <c r="I30" s="19" t="s">
        <v>60</v>
      </c>
    </row>
    <row r="32" spans="1:9" x14ac:dyDescent="0.2">
      <c r="A32" s="19" t="s">
        <v>64</v>
      </c>
      <c r="B32" s="19"/>
    </row>
    <row r="33" spans="1:5" x14ac:dyDescent="0.2">
      <c r="A33" s="19" t="s">
        <v>65</v>
      </c>
    </row>
    <row r="35" spans="1:5" x14ac:dyDescent="0.2">
      <c r="A35" s="19" t="s">
        <v>61</v>
      </c>
      <c r="B35" s="19"/>
      <c r="C35" s="19"/>
      <c r="D35" s="19"/>
      <c r="E35" s="19"/>
    </row>
    <row r="36" spans="1:5" x14ac:dyDescent="0.2">
      <c r="A36" s="19" t="s">
        <v>62</v>
      </c>
      <c r="B36" s="19"/>
      <c r="C36" s="19"/>
      <c r="D36" s="19"/>
      <c r="E36" s="19"/>
    </row>
    <row r="37" spans="1:5" x14ac:dyDescent="0.2">
      <c r="A37" s="19" t="s">
        <v>63</v>
      </c>
      <c r="B37" s="19"/>
      <c r="C37" s="19"/>
      <c r="D37" s="19"/>
      <c r="E37" s="19"/>
    </row>
  </sheetData>
  <dataValidations count="1">
    <dataValidation type="list" allowBlank="1" showInputMessage="1" showErrorMessage="1" sqref="H5:H19 H22:H25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="122" zoomScaleNormal="122" workbookViewId="0">
      <selection activeCell="P40" sqref="P40"/>
    </sheetView>
  </sheetViews>
  <sheetFormatPr defaultRowHeight="15" x14ac:dyDescent="0.25"/>
  <cols>
    <col min="2" max="2" width="24.42578125" customWidth="1"/>
    <col min="3" max="3" width="9.140625" bestFit="1" customWidth="1"/>
    <col min="8" max="8" width="10.7109375" customWidth="1"/>
  </cols>
  <sheetData>
    <row r="1" spans="1:9" x14ac:dyDescent="0.25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5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5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5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5">
      <c r="A5" s="1" t="s">
        <v>33</v>
      </c>
      <c r="B5" s="1" t="s">
        <v>34</v>
      </c>
      <c r="C5" s="9">
        <v>42766</v>
      </c>
      <c r="D5" s="10">
        <v>246</v>
      </c>
      <c r="E5" s="10">
        <v>142</v>
      </c>
      <c r="F5" s="10">
        <v>99</v>
      </c>
      <c r="G5" s="11">
        <f>E5/D5</f>
        <v>0.57723577235772361</v>
      </c>
      <c r="H5" s="4" t="s">
        <v>35</v>
      </c>
    </row>
    <row r="6" spans="1:9" x14ac:dyDescent="0.25">
      <c r="A6" s="13" t="s">
        <v>36</v>
      </c>
      <c r="B6" s="13" t="s">
        <v>37</v>
      </c>
      <c r="C6" s="14">
        <v>42766</v>
      </c>
      <c r="D6" s="15">
        <v>253</v>
      </c>
      <c r="E6" s="15" t="s">
        <v>13</v>
      </c>
      <c r="F6" s="15">
        <v>10</v>
      </c>
      <c r="G6" s="16">
        <f>10/253</f>
        <v>3.9525691699604744E-2</v>
      </c>
      <c r="H6" s="18" t="s">
        <v>35</v>
      </c>
    </row>
    <row r="7" spans="1:9" x14ac:dyDescent="0.25">
      <c r="A7" s="1" t="s">
        <v>38</v>
      </c>
      <c r="B7" s="1" t="s">
        <v>39</v>
      </c>
      <c r="C7" s="9">
        <v>42766</v>
      </c>
      <c r="D7" s="10">
        <v>504</v>
      </c>
      <c r="E7" s="10" t="s">
        <v>13</v>
      </c>
      <c r="F7" s="10">
        <v>10</v>
      </c>
      <c r="G7" s="11">
        <f>10/504</f>
        <v>1.984126984126984E-2</v>
      </c>
      <c r="H7" s="4" t="s">
        <v>35</v>
      </c>
    </row>
    <row r="8" spans="1:9" x14ac:dyDescent="0.25">
      <c r="A8" s="13" t="s">
        <v>40</v>
      </c>
      <c r="B8" s="13" t="s">
        <v>41</v>
      </c>
      <c r="C8" s="14">
        <v>42766</v>
      </c>
      <c r="D8" s="18">
        <v>435</v>
      </c>
      <c r="E8" s="15">
        <v>26</v>
      </c>
      <c r="F8" s="15">
        <v>31</v>
      </c>
      <c r="G8" s="16">
        <f>26/435</f>
        <v>5.9770114942528735E-2</v>
      </c>
      <c r="H8" s="18" t="s">
        <v>35</v>
      </c>
    </row>
    <row r="9" spans="1:9" x14ac:dyDescent="0.25">
      <c r="A9" s="1" t="s">
        <v>11</v>
      </c>
      <c r="B9" s="1" t="s">
        <v>12</v>
      </c>
      <c r="C9" s="9">
        <v>42766</v>
      </c>
      <c r="D9" s="10">
        <v>455</v>
      </c>
      <c r="E9" s="10">
        <v>26</v>
      </c>
      <c r="F9" s="10" t="s">
        <v>13</v>
      </c>
      <c r="G9" s="11">
        <f>E9/D9</f>
        <v>5.7142857142857141E-2</v>
      </c>
      <c r="H9" s="4" t="s">
        <v>35</v>
      </c>
    </row>
    <row r="10" spans="1:9" x14ac:dyDescent="0.25">
      <c r="A10" s="13" t="s">
        <v>15</v>
      </c>
      <c r="B10" s="13" t="s">
        <v>16</v>
      </c>
      <c r="C10" s="14">
        <v>42766</v>
      </c>
      <c r="D10" s="15">
        <v>7701</v>
      </c>
      <c r="E10" s="15">
        <v>13</v>
      </c>
      <c r="F10" s="15">
        <v>207</v>
      </c>
      <c r="G10" s="16">
        <f>E10/D10</f>
        <v>1.6880924555252564E-3</v>
      </c>
      <c r="H10" s="17" t="s">
        <v>14</v>
      </c>
      <c r="I10" s="26" t="s">
        <v>60</v>
      </c>
    </row>
    <row r="11" spans="1:9" x14ac:dyDescent="0.25">
      <c r="A11" s="1" t="s">
        <v>17</v>
      </c>
      <c r="B11" s="1" t="s">
        <v>18</v>
      </c>
      <c r="C11" s="9">
        <v>42766</v>
      </c>
      <c r="D11" s="10">
        <v>262</v>
      </c>
      <c r="E11" s="10">
        <v>26</v>
      </c>
      <c r="F11" s="4">
        <v>31</v>
      </c>
      <c r="G11" s="21">
        <f>E11/D11</f>
        <v>9.9236641221374045E-2</v>
      </c>
      <c r="H11" s="4" t="s">
        <v>35</v>
      </c>
      <c r="I11" s="26"/>
    </row>
    <row r="12" spans="1:9" x14ac:dyDescent="0.25">
      <c r="A12" s="13" t="s">
        <v>19</v>
      </c>
      <c r="B12" s="13" t="s">
        <v>20</v>
      </c>
      <c r="C12" s="14">
        <v>42766</v>
      </c>
      <c r="D12" s="15">
        <v>1112</v>
      </c>
      <c r="E12" s="15">
        <v>112</v>
      </c>
      <c r="F12" s="18">
        <v>64</v>
      </c>
      <c r="G12" s="16">
        <f>E12/D12</f>
        <v>0.10071942446043165</v>
      </c>
      <c r="H12" s="17" t="s">
        <v>14</v>
      </c>
      <c r="I12" s="26" t="s">
        <v>60</v>
      </c>
    </row>
    <row r="13" spans="1:9" x14ac:dyDescent="0.25">
      <c r="A13" s="1" t="s">
        <v>21</v>
      </c>
      <c r="B13" s="1" t="s">
        <v>22</v>
      </c>
      <c r="C13" s="9">
        <v>42766</v>
      </c>
      <c r="D13" s="12"/>
      <c r="E13" s="12"/>
      <c r="F13" s="12" t="s">
        <v>55</v>
      </c>
      <c r="G13" s="11"/>
      <c r="H13" s="4" t="s">
        <v>35</v>
      </c>
    </row>
    <row r="14" spans="1:9" x14ac:dyDescent="0.25">
      <c r="A14" s="13" t="s">
        <v>23</v>
      </c>
      <c r="B14" s="13" t="s">
        <v>24</v>
      </c>
      <c r="C14" s="14">
        <v>42766</v>
      </c>
      <c r="D14" s="17"/>
      <c r="E14" s="17"/>
      <c r="F14" s="17" t="s">
        <v>55</v>
      </c>
      <c r="G14" s="16"/>
      <c r="H14" s="18" t="s">
        <v>35</v>
      </c>
    </row>
    <row r="15" spans="1:9" x14ac:dyDescent="0.25">
      <c r="A15" s="1" t="s">
        <v>25</v>
      </c>
      <c r="B15" s="1" t="s">
        <v>26</v>
      </c>
      <c r="C15" s="9">
        <v>42766</v>
      </c>
      <c r="D15" s="10">
        <v>397</v>
      </c>
      <c r="E15" s="10">
        <v>13</v>
      </c>
      <c r="F15" s="10">
        <v>10</v>
      </c>
      <c r="G15" s="21">
        <f>E15/D15</f>
        <v>3.2745591939546598E-2</v>
      </c>
      <c r="H15" s="4" t="s">
        <v>35</v>
      </c>
    </row>
    <row r="16" spans="1:9" x14ac:dyDescent="0.25">
      <c r="A16" s="13" t="s">
        <v>42</v>
      </c>
      <c r="B16" s="13" t="s">
        <v>43</v>
      </c>
      <c r="C16" s="14">
        <v>42766</v>
      </c>
      <c r="D16" s="15">
        <v>437</v>
      </c>
      <c r="E16" s="15">
        <v>13</v>
      </c>
      <c r="F16" s="15">
        <v>10</v>
      </c>
      <c r="G16" s="16">
        <f>E16/D16</f>
        <v>2.9748283752860413E-2</v>
      </c>
      <c r="H16" s="18" t="s">
        <v>35</v>
      </c>
    </row>
    <row r="17" spans="1:9" x14ac:dyDescent="0.25">
      <c r="A17" s="1" t="s">
        <v>44</v>
      </c>
      <c r="B17" s="1" t="s">
        <v>45</v>
      </c>
      <c r="C17" s="9">
        <v>42766</v>
      </c>
      <c r="D17" s="10">
        <v>798</v>
      </c>
      <c r="E17" s="10">
        <v>53</v>
      </c>
      <c r="F17" s="10">
        <v>87</v>
      </c>
      <c r="G17" s="21">
        <f>E17/D17</f>
        <v>6.6416040100250623E-2</v>
      </c>
      <c r="H17" s="4" t="s">
        <v>35</v>
      </c>
    </row>
    <row r="18" spans="1:9" x14ac:dyDescent="0.25">
      <c r="A18" s="13" t="s">
        <v>46</v>
      </c>
      <c r="B18" s="13" t="s">
        <v>47</v>
      </c>
      <c r="C18" s="14">
        <v>42766</v>
      </c>
      <c r="D18" s="15">
        <v>364</v>
      </c>
      <c r="E18" s="15">
        <v>13</v>
      </c>
      <c r="F18" s="15">
        <v>53</v>
      </c>
      <c r="G18" s="16">
        <f>E18/D18</f>
        <v>3.5714285714285712E-2</v>
      </c>
      <c r="H18" s="18" t="s">
        <v>35</v>
      </c>
    </row>
    <row r="19" spans="1:9" x14ac:dyDescent="0.25">
      <c r="A19" s="1" t="s">
        <v>27</v>
      </c>
      <c r="B19" s="1" t="s">
        <v>28</v>
      </c>
      <c r="C19" s="9">
        <v>42766</v>
      </c>
      <c r="D19" s="10">
        <v>393</v>
      </c>
      <c r="E19" s="4">
        <v>26</v>
      </c>
      <c r="F19" s="4">
        <v>20</v>
      </c>
      <c r="G19" s="11">
        <f>E19/D19</f>
        <v>6.6157760814249358E-2</v>
      </c>
      <c r="H19" s="4" t="s">
        <v>35</v>
      </c>
    </row>
    <row r="22" spans="1:9" s="29" customFormat="1" x14ac:dyDescent="0.25">
      <c r="A22" s="22" t="s">
        <v>15</v>
      </c>
      <c r="B22" s="22" t="s">
        <v>16</v>
      </c>
      <c r="C22" s="23">
        <v>42767</v>
      </c>
      <c r="D22" s="24">
        <v>594</v>
      </c>
      <c r="E22" s="24" t="s">
        <v>13</v>
      </c>
      <c r="F22" s="24">
        <v>10</v>
      </c>
      <c r="G22" s="11">
        <f>10/D22</f>
        <v>1.6835016835016835E-2</v>
      </c>
      <c r="H22" s="27" t="s">
        <v>14</v>
      </c>
      <c r="I22" s="28" t="s">
        <v>60</v>
      </c>
    </row>
    <row r="23" spans="1:9" x14ac:dyDescent="0.25">
      <c r="A23" s="13" t="s">
        <v>19</v>
      </c>
      <c r="B23" s="13" t="s">
        <v>20</v>
      </c>
      <c r="C23" s="14">
        <v>42767</v>
      </c>
      <c r="D23" s="15">
        <v>1014</v>
      </c>
      <c r="E23" s="15">
        <v>40</v>
      </c>
      <c r="F23" s="18">
        <v>99</v>
      </c>
      <c r="G23" s="16">
        <f>E23/D23</f>
        <v>3.9447731755424063E-2</v>
      </c>
      <c r="H23" s="18" t="s">
        <v>35</v>
      </c>
    </row>
    <row r="27" spans="1:9" s="29" customFormat="1" x14ac:dyDescent="0.25">
      <c r="A27" s="22" t="s">
        <v>15</v>
      </c>
      <c r="B27" s="22" t="s">
        <v>16</v>
      </c>
      <c r="C27" s="23">
        <v>42767</v>
      </c>
      <c r="D27" s="24">
        <v>197</v>
      </c>
      <c r="E27" s="24">
        <v>26</v>
      </c>
      <c r="F27" s="24">
        <v>10</v>
      </c>
      <c r="G27" s="11">
        <f>10/D27</f>
        <v>5.0761421319796954E-2</v>
      </c>
      <c r="H27" s="25" t="s">
        <v>35</v>
      </c>
    </row>
    <row r="28" spans="1:9" x14ac:dyDescent="0.25">
      <c r="A28" s="26"/>
    </row>
    <row r="30" spans="1:9" x14ac:dyDescent="0.25">
      <c r="A30" s="19" t="s">
        <v>66</v>
      </c>
      <c r="B30" s="19"/>
      <c r="C30" s="19"/>
      <c r="D30" s="19"/>
      <c r="E30" s="19"/>
      <c r="F30" s="5"/>
      <c r="G30" s="5"/>
      <c r="H30" s="5"/>
    </row>
    <row r="31" spans="1:9" x14ac:dyDescent="0.25">
      <c r="A31" s="19" t="s">
        <v>67</v>
      </c>
      <c r="B31" s="19"/>
      <c r="C31" s="19"/>
      <c r="D31" s="19"/>
      <c r="E31" s="19"/>
      <c r="F31" s="5"/>
      <c r="G31" s="5"/>
      <c r="H31" s="5"/>
    </row>
    <row r="32" spans="1:9" x14ac:dyDescent="0.25">
      <c r="A32" s="19" t="s">
        <v>68</v>
      </c>
      <c r="B32" s="19"/>
      <c r="C32" s="19"/>
      <c r="D32" s="19"/>
      <c r="E32" s="19"/>
      <c r="F32" s="5"/>
      <c r="G32" s="5"/>
      <c r="H32" s="5"/>
    </row>
    <row r="33" spans="1:8" x14ac:dyDescent="0.25">
      <c r="A33" s="19" t="s">
        <v>69</v>
      </c>
      <c r="B33" s="19"/>
      <c r="C33" s="19"/>
      <c r="D33" s="19"/>
      <c r="E33" s="19"/>
      <c r="F33" s="19"/>
      <c r="G33" s="19"/>
      <c r="H33" s="19"/>
    </row>
  </sheetData>
  <dataValidations count="1">
    <dataValidation type="list" allowBlank="1" showInputMessage="1" showErrorMessage="1" sqref="H5:H19 H22:H23 H27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122" zoomScaleNormal="122" workbookViewId="0">
      <selection activeCell="P40" sqref="P40"/>
    </sheetView>
  </sheetViews>
  <sheetFormatPr defaultRowHeight="15" x14ac:dyDescent="0.25"/>
  <cols>
    <col min="2" max="2" width="24.42578125" customWidth="1"/>
    <col min="3" max="3" width="9.140625" bestFit="1" customWidth="1"/>
    <col min="8" max="8" width="10.7109375" customWidth="1"/>
  </cols>
  <sheetData>
    <row r="1" spans="1:9" x14ac:dyDescent="0.25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5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5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5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5">
      <c r="A5" s="1" t="s">
        <v>33</v>
      </c>
      <c r="B5" s="1" t="s">
        <v>34</v>
      </c>
      <c r="C5" s="9">
        <v>42761</v>
      </c>
      <c r="D5" s="10">
        <v>1439</v>
      </c>
      <c r="E5" s="10">
        <v>126</v>
      </c>
      <c r="F5" s="10">
        <v>238</v>
      </c>
      <c r="G5" s="11">
        <f>126/1439</f>
        <v>8.7560806115357881E-2</v>
      </c>
      <c r="H5" s="12" t="s">
        <v>14</v>
      </c>
      <c r="I5" s="19" t="s">
        <v>60</v>
      </c>
    </row>
    <row r="6" spans="1:9" x14ac:dyDescent="0.25">
      <c r="A6" s="13" t="s">
        <v>36</v>
      </c>
      <c r="B6" s="13" t="s">
        <v>37</v>
      </c>
      <c r="C6" s="14">
        <v>42761</v>
      </c>
      <c r="D6" s="15">
        <v>1597</v>
      </c>
      <c r="E6" s="15">
        <v>40</v>
      </c>
      <c r="F6" s="15">
        <v>42</v>
      </c>
      <c r="G6" s="16">
        <f>40/1597</f>
        <v>2.5046963055729492E-2</v>
      </c>
      <c r="H6" s="17" t="s">
        <v>14</v>
      </c>
      <c r="I6" s="19" t="s">
        <v>60</v>
      </c>
    </row>
    <row r="7" spans="1:9" x14ac:dyDescent="0.25">
      <c r="A7" s="1" t="s">
        <v>38</v>
      </c>
      <c r="B7" s="1" t="s">
        <v>39</v>
      </c>
      <c r="C7" s="9">
        <v>42761</v>
      </c>
      <c r="D7" s="10">
        <v>1723</v>
      </c>
      <c r="E7" s="10">
        <v>94</v>
      </c>
      <c r="F7" s="10">
        <v>42</v>
      </c>
      <c r="G7" s="11">
        <f>E7/D7</f>
        <v>5.4556006964596636E-2</v>
      </c>
      <c r="H7" s="12" t="s">
        <v>14</v>
      </c>
      <c r="I7" s="19" t="s">
        <v>60</v>
      </c>
    </row>
    <row r="8" spans="1:9" x14ac:dyDescent="0.25">
      <c r="A8" s="13" t="s">
        <v>40</v>
      </c>
      <c r="B8" s="13" t="s">
        <v>41</v>
      </c>
      <c r="C8" s="14">
        <v>42761</v>
      </c>
      <c r="D8" s="18">
        <v>1198</v>
      </c>
      <c r="E8" s="15">
        <v>26</v>
      </c>
      <c r="F8" s="15">
        <v>31</v>
      </c>
      <c r="G8" s="16">
        <f>26/1198</f>
        <v>2.1702838063439065E-2</v>
      </c>
      <c r="H8" s="17" t="s">
        <v>14</v>
      </c>
      <c r="I8" s="19" t="s">
        <v>60</v>
      </c>
    </row>
    <row r="9" spans="1:9" x14ac:dyDescent="0.25">
      <c r="A9" s="1" t="s">
        <v>11</v>
      </c>
      <c r="B9" s="1" t="s">
        <v>12</v>
      </c>
      <c r="C9" s="9">
        <v>42761</v>
      </c>
      <c r="D9" s="10">
        <v>1722</v>
      </c>
      <c r="E9" s="10">
        <v>53</v>
      </c>
      <c r="F9" s="10">
        <v>64</v>
      </c>
      <c r="G9" s="11">
        <f>E9/D9</f>
        <v>3.0778164924506388E-2</v>
      </c>
      <c r="H9" s="12" t="s">
        <v>14</v>
      </c>
      <c r="I9" s="19" t="s">
        <v>60</v>
      </c>
    </row>
    <row r="10" spans="1:9" x14ac:dyDescent="0.25">
      <c r="A10" s="13" t="s">
        <v>15</v>
      </c>
      <c r="B10" s="13" t="s">
        <v>16</v>
      </c>
      <c r="C10" s="14">
        <v>42761</v>
      </c>
      <c r="D10" s="15" t="s">
        <v>49</v>
      </c>
      <c r="E10" s="15">
        <v>53</v>
      </c>
      <c r="F10" s="15">
        <v>504</v>
      </c>
      <c r="G10" s="16">
        <f>53/24196</f>
        <v>2.190444701603571E-3</v>
      </c>
      <c r="H10" s="17" t="s">
        <v>14</v>
      </c>
      <c r="I10" s="19" t="s">
        <v>60</v>
      </c>
    </row>
    <row r="11" spans="1:9" x14ac:dyDescent="0.25">
      <c r="A11" s="1" t="s">
        <v>17</v>
      </c>
      <c r="B11" s="1" t="s">
        <v>18</v>
      </c>
      <c r="C11" s="9">
        <v>42761</v>
      </c>
      <c r="D11" s="10">
        <v>1616</v>
      </c>
      <c r="E11" s="10">
        <v>53</v>
      </c>
      <c r="F11" s="4">
        <v>10</v>
      </c>
      <c r="G11" s="21">
        <f>E11/D11</f>
        <v>3.2797029702970298E-2</v>
      </c>
      <c r="H11" s="12" t="s">
        <v>14</v>
      </c>
      <c r="I11" s="19" t="s">
        <v>60</v>
      </c>
    </row>
    <row r="12" spans="1:9" x14ac:dyDescent="0.25">
      <c r="A12" s="13" t="s">
        <v>19</v>
      </c>
      <c r="B12" s="13" t="s">
        <v>20</v>
      </c>
      <c r="C12" s="14">
        <v>42761</v>
      </c>
      <c r="D12" s="15">
        <v>5794</v>
      </c>
      <c r="E12" s="15">
        <v>53</v>
      </c>
      <c r="F12" s="18">
        <v>53</v>
      </c>
      <c r="G12" s="16">
        <f>53/5794</f>
        <v>9.1473938557128064E-3</v>
      </c>
      <c r="H12" s="17" t="s">
        <v>14</v>
      </c>
      <c r="I12" s="19" t="s">
        <v>60</v>
      </c>
    </row>
    <row r="13" spans="1:9" x14ac:dyDescent="0.25">
      <c r="A13" s="1" t="s">
        <v>21</v>
      </c>
      <c r="B13" s="1" t="s">
        <v>22</v>
      </c>
      <c r="C13" s="9">
        <v>42761</v>
      </c>
      <c r="D13" s="12"/>
      <c r="E13" s="12"/>
      <c r="F13" s="12" t="s">
        <v>55</v>
      </c>
      <c r="G13" s="11"/>
      <c r="H13" s="12" t="s">
        <v>14</v>
      </c>
      <c r="I13" s="19" t="s">
        <v>60</v>
      </c>
    </row>
    <row r="14" spans="1:9" x14ac:dyDescent="0.25">
      <c r="A14" s="13" t="s">
        <v>23</v>
      </c>
      <c r="B14" s="13" t="s">
        <v>24</v>
      </c>
      <c r="C14" s="14">
        <v>42761</v>
      </c>
      <c r="D14" s="17"/>
      <c r="E14" s="17"/>
      <c r="F14" s="17" t="s">
        <v>55</v>
      </c>
      <c r="G14" s="16"/>
      <c r="H14" s="17" t="s">
        <v>14</v>
      </c>
      <c r="I14" s="19" t="s">
        <v>60</v>
      </c>
    </row>
    <row r="15" spans="1:9" x14ac:dyDescent="0.25">
      <c r="A15" s="1" t="s">
        <v>25</v>
      </c>
      <c r="B15" s="1" t="s">
        <v>26</v>
      </c>
      <c r="C15" s="9">
        <v>42761</v>
      </c>
      <c r="D15" s="10">
        <v>1842</v>
      </c>
      <c r="E15" s="10">
        <v>26</v>
      </c>
      <c r="F15" s="10">
        <v>31</v>
      </c>
      <c r="G15" s="11">
        <f>26/1842</f>
        <v>1.4115092290988056E-2</v>
      </c>
      <c r="H15" s="12" t="s">
        <v>14</v>
      </c>
      <c r="I15" s="19" t="s">
        <v>60</v>
      </c>
    </row>
    <row r="16" spans="1:9" x14ac:dyDescent="0.25">
      <c r="A16" s="13" t="s">
        <v>42</v>
      </c>
      <c r="B16" s="13" t="s">
        <v>43</v>
      </c>
      <c r="C16" s="14">
        <v>42761</v>
      </c>
      <c r="D16" s="15">
        <v>2481</v>
      </c>
      <c r="E16" s="15">
        <v>155</v>
      </c>
      <c r="F16" s="15">
        <v>75</v>
      </c>
      <c r="G16" s="16">
        <f>155/2481</f>
        <v>6.2474808544941557E-2</v>
      </c>
      <c r="H16" s="17" t="s">
        <v>14</v>
      </c>
      <c r="I16" s="19" t="s">
        <v>60</v>
      </c>
    </row>
    <row r="17" spans="1:9" x14ac:dyDescent="0.25">
      <c r="A17" s="1" t="s">
        <v>44</v>
      </c>
      <c r="B17" s="1" t="s">
        <v>45</v>
      </c>
      <c r="C17" s="9">
        <v>42761</v>
      </c>
      <c r="D17" s="10">
        <v>2014</v>
      </c>
      <c r="E17" s="10">
        <v>159</v>
      </c>
      <c r="F17" s="10">
        <v>42</v>
      </c>
      <c r="G17" s="21">
        <f>159/2014</f>
        <v>7.8947368421052627E-2</v>
      </c>
      <c r="H17" s="12" t="s">
        <v>14</v>
      </c>
      <c r="I17" s="19" t="s">
        <v>60</v>
      </c>
    </row>
    <row r="18" spans="1:9" x14ac:dyDescent="0.25">
      <c r="A18" s="13" t="s">
        <v>46</v>
      </c>
      <c r="B18" s="13" t="s">
        <v>47</v>
      </c>
      <c r="C18" s="14">
        <v>42761</v>
      </c>
      <c r="D18" s="15">
        <v>1401</v>
      </c>
      <c r="E18" s="15">
        <v>13</v>
      </c>
      <c r="F18" s="15">
        <v>53</v>
      </c>
      <c r="G18" s="16">
        <f>E18/D18</f>
        <v>9.2790863668807989E-3</v>
      </c>
      <c r="H18" s="17" t="s">
        <v>14</v>
      </c>
      <c r="I18" s="19" t="s">
        <v>60</v>
      </c>
    </row>
    <row r="19" spans="1:9" x14ac:dyDescent="0.25">
      <c r="A19" s="1" t="s">
        <v>27</v>
      </c>
      <c r="B19" s="1" t="s">
        <v>28</v>
      </c>
      <c r="C19" s="9">
        <v>42761</v>
      </c>
      <c r="D19" s="10">
        <v>1850</v>
      </c>
      <c r="E19" s="4">
        <v>358</v>
      </c>
      <c r="F19" s="4">
        <v>20</v>
      </c>
      <c r="G19" s="11">
        <f>E19/D19</f>
        <v>0.19351351351351351</v>
      </c>
      <c r="H19" s="12" t="s">
        <v>14</v>
      </c>
      <c r="I19" s="19" t="s">
        <v>60</v>
      </c>
    </row>
    <row r="20" spans="1:9" x14ac:dyDescent="0.25">
      <c r="A20" s="1"/>
      <c r="B20" s="1"/>
      <c r="C20" s="9"/>
      <c r="D20" s="10"/>
      <c r="E20" s="4"/>
      <c r="F20" s="4"/>
      <c r="G20" s="11"/>
      <c r="H20" s="12"/>
    </row>
    <row r="21" spans="1:9" x14ac:dyDescent="0.25">
      <c r="A21" s="30" t="s">
        <v>70</v>
      </c>
    </row>
    <row r="22" spans="1:9" x14ac:dyDescent="0.25">
      <c r="A22" s="19" t="s">
        <v>71</v>
      </c>
      <c r="B22" s="19"/>
      <c r="C22" s="19"/>
      <c r="D22" s="19"/>
      <c r="E22" s="19"/>
      <c r="F22" s="19"/>
      <c r="G22" s="19"/>
      <c r="H22" s="19"/>
    </row>
    <row r="23" spans="1:9" x14ac:dyDescent="0.25">
      <c r="A23" s="19" t="s">
        <v>72</v>
      </c>
      <c r="B23" s="19"/>
      <c r="C23" s="19"/>
      <c r="D23" s="19"/>
      <c r="E23" s="19"/>
      <c r="F23" s="19"/>
      <c r="G23" s="19"/>
      <c r="H23" s="19"/>
    </row>
    <row r="24" spans="1:9" x14ac:dyDescent="0.25">
      <c r="A24" s="19"/>
      <c r="B24" s="19"/>
      <c r="C24" s="19"/>
      <c r="D24" s="19"/>
    </row>
    <row r="25" spans="1:9" x14ac:dyDescent="0.25">
      <c r="A25" s="19"/>
      <c r="B25" s="19"/>
      <c r="C25" s="19"/>
      <c r="D25" s="19"/>
    </row>
    <row r="26" spans="1:9" x14ac:dyDescent="0.25">
      <c r="A26" s="19"/>
      <c r="B26" s="19"/>
      <c r="C26" s="19"/>
      <c r="D26" s="19"/>
    </row>
    <row r="27" spans="1:9" x14ac:dyDescent="0.25">
      <c r="A27" s="13" t="s">
        <v>40</v>
      </c>
      <c r="B27" s="13" t="s">
        <v>41</v>
      </c>
      <c r="C27" s="14">
        <v>42765</v>
      </c>
      <c r="D27" s="18">
        <v>598</v>
      </c>
      <c r="E27" s="15" t="s">
        <v>13</v>
      </c>
      <c r="F27" s="15" t="s">
        <v>13</v>
      </c>
      <c r="G27" s="16">
        <f>10/598</f>
        <v>1.6722408026755852E-2</v>
      </c>
      <c r="H27" s="17" t="s">
        <v>14</v>
      </c>
      <c r="I27" s="19" t="s">
        <v>60</v>
      </c>
    </row>
    <row r="28" spans="1:9" x14ac:dyDescent="0.25">
      <c r="A28" s="1" t="s">
        <v>11</v>
      </c>
      <c r="B28" s="1" t="s">
        <v>12</v>
      </c>
      <c r="C28" s="9">
        <v>42765</v>
      </c>
      <c r="D28" s="10">
        <v>504</v>
      </c>
      <c r="E28" s="10">
        <v>13</v>
      </c>
      <c r="F28" s="10">
        <v>10</v>
      </c>
      <c r="G28" s="11">
        <f>E28/D28</f>
        <v>2.5793650793650792E-2</v>
      </c>
      <c r="H28" s="12" t="s">
        <v>14</v>
      </c>
      <c r="I28" s="19" t="s">
        <v>60</v>
      </c>
    </row>
    <row r="29" spans="1:9" x14ac:dyDescent="0.25">
      <c r="A29" s="13" t="s">
        <v>15</v>
      </c>
      <c r="B29" s="13" t="s">
        <v>16</v>
      </c>
      <c r="C29" s="14">
        <v>42765</v>
      </c>
      <c r="D29" s="15" t="s">
        <v>49</v>
      </c>
      <c r="E29" s="15">
        <v>26</v>
      </c>
      <c r="F29" s="15">
        <v>271</v>
      </c>
      <c r="G29" s="16">
        <f>26/24196</f>
        <v>1.074557778145148E-3</v>
      </c>
      <c r="H29" s="17" t="s">
        <v>14</v>
      </c>
      <c r="I29" s="19" t="s">
        <v>60</v>
      </c>
    </row>
    <row r="30" spans="1:9" x14ac:dyDescent="0.25">
      <c r="A30" s="1" t="s">
        <v>17</v>
      </c>
      <c r="B30" s="1" t="s">
        <v>18</v>
      </c>
      <c r="C30" s="9">
        <v>42765</v>
      </c>
      <c r="D30" s="10">
        <v>586</v>
      </c>
      <c r="E30" s="10" t="s">
        <v>13</v>
      </c>
      <c r="F30" s="4">
        <v>20</v>
      </c>
      <c r="G30" s="21">
        <f>10/D30</f>
        <v>1.7064846416382253E-2</v>
      </c>
      <c r="H30" s="12" t="s">
        <v>14</v>
      </c>
      <c r="I30" s="19" t="s">
        <v>60</v>
      </c>
    </row>
    <row r="31" spans="1:9" x14ac:dyDescent="0.25">
      <c r="A31" s="13" t="s">
        <v>19</v>
      </c>
      <c r="B31" s="13" t="s">
        <v>20</v>
      </c>
      <c r="C31" s="14">
        <v>42765</v>
      </c>
      <c r="D31" s="15">
        <v>1169</v>
      </c>
      <c r="E31" s="15">
        <v>40</v>
      </c>
      <c r="F31" s="18" t="s">
        <v>13</v>
      </c>
      <c r="G31" s="16">
        <f>E31/D31</f>
        <v>3.4217279726261762E-2</v>
      </c>
      <c r="H31" s="17" t="s">
        <v>14</v>
      </c>
      <c r="I31" s="19" t="s">
        <v>60</v>
      </c>
    </row>
    <row r="32" spans="1:9" x14ac:dyDescent="0.25">
      <c r="A32" s="1" t="s">
        <v>25</v>
      </c>
      <c r="B32" s="1" t="s">
        <v>26</v>
      </c>
      <c r="C32" s="9">
        <v>42765</v>
      </c>
      <c r="D32" s="10">
        <v>275</v>
      </c>
      <c r="E32" s="10" t="s">
        <v>13</v>
      </c>
      <c r="F32" s="10" t="s">
        <v>13</v>
      </c>
      <c r="G32" s="11">
        <f>10/275</f>
        <v>3.6363636363636362E-2</v>
      </c>
      <c r="H32" s="12" t="s">
        <v>14</v>
      </c>
      <c r="I32" s="19" t="s">
        <v>60</v>
      </c>
    </row>
    <row r="33" spans="1:9" x14ac:dyDescent="0.25">
      <c r="A33" s="13" t="s">
        <v>46</v>
      </c>
      <c r="B33" s="13" t="s">
        <v>47</v>
      </c>
      <c r="C33" s="14">
        <v>42765</v>
      </c>
      <c r="D33" s="15">
        <v>199</v>
      </c>
      <c r="E33" s="15" t="s">
        <v>13</v>
      </c>
      <c r="F33" s="15" t="s">
        <v>13</v>
      </c>
      <c r="G33" s="16">
        <f>10/199</f>
        <v>5.0251256281407038E-2</v>
      </c>
      <c r="H33" s="17" t="s">
        <v>14</v>
      </c>
      <c r="I33" s="19" t="s">
        <v>60</v>
      </c>
    </row>
    <row r="34" spans="1:9" x14ac:dyDescent="0.25">
      <c r="A34" s="1" t="s">
        <v>27</v>
      </c>
      <c r="B34" s="1" t="s">
        <v>28</v>
      </c>
      <c r="C34" s="9">
        <v>42765</v>
      </c>
      <c r="D34" s="10">
        <v>833</v>
      </c>
      <c r="E34" s="4" t="s">
        <v>13</v>
      </c>
      <c r="F34" s="4">
        <v>42</v>
      </c>
      <c r="G34" s="21">
        <f>10/833</f>
        <v>1.2004801920768308E-2</v>
      </c>
      <c r="H34" s="12" t="s">
        <v>14</v>
      </c>
      <c r="I34" s="19" t="s">
        <v>60</v>
      </c>
    </row>
    <row r="35" spans="1:9" x14ac:dyDescent="0.25">
      <c r="I35" s="19"/>
    </row>
    <row r="36" spans="1:9" x14ac:dyDescent="0.25">
      <c r="I36" s="19"/>
    </row>
    <row r="37" spans="1:9" x14ac:dyDescent="0.25">
      <c r="A37" s="19" t="s">
        <v>66</v>
      </c>
      <c r="B37" s="19"/>
      <c r="C37" s="19"/>
      <c r="D37" s="19"/>
      <c r="E37" s="19"/>
      <c r="F37" s="5"/>
      <c r="G37" s="5"/>
      <c r="H37" s="5"/>
      <c r="I37" s="19"/>
    </row>
    <row r="38" spans="1:9" x14ac:dyDescent="0.25">
      <c r="A38" s="19" t="s">
        <v>67</v>
      </c>
      <c r="B38" s="19"/>
      <c r="C38" s="19"/>
      <c r="D38" s="19"/>
      <c r="E38" s="19"/>
      <c r="F38" s="5"/>
      <c r="G38" s="5"/>
      <c r="H38" s="5"/>
      <c r="I38" s="19"/>
    </row>
    <row r="39" spans="1:9" x14ac:dyDescent="0.25">
      <c r="A39" s="19" t="s">
        <v>68</v>
      </c>
      <c r="B39" s="19"/>
      <c r="C39" s="19"/>
      <c r="D39" s="19"/>
      <c r="E39" s="19"/>
      <c r="F39" s="5"/>
      <c r="G39" s="5"/>
      <c r="H39" s="5"/>
      <c r="I39" s="19"/>
    </row>
    <row r="40" spans="1:9" x14ac:dyDescent="0.25">
      <c r="A40" s="19" t="s">
        <v>69</v>
      </c>
      <c r="B40" s="19"/>
      <c r="C40" s="19"/>
      <c r="D40" s="19"/>
      <c r="E40" s="19"/>
      <c r="F40" s="19"/>
      <c r="G40" s="19"/>
      <c r="H40" s="19"/>
      <c r="I40" s="19"/>
    </row>
    <row r="41" spans="1:9" x14ac:dyDescent="0.25">
      <c r="I41" s="19"/>
    </row>
  </sheetData>
  <dataValidations count="1">
    <dataValidation type="list" allowBlank="1" showInputMessage="1" showErrorMessage="1" sqref="H5:H20 H27:H34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42760</v>
      </c>
      <c r="D5" s="10">
        <v>8164</v>
      </c>
      <c r="E5" s="10">
        <v>225</v>
      </c>
      <c r="F5" s="10">
        <v>192</v>
      </c>
      <c r="G5" s="11">
        <f>E5/D5</f>
        <v>2.756001959823616E-2</v>
      </c>
      <c r="H5" s="12" t="s">
        <v>14</v>
      </c>
      <c r="I5" s="19" t="s">
        <v>60</v>
      </c>
    </row>
    <row r="6" spans="1:9" x14ac:dyDescent="0.2">
      <c r="A6" s="13" t="s">
        <v>36</v>
      </c>
      <c r="B6" s="13" t="s">
        <v>37</v>
      </c>
      <c r="C6" s="14">
        <v>42760</v>
      </c>
      <c r="D6" s="15">
        <v>5475</v>
      </c>
      <c r="E6" s="15">
        <v>208</v>
      </c>
      <c r="F6" s="15">
        <v>99</v>
      </c>
      <c r="G6" s="16">
        <f>10/462</f>
        <v>2.1645021645021644E-2</v>
      </c>
      <c r="H6" s="17" t="s">
        <v>14</v>
      </c>
      <c r="I6" s="19" t="s">
        <v>60</v>
      </c>
    </row>
    <row r="7" spans="1:9" x14ac:dyDescent="0.2">
      <c r="A7" s="1" t="s">
        <v>38</v>
      </c>
      <c r="B7" s="1" t="s">
        <v>39</v>
      </c>
      <c r="C7" s="9">
        <v>42760</v>
      </c>
      <c r="D7" s="10">
        <v>4884</v>
      </c>
      <c r="E7" s="10">
        <v>281</v>
      </c>
      <c r="F7" s="10">
        <v>238</v>
      </c>
      <c r="G7" s="11">
        <f>E7/D7</f>
        <v>5.7534807534807532E-2</v>
      </c>
      <c r="H7" s="12" t="s">
        <v>14</v>
      </c>
      <c r="I7" s="19" t="s">
        <v>60</v>
      </c>
    </row>
    <row r="8" spans="1:9" x14ac:dyDescent="0.2">
      <c r="A8" s="13" t="s">
        <v>40</v>
      </c>
      <c r="B8" s="13" t="s">
        <v>41</v>
      </c>
      <c r="C8" s="14">
        <v>42760</v>
      </c>
      <c r="D8" s="18">
        <v>3448</v>
      </c>
      <c r="E8" s="15">
        <v>111</v>
      </c>
      <c r="F8" s="15">
        <v>124</v>
      </c>
      <c r="G8" s="16">
        <f>E8/24196</f>
        <v>4.5875351297735159E-3</v>
      </c>
      <c r="H8" s="17" t="s">
        <v>14</v>
      </c>
      <c r="I8" s="19" t="s">
        <v>60</v>
      </c>
    </row>
    <row r="9" spans="1:9" x14ac:dyDescent="0.2">
      <c r="A9" s="1" t="s">
        <v>11</v>
      </c>
      <c r="B9" s="1" t="s">
        <v>12</v>
      </c>
      <c r="C9" s="9">
        <v>42760</v>
      </c>
      <c r="D9" s="10">
        <v>2224</v>
      </c>
      <c r="E9" s="10">
        <v>82</v>
      </c>
      <c r="F9" s="10">
        <v>87</v>
      </c>
      <c r="G9" s="11">
        <f>E9/D9</f>
        <v>3.6870503597122302E-2</v>
      </c>
      <c r="H9" s="12" t="s">
        <v>14</v>
      </c>
      <c r="I9" s="19" t="s">
        <v>60</v>
      </c>
    </row>
    <row r="10" spans="1:9" x14ac:dyDescent="0.2">
      <c r="A10" s="13" t="s">
        <v>15</v>
      </c>
      <c r="B10" s="13" t="s">
        <v>16</v>
      </c>
      <c r="C10" s="14">
        <v>42760</v>
      </c>
      <c r="D10" s="15">
        <v>9804</v>
      </c>
      <c r="E10" s="15">
        <v>68</v>
      </c>
      <c r="F10" s="15">
        <v>504</v>
      </c>
      <c r="G10" s="16">
        <f>10/D10</f>
        <v>1.0199918400652795E-3</v>
      </c>
      <c r="H10" s="17" t="s">
        <v>14</v>
      </c>
      <c r="I10" s="19" t="s">
        <v>60</v>
      </c>
    </row>
    <row r="11" spans="1:9" x14ac:dyDescent="0.2">
      <c r="A11" s="1" t="s">
        <v>17</v>
      </c>
      <c r="B11" s="1" t="s">
        <v>18</v>
      </c>
      <c r="C11" s="9">
        <v>42760</v>
      </c>
      <c r="D11" s="10">
        <v>4884</v>
      </c>
      <c r="E11" s="10">
        <v>241</v>
      </c>
      <c r="F11" s="4">
        <v>222</v>
      </c>
      <c r="G11" s="21">
        <f>E11/D11</f>
        <v>4.9344799344799344E-2</v>
      </c>
      <c r="H11" s="12" t="s">
        <v>14</v>
      </c>
      <c r="I11" s="19" t="s">
        <v>60</v>
      </c>
    </row>
    <row r="12" spans="1:9" x14ac:dyDescent="0.2">
      <c r="A12" s="13" t="s">
        <v>19</v>
      </c>
      <c r="B12" s="13" t="s">
        <v>20</v>
      </c>
      <c r="C12" s="14">
        <v>42760</v>
      </c>
      <c r="D12" s="15">
        <v>11199</v>
      </c>
      <c r="E12" s="15">
        <v>460</v>
      </c>
      <c r="F12" s="18">
        <v>178</v>
      </c>
      <c r="G12" s="16">
        <f>E12/24196</f>
        <v>1.9011406844106463E-2</v>
      </c>
      <c r="H12" s="17" t="s">
        <v>14</v>
      </c>
      <c r="I12" s="19" t="s">
        <v>60</v>
      </c>
    </row>
    <row r="13" spans="1:9" x14ac:dyDescent="0.2">
      <c r="A13" s="1" t="s">
        <v>21</v>
      </c>
      <c r="B13" s="1" t="s">
        <v>22</v>
      </c>
      <c r="C13" s="9">
        <v>42760</v>
      </c>
      <c r="D13" s="12"/>
      <c r="E13" s="12"/>
      <c r="F13" s="12" t="s">
        <v>55</v>
      </c>
      <c r="G13" s="11"/>
      <c r="H13" s="12" t="s">
        <v>14</v>
      </c>
      <c r="I13" s="19" t="s">
        <v>60</v>
      </c>
    </row>
    <row r="14" spans="1:9" x14ac:dyDescent="0.2">
      <c r="A14" s="13" t="s">
        <v>23</v>
      </c>
      <c r="B14" s="13" t="s">
        <v>24</v>
      </c>
      <c r="C14" s="14">
        <v>42760</v>
      </c>
      <c r="D14" s="17"/>
      <c r="E14" s="17"/>
      <c r="F14" s="17" t="s">
        <v>55</v>
      </c>
      <c r="G14" s="16"/>
      <c r="H14" s="17" t="s">
        <v>14</v>
      </c>
      <c r="I14" s="19" t="s">
        <v>60</v>
      </c>
    </row>
    <row r="15" spans="1:9" x14ac:dyDescent="0.2">
      <c r="A15" s="1" t="s">
        <v>25</v>
      </c>
      <c r="B15" s="1" t="s">
        <v>26</v>
      </c>
      <c r="C15" s="9">
        <v>42760</v>
      </c>
      <c r="D15" s="10">
        <v>6131</v>
      </c>
      <c r="E15" s="10">
        <v>413</v>
      </c>
      <c r="F15" s="10">
        <v>87</v>
      </c>
      <c r="G15" s="11">
        <f>E15/24196</f>
        <v>1.7068937014382543E-2</v>
      </c>
      <c r="H15" s="12" t="s">
        <v>14</v>
      </c>
      <c r="I15" s="19" t="s">
        <v>60</v>
      </c>
    </row>
    <row r="16" spans="1:9" x14ac:dyDescent="0.2">
      <c r="A16" s="13" t="s">
        <v>42</v>
      </c>
      <c r="B16" s="13" t="s">
        <v>43</v>
      </c>
      <c r="C16" s="14">
        <v>42760</v>
      </c>
      <c r="D16" s="15">
        <v>14136</v>
      </c>
      <c r="E16" s="15">
        <v>142</v>
      </c>
      <c r="F16" s="15">
        <v>178</v>
      </c>
      <c r="G16" s="16">
        <f>E16/24196</f>
        <v>5.8687386344850392E-3</v>
      </c>
      <c r="H16" s="17" t="s">
        <v>14</v>
      </c>
      <c r="I16" s="19" t="s">
        <v>60</v>
      </c>
    </row>
    <row r="17" spans="1:9" x14ac:dyDescent="0.2">
      <c r="A17" s="1" t="s">
        <v>44</v>
      </c>
      <c r="B17" s="1" t="s">
        <v>45</v>
      </c>
      <c r="C17" s="9">
        <v>42760</v>
      </c>
      <c r="D17" s="10">
        <v>6488</v>
      </c>
      <c r="E17" s="10">
        <v>125</v>
      </c>
      <c r="F17" s="10">
        <v>178</v>
      </c>
      <c r="G17" s="21">
        <f>E17/D17</f>
        <v>1.9266337854500618E-2</v>
      </c>
      <c r="H17" s="12" t="s">
        <v>14</v>
      </c>
      <c r="I17" s="19" t="s">
        <v>60</v>
      </c>
    </row>
    <row r="18" spans="1:9" x14ac:dyDescent="0.2">
      <c r="A18" s="13" t="s">
        <v>46</v>
      </c>
      <c r="B18" s="13" t="s">
        <v>47</v>
      </c>
      <c r="C18" s="14">
        <v>42760</v>
      </c>
      <c r="D18" s="15">
        <v>4884</v>
      </c>
      <c r="E18" s="15">
        <v>176</v>
      </c>
      <c r="F18" s="15">
        <v>192</v>
      </c>
      <c r="G18" s="16">
        <f>E18/D18</f>
        <v>3.6036036036036036E-2</v>
      </c>
      <c r="H18" s="17" t="s">
        <v>14</v>
      </c>
      <c r="I18" s="19" t="s">
        <v>60</v>
      </c>
    </row>
    <row r="19" spans="1:9" x14ac:dyDescent="0.2">
      <c r="A19" s="1" t="s">
        <v>27</v>
      </c>
      <c r="B19" s="1" t="s">
        <v>28</v>
      </c>
      <c r="C19" s="9">
        <v>42760</v>
      </c>
      <c r="D19" s="10">
        <v>5794</v>
      </c>
      <c r="E19" s="4">
        <v>309</v>
      </c>
      <c r="F19" s="4">
        <v>87</v>
      </c>
      <c r="G19" s="11">
        <f>E19/D19</f>
        <v>5.3331032102174665E-2</v>
      </c>
      <c r="H19" s="12" t="s">
        <v>14</v>
      </c>
      <c r="I19" s="19" t="s">
        <v>60</v>
      </c>
    </row>
    <row r="22" spans="1:9" x14ac:dyDescent="0.2">
      <c r="A22" s="19" t="s">
        <v>73</v>
      </c>
      <c r="B22" s="19"/>
      <c r="C22" s="19"/>
      <c r="D22" s="19"/>
    </row>
    <row r="24" spans="1:9" x14ac:dyDescent="0.2">
      <c r="A24" s="19" t="s">
        <v>66</v>
      </c>
      <c r="B24" s="19"/>
      <c r="C24" s="19"/>
      <c r="D24" s="19"/>
      <c r="E24" s="19"/>
    </row>
    <row r="25" spans="1:9" x14ac:dyDescent="0.2">
      <c r="A25" s="19" t="s">
        <v>67</v>
      </c>
      <c r="B25" s="19"/>
      <c r="C25" s="19"/>
      <c r="D25" s="19"/>
      <c r="E25" s="19"/>
    </row>
    <row r="26" spans="1:9" x14ac:dyDescent="0.2">
      <c r="A26" s="19" t="s">
        <v>68</v>
      </c>
      <c r="B26" s="19"/>
      <c r="C26" s="19"/>
      <c r="D26" s="19"/>
      <c r="E26" s="19"/>
    </row>
    <row r="27" spans="1:9" x14ac:dyDescent="0.2">
      <c r="A27" s="19" t="s">
        <v>69</v>
      </c>
      <c r="B27" s="19"/>
      <c r="C27" s="19"/>
      <c r="D27" s="19"/>
      <c r="E27" s="19"/>
      <c r="F27" s="19"/>
      <c r="G27" s="19"/>
      <c r="H27" s="19"/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42759</v>
      </c>
      <c r="D5" s="10">
        <v>4352</v>
      </c>
      <c r="E5" s="10">
        <v>485</v>
      </c>
      <c r="F5" s="10">
        <v>591</v>
      </c>
      <c r="G5" s="11">
        <f>E5/D5</f>
        <v>0.11144301470588236</v>
      </c>
      <c r="H5" s="12" t="s">
        <v>14</v>
      </c>
      <c r="I5" s="19" t="s">
        <v>60</v>
      </c>
    </row>
    <row r="6" spans="1:9" x14ac:dyDescent="0.2">
      <c r="A6" s="13" t="s">
        <v>36</v>
      </c>
      <c r="B6" s="13" t="s">
        <v>37</v>
      </c>
      <c r="C6" s="14">
        <v>42759</v>
      </c>
      <c r="D6" s="15">
        <v>19863</v>
      </c>
      <c r="E6" s="15">
        <v>443</v>
      </c>
      <c r="F6" s="15">
        <v>659</v>
      </c>
      <c r="G6" s="16">
        <f>10/462</f>
        <v>2.1645021645021644E-2</v>
      </c>
      <c r="H6" s="17" t="s">
        <v>14</v>
      </c>
      <c r="I6" s="19" t="s">
        <v>60</v>
      </c>
    </row>
    <row r="7" spans="1:9" x14ac:dyDescent="0.2">
      <c r="A7" s="1" t="s">
        <v>38</v>
      </c>
      <c r="B7" s="1" t="s">
        <v>39</v>
      </c>
      <c r="C7" s="9">
        <v>42759</v>
      </c>
      <c r="D7" s="10">
        <v>17329</v>
      </c>
      <c r="E7" s="10">
        <v>430</v>
      </c>
      <c r="F7" s="10">
        <v>697</v>
      </c>
      <c r="G7" s="11">
        <f>E7/D7</f>
        <v>2.4813895781637719E-2</v>
      </c>
      <c r="H7" s="12" t="s">
        <v>14</v>
      </c>
      <c r="I7" s="19" t="s">
        <v>60</v>
      </c>
    </row>
    <row r="8" spans="1:9" x14ac:dyDescent="0.2">
      <c r="A8" s="13" t="s">
        <v>40</v>
      </c>
      <c r="B8" s="13" t="s">
        <v>41</v>
      </c>
      <c r="C8" s="14">
        <v>42759</v>
      </c>
      <c r="D8" s="18" t="s">
        <v>49</v>
      </c>
      <c r="E8" s="15">
        <v>443</v>
      </c>
      <c r="F8" s="15">
        <v>831</v>
      </c>
      <c r="G8" s="16">
        <f>E8/24196</f>
        <v>1.8308811373780789E-2</v>
      </c>
      <c r="H8" s="17" t="s">
        <v>14</v>
      </c>
      <c r="I8" s="19" t="s">
        <v>60</v>
      </c>
    </row>
    <row r="9" spans="1:9" x14ac:dyDescent="0.2">
      <c r="A9" s="1" t="s">
        <v>11</v>
      </c>
      <c r="B9" s="1" t="s">
        <v>12</v>
      </c>
      <c r="C9" s="9">
        <v>42759</v>
      </c>
      <c r="D9" s="10">
        <v>7270</v>
      </c>
      <c r="E9" s="10">
        <v>277</v>
      </c>
      <c r="F9" s="10">
        <v>1013</v>
      </c>
      <c r="G9" s="11">
        <f>E9/D9</f>
        <v>3.8101788170563963E-2</v>
      </c>
      <c r="H9" s="12" t="s">
        <v>14</v>
      </c>
      <c r="I9" s="19" t="s">
        <v>60</v>
      </c>
    </row>
    <row r="10" spans="1:9" x14ac:dyDescent="0.2">
      <c r="A10" s="13" t="s">
        <v>15</v>
      </c>
      <c r="B10" s="13" t="s">
        <v>16</v>
      </c>
      <c r="C10" s="14">
        <v>42759</v>
      </c>
      <c r="D10" s="15">
        <v>17329</v>
      </c>
      <c r="E10" s="15">
        <v>316</v>
      </c>
      <c r="F10" s="15">
        <v>1298</v>
      </c>
      <c r="G10" s="16">
        <f>10/D10</f>
        <v>5.770673437590167E-4</v>
      </c>
      <c r="H10" s="17" t="s">
        <v>14</v>
      </c>
      <c r="I10" s="19" t="s">
        <v>60</v>
      </c>
    </row>
    <row r="11" spans="1:9" x14ac:dyDescent="0.2">
      <c r="A11" s="1" t="s">
        <v>17</v>
      </c>
      <c r="B11" s="1" t="s">
        <v>18</v>
      </c>
      <c r="C11" s="9">
        <v>42759</v>
      </c>
      <c r="D11" s="10">
        <v>24196</v>
      </c>
      <c r="E11" s="10">
        <v>854</v>
      </c>
      <c r="F11" s="4">
        <v>1445</v>
      </c>
      <c r="G11" s="21">
        <f>E11/D11</f>
        <v>3.5295090097536785E-2</v>
      </c>
      <c r="H11" s="12" t="s">
        <v>14</v>
      </c>
      <c r="I11" s="19" t="s">
        <v>60</v>
      </c>
    </row>
    <row r="12" spans="1:9" x14ac:dyDescent="0.2">
      <c r="A12" s="13" t="s">
        <v>19</v>
      </c>
      <c r="B12" s="13" t="s">
        <v>20</v>
      </c>
      <c r="C12" s="14">
        <v>42759</v>
      </c>
      <c r="D12" s="15" t="s">
        <v>49</v>
      </c>
      <c r="E12" s="15">
        <v>411</v>
      </c>
      <c r="F12" s="18">
        <v>1445</v>
      </c>
      <c r="G12" s="16">
        <f>E12/24196</f>
        <v>1.6986278723755993E-2</v>
      </c>
      <c r="H12" s="17" t="s">
        <v>14</v>
      </c>
      <c r="I12" s="19" t="s">
        <v>60</v>
      </c>
    </row>
    <row r="13" spans="1:9" x14ac:dyDescent="0.2">
      <c r="A13" s="1" t="s">
        <v>21</v>
      </c>
      <c r="B13" s="1" t="s">
        <v>22</v>
      </c>
      <c r="C13" s="9">
        <v>42759</v>
      </c>
      <c r="D13" s="12"/>
      <c r="E13" s="12"/>
      <c r="F13" s="12" t="s">
        <v>55</v>
      </c>
      <c r="G13" s="11"/>
      <c r="H13" s="12" t="s">
        <v>14</v>
      </c>
      <c r="I13" s="19" t="s">
        <v>60</v>
      </c>
    </row>
    <row r="14" spans="1:9" x14ac:dyDescent="0.2">
      <c r="A14" s="13" t="s">
        <v>23</v>
      </c>
      <c r="B14" s="13" t="s">
        <v>24</v>
      </c>
      <c r="C14" s="14">
        <v>42759</v>
      </c>
      <c r="D14" s="17"/>
      <c r="E14" s="17"/>
      <c r="F14" s="17" t="s">
        <v>55</v>
      </c>
      <c r="G14" s="16"/>
      <c r="H14" s="17" t="s">
        <v>14</v>
      </c>
      <c r="I14" s="19" t="s">
        <v>60</v>
      </c>
    </row>
    <row r="15" spans="1:9" x14ac:dyDescent="0.2">
      <c r="A15" s="1" t="s">
        <v>25</v>
      </c>
      <c r="B15" s="1" t="s">
        <v>26</v>
      </c>
      <c r="C15" s="9">
        <v>42759</v>
      </c>
      <c r="D15" s="10" t="s">
        <v>49</v>
      </c>
      <c r="E15" s="10">
        <v>3397</v>
      </c>
      <c r="F15" s="10">
        <v>945</v>
      </c>
      <c r="G15" s="11">
        <f>E15/24196</f>
        <v>0.14039510662919491</v>
      </c>
      <c r="H15" s="12" t="s">
        <v>14</v>
      </c>
      <c r="I15" s="19" t="s">
        <v>60</v>
      </c>
    </row>
    <row r="16" spans="1:9" x14ac:dyDescent="0.2">
      <c r="A16" s="13" t="s">
        <v>42</v>
      </c>
      <c r="B16" s="13" t="s">
        <v>43</v>
      </c>
      <c r="C16" s="14">
        <v>42759</v>
      </c>
      <c r="D16" s="15" t="s">
        <v>49</v>
      </c>
      <c r="E16" s="15">
        <v>467</v>
      </c>
      <c r="F16" s="15">
        <v>738</v>
      </c>
      <c r="G16" s="16">
        <f>E16/24196</f>
        <v>1.9300710861299388E-2</v>
      </c>
      <c r="H16" s="17" t="s">
        <v>14</v>
      </c>
      <c r="I16" s="19" t="s">
        <v>60</v>
      </c>
    </row>
    <row r="17" spans="1:9" x14ac:dyDescent="0.2">
      <c r="A17" s="1" t="s">
        <v>44</v>
      </c>
      <c r="B17" s="1" t="s">
        <v>45</v>
      </c>
      <c r="C17" s="9">
        <v>42759</v>
      </c>
      <c r="D17" s="10">
        <v>19863</v>
      </c>
      <c r="E17" s="10">
        <v>397</v>
      </c>
      <c r="F17" s="10">
        <v>697</v>
      </c>
      <c r="G17" s="21">
        <f>E17/D17</f>
        <v>1.9986910335800231E-2</v>
      </c>
      <c r="H17" s="12" t="s">
        <v>14</v>
      </c>
      <c r="I17" s="19" t="s">
        <v>60</v>
      </c>
    </row>
    <row r="18" spans="1:9" x14ac:dyDescent="0.2">
      <c r="A18" s="13" t="s">
        <v>46</v>
      </c>
      <c r="B18" s="13" t="s">
        <v>47</v>
      </c>
      <c r="C18" s="14">
        <v>42759</v>
      </c>
      <c r="D18" s="15">
        <v>6131</v>
      </c>
      <c r="E18" s="15">
        <v>407</v>
      </c>
      <c r="F18" s="15">
        <v>738</v>
      </c>
      <c r="G18" s="16">
        <f>E18/D18</f>
        <v>6.6383950415919102E-2</v>
      </c>
      <c r="H18" s="17" t="s">
        <v>14</v>
      </c>
      <c r="I18" s="19" t="s">
        <v>60</v>
      </c>
    </row>
    <row r="19" spans="1:9" x14ac:dyDescent="0.2">
      <c r="A19" s="1" t="s">
        <v>27</v>
      </c>
      <c r="B19" s="1" t="s">
        <v>28</v>
      </c>
      <c r="C19" s="9">
        <v>42759</v>
      </c>
      <c r="D19" s="10">
        <v>17329</v>
      </c>
      <c r="E19" s="4">
        <v>432</v>
      </c>
      <c r="F19" s="4">
        <v>1652</v>
      </c>
      <c r="G19" s="11">
        <f>E19/D19</f>
        <v>2.4929309250389522E-2</v>
      </c>
      <c r="H19" s="12" t="s">
        <v>14</v>
      </c>
      <c r="I19" s="19" t="s">
        <v>60</v>
      </c>
    </row>
    <row r="22" spans="1:9" x14ac:dyDescent="0.2">
      <c r="A22" s="19" t="s">
        <v>73</v>
      </c>
      <c r="B22" s="19"/>
      <c r="C22" s="19"/>
      <c r="D22" s="19"/>
    </row>
    <row r="24" spans="1:9" x14ac:dyDescent="0.2">
      <c r="A24" s="19" t="s">
        <v>66</v>
      </c>
      <c r="B24" s="19"/>
      <c r="C24" s="19"/>
      <c r="D24" s="19"/>
      <c r="E24" s="19"/>
    </row>
    <row r="25" spans="1:9" x14ac:dyDescent="0.2">
      <c r="A25" s="19" t="s">
        <v>67</v>
      </c>
      <c r="B25" s="19"/>
      <c r="C25" s="19"/>
      <c r="D25" s="19"/>
      <c r="E25" s="19"/>
    </row>
    <row r="26" spans="1:9" x14ac:dyDescent="0.2">
      <c r="A26" s="19" t="s">
        <v>68</v>
      </c>
      <c r="B26" s="19"/>
      <c r="C26" s="19"/>
      <c r="D26" s="19"/>
      <c r="E26" s="19"/>
    </row>
    <row r="27" spans="1:9" x14ac:dyDescent="0.2">
      <c r="A27" s="19" t="s">
        <v>69</v>
      </c>
      <c r="B27" s="19"/>
      <c r="C27" s="19"/>
      <c r="D27" s="19"/>
      <c r="E27" s="19"/>
      <c r="F27" s="19"/>
      <c r="G27" s="19"/>
      <c r="H27" s="19"/>
    </row>
    <row r="29" spans="1:9" x14ac:dyDescent="0.2">
      <c r="A29" s="19" t="s">
        <v>51</v>
      </c>
      <c r="B29" s="19"/>
    </row>
    <row r="30" spans="1:9" x14ac:dyDescent="0.2">
      <c r="A30" s="19" t="s">
        <v>74</v>
      </c>
      <c r="B30" s="19"/>
    </row>
    <row r="31" spans="1:9" x14ac:dyDescent="0.2">
      <c r="A31" s="19" t="s">
        <v>75</v>
      </c>
      <c r="B31" s="19"/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8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8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8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8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8" x14ac:dyDescent="0.2">
      <c r="A5" s="1" t="s">
        <v>33</v>
      </c>
      <c r="B5" s="1" t="s">
        <v>34</v>
      </c>
      <c r="C5" s="9">
        <v>42752</v>
      </c>
      <c r="D5" s="10">
        <v>459</v>
      </c>
      <c r="E5" s="10">
        <v>53</v>
      </c>
      <c r="F5" s="10" t="s">
        <v>13</v>
      </c>
      <c r="G5" s="11">
        <f>E5/D5</f>
        <v>0.11546840958605664</v>
      </c>
      <c r="H5" s="4" t="s">
        <v>35</v>
      </c>
    </row>
    <row r="6" spans="1:8" x14ac:dyDescent="0.2">
      <c r="A6" s="13" t="s">
        <v>36</v>
      </c>
      <c r="B6" s="13" t="s">
        <v>37</v>
      </c>
      <c r="C6" s="14">
        <v>42752</v>
      </c>
      <c r="D6" s="15">
        <v>462</v>
      </c>
      <c r="E6" s="15" t="s">
        <v>13</v>
      </c>
      <c r="F6" s="15">
        <v>42</v>
      </c>
      <c r="G6" s="16">
        <f>10/462</f>
        <v>2.1645021645021644E-2</v>
      </c>
      <c r="H6" s="18" t="s">
        <v>35</v>
      </c>
    </row>
    <row r="7" spans="1:8" x14ac:dyDescent="0.2">
      <c r="A7" s="1" t="s">
        <v>38</v>
      </c>
      <c r="B7" s="1" t="s">
        <v>39</v>
      </c>
      <c r="C7" s="9">
        <v>42752</v>
      </c>
      <c r="D7" s="10">
        <v>243</v>
      </c>
      <c r="E7" s="10">
        <v>53</v>
      </c>
      <c r="F7" s="10">
        <v>20</v>
      </c>
      <c r="G7" s="11">
        <f>E7/D7</f>
        <v>0.21810699588477367</v>
      </c>
      <c r="H7" s="4" t="s">
        <v>35</v>
      </c>
    </row>
    <row r="8" spans="1:8" x14ac:dyDescent="0.2">
      <c r="A8" s="13" t="s">
        <v>40</v>
      </c>
      <c r="B8" s="13" t="s">
        <v>41</v>
      </c>
      <c r="C8" s="14">
        <v>42752</v>
      </c>
      <c r="D8" s="18">
        <v>243</v>
      </c>
      <c r="E8" s="15" t="s">
        <v>13</v>
      </c>
      <c r="F8" s="15" t="s">
        <v>13</v>
      </c>
      <c r="G8" s="16">
        <f>10/D8</f>
        <v>4.1152263374485597E-2</v>
      </c>
      <c r="H8" s="18" t="s">
        <v>35</v>
      </c>
    </row>
    <row r="9" spans="1:8" x14ac:dyDescent="0.2">
      <c r="A9" s="1" t="s">
        <v>11</v>
      </c>
      <c r="B9" s="1" t="s">
        <v>12</v>
      </c>
      <c r="C9" s="9">
        <v>42752</v>
      </c>
      <c r="D9" s="10">
        <v>345</v>
      </c>
      <c r="E9" s="10">
        <v>94</v>
      </c>
      <c r="F9" s="10">
        <v>20</v>
      </c>
      <c r="G9" s="11">
        <f>E9/D9</f>
        <v>0.27246376811594203</v>
      </c>
      <c r="H9" s="4" t="s">
        <v>35</v>
      </c>
    </row>
    <row r="10" spans="1:8" x14ac:dyDescent="0.2">
      <c r="A10" s="13" t="s">
        <v>15</v>
      </c>
      <c r="B10" s="13" t="s">
        <v>16</v>
      </c>
      <c r="C10" s="14">
        <v>42752</v>
      </c>
      <c r="D10" s="15">
        <v>364</v>
      </c>
      <c r="E10" s="15" t="s">
        <v>13</v>
      </c>
      <c r="F10" s="15">
        <v>10</v>
      </c>
      <c r="G10" s="16">
        <f>10/D10</f>
        <v>2.7472527472527472E-2</v>
      </c>
      <c r="H10" s="18" t="s">
        <v>35</v>
      </c>
    </row>
    <row r="11" spans="1:8" x14ac:dyDescent="0.2">
      <c r="A11" s="1" t="s">
        <v>17</v>
      </c>
      <c r="B11" s="1" t="s">
        <v>18</v>
      </c>
      <c r="C11" s="9">
        <v>42752</v>
      </c>
      <c r="D11" s="10">
        <v>292</v>
      </c>
      <c r="E11" s="10">
        <v>68</v>
      </c>
      <c r="F11" s="4" t="s">
        <v>13</v>
      </c>
      <c r="G11" s="21">
        <f>E11/D11</f>
        <v>0.23287671232876711</v>
      </c>
      <c r="H11" s="4" t="s">
        <v>35</v>
      </c>
    </row>
    <row r="12" spans="1:8" x14ac:dyDescent="0.2">
      <c r="A12" s="13" t="s">
        <v>19</v>
      </c>
      <c r="B12" s="13" t="s">
        <v>20</v>
      </c>
      <c r="C12" s="14">
        <v>42752</v>
      </c>
      <c r="D12" s="15">
        <v>1043</v>
      </c>
      <c r="E12" s="15">
        <v>126</v>
      </c>
      <c r="F12" s="18">
        <v>75</v>
      </c>
      <c r="G12" s="16">
        <f>E12/D12</f>
        <v>0.12080536912751678</v>
      </c>
      <c r="H12" s="17" t="s">
        <v>48</v>
      </c>
    </row>
    <row r="13" spans="1:8" x14ac:dyDescent="0.2">
      <c r="A13" s="1" t="s">
        <v>21</v>
      </c>
      <c r="B13" s="1" t="s">
        <v>22</v>
      </c>
      <c r="C13" s="9">
        <v>42752</v>
      </c>
      <c r="D13" s="12"/>
      <c r="E13" s="12"/>
      <c r="F13" s="12" t="s">
        <v>55</v>
      </c>
      <c r="G13" s="11"/>
      <c r="H13" s="4" t="s">
        <v>35</v>
      </c>
    </row>
    <row r="14" spans="1:8" x14ac:dyDescent="0.2">
      <c r="A14" s="13" t="s">
        <v>23</v>
      </c>
      <c r="B14" s="13" t="s">
        <v>24</v>
      </c>
      <c r="C14" s="14">
        <v>42752</v>
      </c>
      <c r="D14" s="17"/>
      <c r="E14" s="17"/>
      <c r="F14" s="17" t="s">
        <v>55</v>
      </c>
      <c r="G14" s="16"/>
      <c r="H14" s="18" t="s">
        <v>35</v>
      </c>
    </row>
    <row r="15" spans="1:8" x14ac:dyDescent="0.2">
      <c r="A15" s="1" t="s">
        <v>25</v>
      </c>
      <c r="B15" s="1" t="s">
        <v>26</v>
      </c>
      <c r="C15" s="9">
        <v>42752</v>
      </c>
      <c r="D15" s="10">
        <v>211</v>
      </c>
      <c r="E15" s="10" t="s">
        <v>13</v>
      </c>
      <c r="F15" s="10">
        <v>10</v>
      </c>
      <c r="G15" s="11">
        <f>10/D15</f>
        <v>4.7393364928909949E-2</v>
      </c>
      <c r="H15" s="4" t="s">
        <v>35</v>
      </c>
    </row>
    <row r="16" spans="1:8" x14ac:dyDescent="0.2">
      <c r="A16" s="13" t="s">
        <v>42</v>
      </c>
      <c r="B16" s="13" t="s">
        <v>43</v>
      </c>
      <c r="C16" s="14">
        <v>42752</v>
      </c>
      <c r="D16" s="15">
        <v>1112</v>
      </c>
      <c r="E16" s="15">
        <v>82</v>
      </c>
      <c r="F16" s="15">
        <v>87</v>
      </c>
      <c r="G16" s="16">
        <f>E16/D16</f>
        <v>7.3741007194244604E-2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42752</v>
      </c>
      <c r="D17" s="10">
        <v>645</v>
      </c>
      <c r="E17" s="10">
        <v>26</v>
      </c>
      <c r="F17" s="10">
        <v>20</v>
      </c>
      <c r="G17" s="21">
        <f>E17/D17</f>
        <v>4.0310077519379844E-2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42752</v>
      </c>
      <c r="D18" s="15">
        <v>331</v>
      </c>
      <c r="E18" s="15">
        <v>13</v>
      </c>
      <c r="F18" s="15">
        <v>10</v>
      </c>
      <c r="G18" s="16">
        <f>E18/D18</f>
        <v>3.9274924471299093E-2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42752</v>
      </c>
      <c r="D19" s="10">
        <v>771</v>
      </c>
      <c r="E19" s="4">
        <v>26</v>
      </c>
      <c r="F19" s="4">
        <v>10</v>
      </c>
      <c r="G19" s="11">
        <f>E19/D19</f>
        <v>3.372243839169909E-2</v>
      </c>
      <c r="H19" s="4" t="s">
        <v>35</v>
      </c>
    </row>
    <row r="21" spans="1:8" x14ac:dyDescent="0.2">
      <c r="A21" s="13" t="s">
        <v>19</v>
      </c>
      <c r="B21" s="13" t="s">
        <v>20</v>
      </c>
      <c r="C21" s="14">
        <v>42753</v>
      </c>
      <c r="D21" s="15">
        <v>465</v>
      </c>
      <c r="E21" s="15">
        <v>68</v>
      </c>
      <c r="F21" s="18">
        <v>20</v>
      </c>
      <c r="G21" s="16">
        <f>E21/D21</f>
        <v>0.14623655913978495</v>
      </c>
      <c r="H21" s="18" t="s">
        <v>35</v>
      </c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8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8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8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8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8" x14ac:dyDescent="0.2">
      <c r="A5" s="1" t="s">
        <v>33</v>
      </c>
      <c r="B5" s="1" t="s">
        <v>34</v>
      </c>
      <c r="C5" s="9">
        <v>42745</v>
      </c>
      <c r="D5" s="10" t="s">
        <v>49</v>
      </c>
      <c r="E5" s="10">
        <v>7118</v>
      </c>
      <c r="F5" s="10" t="s">
        <v>50</v>
      </c>
      <c r="G5" s="11">
        <f>7118/24196</f>
        <v>0.29418085633989088</v>
      </c>
      <c r="H5" s="12" t="s">
        <v>51</v>
      </c>
    </row>
    <row r="6" spans="1:8" x14ac:dyDescent="0.2">
      <c r="A6" s="13" t="s">
        <v>36</v>
      </c>
      <c r="B6" s="13" t="s">
        <v>37</v>
      </c>
      <c r="C6" s="14">
        <v>42745</v>
      </c>
      <c r="D6" s="15" t="s">
        <v>49</v>
      </c>
      <c r="E6" s="15">
        <v>3999</v>
      </c>
      <c r="F6" s="15" t="s">
        <v>50</v>
      </c>
      <c r="G6" s="16">
        <f>3999/24196</f>
        <v>0.1652752521077864</v>
      </c>
      <c r="H6" s="17" t="s">
        <v>51</v>
      </c>
    </row>
    <row r="7" spans="1:8" x14ac:dyDescent="0.2">
      <c r="A7" s="1" t="s">
        <v>38</v>
      </c>
      <c r="B7" s="1" t="s">
        <v>39</v>
      </c>
      <c r="C7" s="9">
        <v>42745</v>
      </c>
      <c r="D7" s="10" t="s">
        <v>49</v>
      </c>
      <c r="E7" s="10">
        <v>2240</v>
      </c>
      <c r="F7" s="10" t="s">
        <v>50</v>
      </c>
      <c r="G7" s="11">
        <f>2240/24196</f>
        <v>9.2577285501735829E-2</v>
      </c>
      <c r="H7" s="12" t="s">
        <v>51</v>
      </c>
    </row>
    <row r="8" spans="1:8" x14ac:dyDescent="0.2">
      <c r="A8" s="13" t="s">
        <v>40</v>
      </c>
      <c r="B8" s="13" t="s">
        <v>41</v>
      </c>
      <c r="C8" s="14">
        <v>42745</v>
      </c>
      <c r="D8" s="18" t="s">
        <v>49</v>
      </c>
      <c r="E8" s="15">
        <v>2176</v>
      </c>
      <c r="F8" s="15" t="s">
        <v>50</v>
      </c>
      <c r="G8" s="16">
        <f>2176/24196</f>
        <v>8.993222020168623E-2</v>
      </c>
      <c r="H8" s="17" t="s">
        <v>51</v>
      </c>
    </row>
    <row r="9" spans="1:8" x14ac:dyDescent="0.2">
      <c r="A9" s="1" t="s">
        <v>11</v>
      </c>
      <c r="B9" s="1" t="s">
        <v>12</v>
      </c>
      <c r="C9" s="9">
        <v>42745</v>
      </c>
      <c r="D9" s="10" t="s">
        <v>49</v>
      </c>
      <c r="E9" s="10">
        <v>2317</v>
      </c>
      <c r="F9" s="10" t="s">
        <v>50</v>
      </c>
      <c r="G9" s="11">
        <f>2317/24196</f>
        <v>9.5759629690857995E-2</v>
      </c>
      <c r="H9" s="12" t="s">
        <v>51</v>
      </c>
    </row>
    <row r="10" spans="1:8" x14ac:dyDescent="0.2">
      <c r="A10" s="13" t="s">
        <v>15</v>
      </c>
      <c r="B10" s="13" t="s">
        <v>16</v>
      </c>
      <c r="C10" s="14">
        <v>42745</v>
      </c>
      <c r="D10" s="15" t="s">
        <v>49</v>
      </c>
      <c r="E10" s="15">
        <v>966</v>
      </c>
      <c r="F10" s="15">
        <v>624</v>
      </c>
      <c r="G10" s="16">
        <f>966/24196</f>
        <v>3.9923954372623575E-2</v>
      </c>
      <c r="H10" s="17" t="s">
        <v>51</v>
      </c>
    </row>
    <row r="11" spans="1:8" x14ac:dyDescent="0.2">
      <c r="A11" s="1" t="s">
        <v>17</v>
      </c>
      <c r="B11" s="1" t="s">
        <v>18</v>
      </c>
      <c r="C11" s="9">
        <v>42745</v>
      </c>
      <c r="D11" s="10" t="s">
        <v>49</v>
      </c>
      <c r="E11" s="10">
        <v>16896</v>
      </c>
      <c r="F11" s="4" t="s">
        <v>50</v>
      </c>
      <c r="G11" s="21">
        <f>16896/24196</f>
        <v>0.69829723921309306</v>
      </c>
      <c r="H11" s="12" t="s">
        <v>51</v>
      </c>
    </row>
    <row r="12" spans="1:8" x14ac:dyDescent="0.2">
      <c r="A12" s="13" t="s">
        <v>19</v>
      </c>
      <c r="B12" s="13" t="s">
        <v>20</v>
      </c>
      <c r="C12" s="14">
        <v>42745</v>
      </c>
      <c r="D12" s="15" t="s">
        <v>49</v>
      </c>
      <c r="E12" s="15">
        <v>7970</v>
      </c>
      <c r="F12" s="18">
        <v>2005</v>
      </c>
      <c r="G12" s="16">
        <f>7970/24196</f>
        <v>0.32939328814680113</v>
      </c>
      <c r="H12" s="17" t="s">
        <v>51</v>
      </c>
    </row>
    <row r="13" spans="1:8" x14ac:dyDescent="0.2">
      <c r="A13" s="1" t="s">
        <v>21</v>
      </c>
      <c r="B13" s="1" t="s">
        <v>22</v>
      </c>
      <c r="C13" s="9">
        <v>42745</v>
      </c>
      <c r="D13" s="12"/>
      <c r="E13" s="12"/>
      <c r="F13" s="12" t="s">
        <v>55</v>
      </c>
      <c r="G13" s="11"/>
      <c r="H13" s="12" t="s">
        <v>51</v>
      </c>
    </row>
    <row r="14" spans="1:8" x14ac:dyDescent="0.2">
      <c r="A14" s="13" t="s">
        <v>23</v>
      </c>
      <c r="B14" s="13" t="s">
        <v>24</v>
      </c>
      <c r="C14" s="14">
        <v>42745</v>
      </c>
      <c r="D14" s="17"/>
      <c r="E14" s="17"/>
      <c r="F14" s="17" t="s">
        <v>55</v>
      </c>
      <c r="G14" s="16"/>
      <c r="H14" s="17" t="s">
        <v>51</v>
      </c>
    </row>
    <row r="15" spans="1:8" x14ac:dyDescent="0.2">
      <c r="A15" s="1" t="s">
        <v>25</v>
      </c>
      <c r="B15" s="1" t="s">
        <v>26</v>
      </c>
      <c r="C15" s="9">
        <v>42745</v>
      </c>
      <c r="D15" s="10" t="s">
        <v>49</v>
      </c>
      <c r="E15" s="10">
        <v>4651</v>
      </c>
      <c r="F15" s="10">
        <v>1445</v>
      </c>
      <c r="G15" s="11">
        <f>4651/24196</f>
        <v>0.19222185485204166</v>
      </c>
      <c r="H15" s="12" t="s">
        <v>51</v>
      </c>
    </row>
    <row r="16" spans="1:8" x14ac:dyDescent="0.2">
      <c r="A16" s="13" t="s">
        <v>42</v>
      </c>
      <c r="B16" s="13" t="s">
        <v>43</v>
      </c>
      <c r="C16" s="14">
        <v>42745</v>
      </c>
      <c r="D16" s="15" t="s">
        <v>49</v>
      </c>
      <c r="E16" s="15">
        <v>7118</v>
      </c>
      <c r="F16" s="15" t="s">
        <v>50</v>
      </c>
      <c r="G16" s="16">
        <f>7118/24196</f>
        <v>0.29418085633989088</v>
      </c>
      <c r="H16" s="17" t="s">
        <v>51</v>
      </c>
    </row>
    <row r="17" spans="1:8" x14ac:dyDescent="0.2">
      <c r="A17" s="1" t="s">
        <v>44</v>
      </c>
      <c r="B17" s="1" t="s">
        <v>45</v>
      </c>
      <c r="C17" s="9">
        <v>42745</v>
      </c>
      <c r="D17" s="10" t="s">
        <v>49</v>
      </c>
      <c r="E17" s="10">
        <v>4232</v>
      </c>
      <c r="F17" s="10" t="s">
        <v>50</v>
      </c>
      <c r="G17" s="21">
        <f>4232/24196</f>
        <v>0.17490494296577946</v>
      </c>
      <c r="H17" s="12" t="s">
        <v>51</v>
      </c>
    </row>
    <row r="18" spans="1:8" x14ac:dyDescent="0.2">
      <c r="A18" s="13" t="s">
        <v>46</v>
      </c>
      <c r="B18" s="13" t="s">
        <v>47</v>
      </c>
      <c r="C18" s="14">
        <v>42745</v>
      </c>
      <c r="D18" s="15" t="s">
        <v>49</v>
      </c>
      <c r="E18" s="15">
        <v>1871</v>
      </c>
      <c r="F18" s="15" t="s">
        <v>50</v>
      </c>
      <c r="G18" s="16">
        <f>1871/24196</f>
        <v>7.7326830881137384E-2</v>
      </c>
      <c r="H18" s="17" t="s">
        <v>51</v>
      </c>
    </row>
    <row r="19" spans="1:8" x14ac:dyDescent="0.2">
      <c r="A19" s="1" t="s">
        <v>27</v>
      </c>
      <c r="B19" s="1" t="s">
        <v>28</v>
      </c>
      <c r="C19" s="9">
        <v>42745</v>
      </c>
      <c r="D19" s="10" t="s">
        <v>49</v>
      </c>
      <c r="E19" s="4">
        <v>5658</v>
      </c>
      <c r="F19" s="4" t="s">
        <v>50</v>
      </c>
      <c r="G19" s="11">
        <f>5658/24196</f>
        <v>0.23384030418250951</v>
      </c>
      <c r="H19" s="12" t="s">
        <v>51</v>
      </c>
    </row>
    <row r="21" spans="1:8" x14ac:dyDescent="0.2">
      <c r="A21" s="19" t="s">
        <v>52</v>
      </c>
      <c r="B21" s="19"/>
    </row>
    <row r="22" spans="1:8" x14ac:dyDescent="0.2">
      <c r="A22" s="19" t="s">
        <v>76</v>
      </c>
      <c r="B22" s="19"/>
    </row>
    <row r="23" spans="1:8" x14ac:dyDescent="0.2">
      <c r="A23" s="19" t="s">
        <v>77</v>
      </c>
      <c r="B23" s="19"/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="120" zoomScaleNormal="120" workbookViewId="0">
      <selection activeCell="D27" sqref="D27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2.28515625" style="5" customWidth="1"/>
    <col min="9" max="16384" width="9.140625" style="5"/>
  </cols>
  <sheetData>
    <row r="1" spans="1:8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8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8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8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8" x14ac:dyDescent="0.2">
      <c r="A5" s="1" t="s">
        <v>33</v>
      </c>
      <c r="B5" s="1" t="s">
        <v>34</v>
      </c>
      <c r="C5" s="9">
        <v>42738</v>
      </c>
      <c r="D5" s="10">
        <v>8164</v>
      </c>
      <c r="E5" s="10">
        <v>205</v>
      </c>
      <c r="F5" s="10">
        <v>20</v>
      </c>
      <c r="G5" s="11">
        <f t="shared" ref="G5:G9" si="0">E5/D5</f>
        <v>2.5110240078392944E-2</v>
      </c>
      <c r="H5" s="4" t="s">
        <v>35</v>
      </c>
    </row>
    <row r="6" spans="1:8" x14ac:dyDescent="0.2">
      <c r="A6" s="13" t="s">
        <v>36</v>
      </c>
      <c r="B6" s="13" t="s">
        <v>37</v>
      </c>
      <c r="C6" s="14">
        <v>42738</v>
      </c>
      <c r="D6" s="15">
        <v>1145</v>
      </c>
      <c r="E6" s="15">
        <v>13</v>
      </c>
      <c r="F6" s="15">
        <v>20</v>
      </c>
      <c r="G6" s="16">
        <f t="shared" si="0"/>
        <v>1.1353711790393014E-2</v>
      </c>
      <c r="H6" s="18" t="s">
        <v>35</v>
      </c>
    </row>
    <row r="7" spans="1:8" x14ac:dyDescent="0.2">
      <c r="A7" s="1" t="s">
        <v>38</v>
      </c>
      <c r="B7" s="1" t="s">
        <v>39</v>
      </c>
      <c r="C7" s="9">
        <v>42738</v>
      </c>
      <c r="D7" s="10">
        <v>1607</v>
      </c>
      <c r="E7" s="10" t="s">
        <v>13</v>
      </c>
      <c r="F7" s="10">
        <v>42</v>
      </c>
      <c r="G7" s="11">
        <f>10/D7</f>
        <v>6.222775357809583E-3</v>
      </c>
      <c r="H7" s="4" t="s">
        <v>35</v>
      </c>
    </row>
    <row r="8" spans="1:8" x14ac:dyDescent="0.2">
      <c r="A8" s="13" t="s">
        <v>40</v>
      </c>
      <c r="B8" s="13" t="s">
        <v>41</v>
      </c>
      <c r="C8" s="14">
        <v>42738</v>
      </c>
      <c r="D8" s="18">
        <v>1421</v>
      </c>
      <c r="E8" s="15">
        <v>13</v>
      </c>
      <c r="F8" s="15">
        <v>31</v>
      </c>
      <c r="G8" s="16">
        <f t="shared" si="0"/>
        <v>9.1484869809992965E-3</v>
      </c>
      <c r="H8" s="18" t="s">
        <v>35</v>
      </c>
    </row>
    <row r="9" spans="1:8" x14ac:dyDescent="0.2">
      <c r="A9" s="1" t="s">
        <v>11</v>
      </c>
      <c r="B9" s="1" t="s">
        <v>12</v>
      </c>
      <c r="C9" s="9">
        <v>42738</v>
      </c>
      <c r="D9" s="10">
        <v>708</v>
      </c>
      <c r="E9" s="10">
        <v>26</v>
      </c>
      <c r="F9" s="10">
        <v>20</v>
      </c>
      <c r="G9" s="11">
        <f t="shared" si="0"/>
        <v>3.6723163841807911E-2</v>
      </c>
      <c r="H9" s="4" t="s">
        <v>35</v>
      </c>
    </row>
    <row r="10" spans="1:8" x14ac:dyDescent="0.2">
      <c r="A10" s="13" t="s">
        <v>15</v>
      </c>
      <c r="B10" s="13" t="s">
        <v>16</v>
      </c>
      <c r="C10" s="14">
        <v>42738</v>
      </c>
      <c r="D10" s="15">
        <v>657</v>
      </c>
      <c r="E10" s="15" t="s">
        <v>13</v>
      </c>
      <c r="F10" s="15">
        <v>10</v>
      </c>
      <c r="G10" s="16">
        <f>10/D10</f>
        <v>1.5220700152207001E-2</v>
      </c>
      <c r="H10" s="18" t="s">
        <v>35</v>
      </c>
    </row>
    <row r="11" spans="1:8" x14ac:dyDescent="0.2">
      <c r="A11" s="1" t="s">
        <v>17</v>
      </c>
      <c r="B11" s="1" t="s">
        <v>18</v>
      </c>
      <c r="C11" s="9">
        <v>42738</v>
      </c>
      <c r="D11" s="10">
        <v>226</v>
      </c>
      <c r="E11" s="10" t="s">
        <v>13</v>
      </c>
      <c r="F11" s="4">
        <v>10</v>
      </c>
      <c r="G11" s="11">
        <f>10/D11</f>
        <v>4.4247787610619468E-2</v>
      </c>
      <c r="H11" s="4" t="s">
        <v>35</v>
      </c>
    </row>
    <row r="12" spans="1:8" x14ac:dyDescent="0.2">
      <c r="A12" s="13" t="s">
        <v>19</v>
      </c>
      <c r="B12" s="13" t="s">
        <v>20</v>
      </c>
      <c r="C12" s="14">
        <v>42738</v>
      </c>
      <c r="D12" s="15">
        <v>1019</v>
      </c>
      <c r="E12" s="15">
        <v>26</v>
      </c>
      <c r="F12" s="18">
        <v>20</v>
      </c>
      <c r="G12" s="16">
        <f>E12/D12</f>
        <v>2.5515210991167811E-2</v>
      </c>
      <c r="H12" s="18" t="s">
        <v>35</v>
      </c>
    </row>
    <row r="13" spans="1:8" x14ac:dyDescent="0.2">
      <c r="A13" s="1" t="s">
        <v>21</v>
      </c>
      <c r="B13" s="1" t="s">
        <v>22</v>
      </c>
      <c r="C13" s="9">
        <v>42738</v>
      </c>
      <c r="D13" s="12"/>
      <c r="E13" s="12"/>
      <c r="F13" s="12" t="s">
        <v>55</v>
      </c>
      <c r="G13" s="11"/>
      <c r="H13" s="4" t="s">
        <v>35</v>
      </c>
    </row>
    <row r="14" spans="1:8" x14ac:dyDescent="0.2">
      <c r="A14" s="13" t="s">
        <v>23</v>
      </c>
      <c r="B14" s="13" t="s">
        <v>24</v>
      </c>
      <c r="C14" s="14">
        <v>42738</v>
      </c>
      <c r="D14" s="17"/>
      <c r="E14" s="17"/>
      <c r="F14" s="17" t="s">
        <v>55</v>
      </c>
      <c r="G14" s="16"/>
      <c r="H14" s="18" t="s">
        <v>35</v>
      </c>
    </row>
    <row r="15" spans="1:8" x14ac:dyDescent="0.2">
      <c r="A15" s="1" t="s">
        <v>25</v>
      </c>
      <c r="B15" s="1" t="s">
        <v>26</v>
      </c>
      <c r="C15" s="9">
        <v>42738</v>
      </c>
      <c r="D15" s="10">
        <v>1374</v>
      </c>
      <c r="E15" s="10">
        <v>53</v>
      </c>
      <c r="F15" s="10">
        <v>20</v>
      </c>
      <c r="G15" s="11">
        <f>E15/D15</f>
        <v>3.8573508005822418E-2</v>
      </c>
      <c r="H15" s="4" t="s">
        <v>35</v>
      </c>
    </row>
    <row r="16" spans="1:8" x14ac:dyDescent="0.2">
      <c r="A16" s="13" t="s">
        <v>42</v>
      </c>
      <c r="B16" s="13" t="s">
        <v>43</v>
      </c>
      <c r="C16" s="14">
        <v>42738</v>
      </c>
      <c r="D16" s="15">
        <v>4360</v>
      </c>
      <c r="E16" s="15">
        <v>94</v>
      </c>
      <c r="F16" s="15">
        <v>31</v>
      </c>
      <c r="G16" s="16">
        <f>E16/D16</f>
        <v>2.1559633027522937E-2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42738</v>
      </c>
      <c r="D17" s="10">
        <v>1274</v>
      </c>
      <c r="E17" s="10">
        <v>13</v>
      </c>
      <c r="F17" s="10">
        <v>10</v>
      </c>
      <c r="G17" s="11">
        <f>E17/D17</f>
        <v>1.020408163265306E-2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42738</v>
      </c>
      <c r="D18" s="15">
        <v>1178</v>
      </c>
      <c r="E18" s="15">
        <v>26</v>
      </c>
      <c r="F18" s="15">
        <v>10</v>
      </c>
      <c r="G18" s="16">
        <f>E18/D18</f>
        <v>2.2071307300509338E-2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42738</v>
      </c>
      <c r="D19" s="10">
        <v>644</v>
      </c>
      <c r="E19" s="4">
        <v>13</v>
      </c>
      <c r="F19" s="4">
        <v>20</v>
      </c>
      <c r="G19" s="11">
        <f>E19/D19</f>
        <v>2.0186335403726708E-2</v>
      </c>
      <c r="H19" s="4" t="s">
        <v>35</v>
      </c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A4"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42899</v>
      </c>
      <c r="D5" s="10">
        <v>181</v>
      </c>
      <c r="E5" s="10">
        <v>40</v>
      </c>
      <c r="F5" s="10">
        <v>20</v>
      </c>
      <c r="G5" s="11">
        <f>E5/D5</f>
        <v>0.22099447513812154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42899</v>
      </c>
      <c r="D6" s="15">
        <v>298</v>
      </c>
      <c r="E6" s="15">
        <v>95</v>
      </c>
      <c r="F6" s="15">
        <v>10</v>
      </c>
      <c r="G6" s="16">
        <f>E6/D6</f>
        <v>0.31879194630872482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42899</v>
      </c>
      <c r="D7" s="10">
        <v>794</v>
      </c>
      <c r="E7" s="10">
        <v>13</v>
      </c>
      <c r="F7" s="10" t="s">
        <v>13</v>
      </c>
      <c r="G7" s="11">
        <f>E7/D7</f>
        <v>1.6372795969773299E-2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42899</v>
      </c>
      <c r="D8" s="18">
        <v>556</v>
      </c>
      <c r="E8" s="15">
        <v>26</v>
      </c>
      <c r="F8" s="15" t="s">
        <v>13</v>
      </c>
      <c r="G8" s="16">
        <f>E8/D8</f>
        <v>4.6762589928057555E-2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42899</v>
      </c>
      <c r="D9" s="10">
        <v>20</v>
      </c>
      <c r="E9" s="10" t="s">
        <v>13</v>
      </c>
      <c r="F9" s="10" t="s">
        <v>13</v>
      </c>
      <c r="G9" s="11">
        <f>10/D9</f>
        <v>0.5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42899</v>
      </c>
      <c r="D10" s="15">
        <v>63</v>
      </c>
      <c r="E10" s="15">
        <v>39</v>
      </c>
      <c r="F10" s="15">
        <v>20</v>
      </c>
      <c r="G10" s="16">
        <f>E10/D10</f>
        <v>0.61904761904761907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42899</v>
      </c>
      <c r="D11" s="10">
        <v>63</v>
      </c>
      <c r="E11" s="10" t="s">
        <v>13</v>
      </c>
      <c r="F11" s="4" t="s">
        <v>13</v>
      </c>
      <c r="G11" s="11">
        <f>10/D11</f>
        <v>0.15873015873015872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42899</v>
      </c>
      <c r="D12" s="15">
        <v>20</v>
      </c>
      <c r="E12" s="15">
        <v>13</v>
      </c>
      <c r="F12" s="18" t="s">
        <v>13</v>
      </c>
      <c r="G12" s="16">
        <f>E12/D12</f>
        <v>0.65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42899</v>
      </c>
      <c r="D13" s="10">
        <v>295</v>
      </c>
      <c r="E13" s="10">
        <v>26</v>
      </c>
      <c r="F13" s="10" t="s">
        <v>13</v>
      </c>
      <c r="G13" s="11">
        <f>E13/D13</f>
        <v>8.8135593220338981E-2</v>
      </c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42899</v>
      </c>
      <c r="D14" s="15">
        <v>10462</v>
      </c>
      <c r="E14" s="15">
        <v>159</v>
      </c>
      <c r="F14" s="15">
        <v>1091</v>
      </c>
      <c r="G14" s="16">
        <f>E14/D14</f>
        <v>1.5197858917988912E-2</v>
      </c>
      <c r="H14" s="17" t="s">
        <v>48</v>
      </c>
    </row>
    <row r="15" spans="1:9" x14ac:dyDescent="0.2">
      <c r="A15" s="1" t="s">
        <v>25</v>
      </c>
      <c r="B15" s="1" t="s">
        <v>26</v>
      </c>
      <c r="C15" s="9">
        <v>42899</v>
      </c>
      <c r="D15" s="10" t="s">
        <v>13</v>
      </c>
      <c r="E15" s="10" t="s">
        <v>13</v>
      </c>
      <c r="F15" s="10" t="s">
        <v>13</v>
      </c>
      <c r="G15" s="11">
        <f>10/10</f>
        <v>1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42899</v>
      </c>
      <c r="D16" s="15">
        <v>195</v>
      </c>
      <c r="E16" s="15">
        <v>26</v>
      </c>
      <c r="F16" s="15" t="s">
        <v>13</v>
      </c>
      <c r="G16" s="16">
        <f>E16/D16</f>
        <v>0.13333333333333333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42899</v>
      </c>
      <c r="D17" s="10">
        <v>272</v>
      </c>
      <c r="E17" s="10">
        <v>13</v>
      </c>
      <c r="F17" s="10">
        <v>10</v>
      </c>
      <c r="G17" s="20">
        <f>E17/D17</f>
        <v>4.779411764705882E-2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42899</v>
      </c>
      <c r="D18" s="15">
        <v>20</v>
      </c>
      <c r="E18" s="15" t="s">
        <v>13</v>
      </c>
      <c r="F18" s="15">
        <v>20</v>
      </c>
      <c r="G18" s="16">
        <f>10/D18</f>
        <v>0.5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42899</v>
      </c>
      <c r="D19" s="10">
        <v>63</v>
      </c>
      <c r="E19" s="4" t="s">
        <v>13</v>
      </c>
      <c r="F19" s="4" t="s">
        <v>13</v>
      </c>
      <c r="G19" s="11">
        <f>10/D19</f>
        <v>0.15873015873015872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9"/>
      <c r="B21" s="19"/>
    </row>
    <row r="22" spans="1:8" x14ac:dyDescent="0.2">
      <c r="A22" s="13" t="s">
        <v>23</v>
      </c>
      <c r="B22" s="13" t="s">
        <v>24</v>
      </c>
      <c r="C22" s="14">
        <v>42900</v>
      </c>
      <c r="D22" s="15">
        <v>52</v>
      </c>
      <c r="E22" s="15" t="s">
        <v>13</v>
      </c>
      <c r="F22" s="15" t="s">
        <v>13</v>
      </c>
      <c r="G22" s="16">
        <f>10/D22</f>
        <v>0.19230769230769232</v>
      </c>
      <c r="H22" s="18" t="s">
        <v>35</v>
      </c>
    </row>
    <row r="23" spans="1:8" x14ac:dyDescent="0.2">
      <c r="A23" s="19"/>
    </row>
  </sheetData>
  <dataValidations count="1">
    <dataValidation type="list" allowBlank="1" showInputMessage="1" showErrorMessage="1" sqref="H5:H20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42892</v>
      </c>
      <c r="D5" s="10">
        <v>249</v>
      </c>
      <c r="E5" s="10">
        <v>39</v>
      </c>
      <c r="F5" s="10" t="s">
        <v>13</v>
      </c>
      <c r="G5" s="11">
        <f>E5/D5</f>
        <v>0.15662650602409639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42892</v>
      </c>
      <c r="D6" s="15">
        <v>305</v>
      </c>
      <c r="E6" s="15" t="s">
        <v>13</v>
      </c>
      <c r="F6" s="15">
        <v>20</v>
      </c>
      <c r="G6" s="16">
        <f>10/D6</f>
        <v>3.2786885245901641E-2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42892</v>
      </c>
      <c r="D7" s="10">
        <v>158</v>
      </c>
      <c r="E7" s="10">
        <v>127</v>
      </c>
      <c r="F7" s="10">
        <v>20</v>
      </c>
      <c r="G7" s="11">
        <f>E7/D7</f>
        <v>0.80379746835443033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42892</v>
      </c>
      <c r="D8" s="18">
        <v>62</v>
      </c>
      <c r="E8" s="15" t="s">
        <v>13</v>
      </c>
      <c r="F8" s="15">
        <v>42</v>
      </c>
      <c r="G8" s="16">
        <f>10/D8</f>
        <v>0.16129032258064516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42892</v>
      </c>
      <c r="D9" s="10">
        <v>529</v>
      </c>
      <c r="E9" s="10">
        <v>13</v>
      </c>
      <c r="F9" s="10" t="s">
        <v>13</v>
      </c>
      <c r="G9" s="11">
        <f>E9/D9</f>
        <v>2.4574669187145556E-2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42892</v>
      </c>
      <c r="D10" s="15">
        <v>122</v>
      </c>
      <c r="E10" s="15" t="s">
        <v>13</v>
      </c>
      <c r="F10" s="15">
        <v>10</v>
      </c>
      <c r="G10" s="16">
        <f>10/D10</f>
        <v>8.1967213114754092E-2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42892</v>
      </c>
      <c r="D11" s="10">
        <v>10</v>
      </c>
      <c r="E11" s="10" t="s">
        <v>13</v>
      </c>
      <c r="F11" s="4" t="s">
        <v>13</v>
      </c>
      <c r="G11" s="11">
        <f>10/10</f>
        <v>1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42892</v>
      </c>
      <c r="D12" s="15">
        <v>75</v>
      </c>
      <c r="E12" s="15">
        <v>68</v>
      </c>
      <c r="F12" s="18" t="s">
        <v>13</v>
      </c>
      <c r="G12" s="16">
        <f>E12/D12</f>
        <v>0.90666666666666662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42892</v>
      </c>
      <c r="D13" s="10">
        <v>52</v>
      </c>
      <c r="E13" s="10" t="s">
        <v>13</v>
      </c>
      <c r="F13" s="10" t="s">
        <v>13</v>
      </c>
      <c r="G13" s="11">
        <f t="shared" ref="G13:G15" si="0">10/D13</f>
        <v>0.19230769230769232</v>
      </c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42892</v>
      </c>
      <c r="D14" s="15">
        <v>457</v>
      </c>
      <c r="E14" s="15">
        <v>68</v>
      </c>
      <c r="F14" s="15">
        <v>10</v>
      </c>
      <c r="G14" s="16">
        <f>E14/D14</f>
        <v>0.1487964989059081</v>
      </c>
      <c r="H14" s="18" t="s">
        <v>35</v>
      </c>
    </row>
    <row r="15" spans="1:9" x14ac:dyDescent="0.2">
      <c r="A15" s="1" t="s">
        <v>25</v>
      </c>
      <c r="B15" s="1" t="s">
        <v>26</v>
      </c>
      <c r="C15" s="9">
        <v>42892</v>
      </c>
      <c r="D15" s="10">
        <v>10</v>
      </c>
      <c r="E15" s="10" t="s">
        <v>13</v>
      </c>
      <c r="F15" s="10" t="s">
        <v>13</v>
      </c>
      <c r="G15" s="11">
        <f t="shared" si="0"/>
        <v>1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42892</v>
      </c>
      <c r="D16" s="15">
        <v>504</v>
      </c>
      <c r="E16" s="15">
        <v>26</v>
      </c>
      <c r="F16" s="15" t="s">
        <v>13</v>
      </c>
      <c r="G16" s="16">
        <f>E16/D16</f>
        <v>5.1587301587301584E-2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42892</v>
      </c>
      <c r="D17" s="10">
        <v>465</v>
      </c>
      <c r="E17" s="10">
        <v>39</v>
      </c>
      <c r="F17" s="10" t="s">
        <v>13</v>
      </c>
      <c r="G17" s="20">
        <f>E17/D17</f>
        <v>8.387096774193549E-2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42892</v>
      </c>
      <c r="D18" s="15">
        <v>62</v>
      </c>
      <c r="E18" s="15">
        <v>13</v>
      </c>
      <c r="F18" s="15" t="s">
        <v>13</v>
      </c>
      <c r="G18" s="16">
        <f>E18/D18</f>
        <v>0.20967741935483872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42892</v>
      </c>
      <c r="D19" s="10">
        <v>336</v>
      </c>
      <c r="E19" s="4" t="s">
        <v>13</v>
      </c>
      <c r="F19" s="4" t="s">
        <v>13</v>
      </c>
      <c r="G19" s="11">
        <f>10/D19</f>
        <v>2.976190476190476E-2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9"/>
      <c r="B21" s="19"/>
    </row>
    <row r="22" spans="1:8" x14ac:dyDescent="0.2">
      <c r="A22" s="19"/>
    </row>
    <row r="23" spans="1:8" x14ac:dyDescent="0.2">
      <c r="A23" s="19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42885</v>
      </c>
      <c r="D5" s="10">
        <v>52</v>
      </c>
      <c r="E5" s="10">
        <v>26</v>
      </c>
      <c r="F5" s="10" t="s">
        <v>13</v>
      </c>
      <c r="G5" s="11">
        <f>E5/D5</f>
        <v>0.5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42885</v>
      </c>
      <c r="D6" s="15">
        <v>41</v>
      </c>
      <c r="E6" s="15" t="s">
        <v>13</v>
      </c>
      <c r="F6" s="15">
        <v>42</v>
      </c>
      <c r="G6" s="16">
        <f>10/D6</f>
        <v>0.24390243902439024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42885</v>
      </c>
      <c r="D7" s="10">
        <v>259</v>
      </c>
      <c r="E7" s="10">
        <v>68</v>
      </c>
      <c r="F7" s="10">
        <v>10</v>
      </c>
      <c r="G7" s="11">
        <f>E7/D7</f>
        <v>0.26254826254826252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42885</v>
      </c>
      <c r="D8" s="18">
        <v>63</v>
      </c>
      <c r="E8" s="15">
        <v>13</v>
      </c>
      <c r="F8" s="15" t="s">
        <v>13</v>
      </c>
      <c r="G8" s="16">
        <f>E8/D8</f>
        <v>0.20634920634920634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42885</v>
      </c>
      <c r="D9" s="10">
        <v>85</v>
      </c>
      <c r="E9" s="10" t="s">
        <v>13</v>
      </c>
      <c r="F9" s="10" t="s">
        <v>13</v>
      </c>
      <c r="G9" s="11">
        <f>10/D9</f>
        <v>0.11764705882352941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42885</v>
      </c>
      <c r="D10" s="15">
        <v>75</v>
      </c>
      <c r="E10" s="15">
        <v>40</v>
      </c>
      <c r="F10" s="15" t="s">
        <v>13</v>
      </c>
      <c r="G10" s="16">
        <f>E10/D10</f>
        <v>0.53333333333333333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42885</v>
      </c>
      <c r="D11" s="10">
        <v>146</v>
      </c>
      <c r="E11" s="10">
        <v>146</v>
      </c>
      <c r="F11" s="4" t="s">
        <v>13</v>
      </c>
      <c r="G11" s="4">
        <f>E11/D11</f>
        <v>1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42885</v>
      </c>
      <c r="D12" s="15">
        <v>160</v>
      </c>
      <c r="E12" s="15">
        <v>53</v>
      </c>
      <c r="F12" s="18" t="s">
        <v>13</v>
      </c>
      <c r="G12" s="16">
        <f>E12/D12</f>
        <v>0.33124999999999999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42885</v>
      </c>
      <c r="D13" s="10">
        <v>106</v>
      </c>
      <c r="E13" s="10" t="s">
        <v>13</v>
      </c>
      <c r="F13" s="10">
        <v>10</v>
      </c>
      <c r="G13" s="11">
        <f t="shared" ref="G13:G18" si="0">10/D13</f>
        <v>9.4339622641509441E-2</v>
      </c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42885</v>
      </c>
      <c r="D14" s="15">
        <v>563</v>
      </c>
      <c r="E14" s="15" t="s">
        <v>13</v>
      </c>
      <c r="F14" s="15">
        <v>10</v>
      </c>
      <c r="G14" s="16">
        <f t="shared" si="0"/>
        <v>1.7761989342806393E-2</v>
      </c>
      <c r="H14" s="18" t="s">
        <v>35</v>
      </c>
    </row>
    <row r="15" spans="1:9" x14ac:dyDescent="0.2">
      <c r="A15" s="1" t="s">
        <v>25</v>
      </c>
      <c r="B15" s="1" t="s">
        <v>26</v>
      </c>
      <c r="C15" s="9">
        <v>42885</v>
      </c>
      <c r="D15" s="10">
        <v>63</v>
      </c>
      <c r="E15" s="10" t="s">
        <v>13</v>
      </c>
      <c r="F15" s="10" t="s">
        <v>13</v>
      </c>
      <c r="G15" s="11">
        <f t="shared" si="0"/>
        <v>0.15873015873015872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42885</v>
      </c>
      <c r="D16" s="15">
        <v>96</v>
      </c>
      <c r="E16" s="15" t="s">
        <v>13</v>
      </c>
      <c r="F16" s="15">
        <v>20</v>
      </c>
      <c r="G16" s="16">
        <f t="shared" si="0"/>
        <v>0.10416666666666667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42885</v>
      </c>
      <c r="D17" s="10">
        <v>95</v>
      </c>
      <c r="E17" s="10" t="s">
        <v>13</v>
      </c>
      <c r="F17" s="10">
        <v>42</v>
      </c>
      <c r="G17" s="20">
        <f t="shared" si="0"/>
        <v>0.10526315789473684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42885</v>
      </c>
      <c r="D18" s="15">
        <v>52</v>
      </c>
      <c r="E18" s="15" t="s">
        <v>13</v>
      </c>
      <c r="F18" s="15">
        <v>31</v>
      </c>
      <c r="G18" s="16">
        <f t="shared" si="0"/>
        <v>0.19230769230769232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42885</v>
      </c>
      <c r="D19" s="10">
        <v>134</v>
      </c>
      <c r="E19" s="4">
        <v>126</v>
      </c>
      <c r="F19" s="4" t="s">
        <v>13</v>
      </c>
      <c r="G19" s="11">
        <f>E19/D19</f>
        <v>0.94029850746268662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9"/>
      <c r="B21" s="19"/>
    </row>
    <row r="22" spans="1:8" x14ac:dyDescent="0.2">
      <c r="A22" s="19"/>
    </row>
    <row r="23" spans="1:8" x14ac:dyDescent="0.2">
      <c r="A23" s="19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42879</v>
      </c>
      <c r="D5" s="10">
        <v>41</v>
      </c>
      <c r="E5" s="10" t="s">
        <v>13</v>
      </c>
      <c r="F5" s="10" t="s">
        <v>13</v>
      </c>
      <c r="G5" s="11">
        <f>10/D5</f>
        <v>0.24390243902439024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42879</v>
      </c>
      <c r="D6" s="15">
        <v>52</v>
      </c>
      <c r="E6" s="15">
        <v>52</v>
      </c>
      <c r="F6" s="15">
        <v>20</v>
      </c>
      <c r="G6" s="16">
        <f>E6/D6</f>
        <v>1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42879</v>
      </c>
      <c r="D7" s="10">
        <v>20</v>
      </c>
      <c r="E7" s="10">
        <v>13</v>
      </c>
      <c r="F7" s="10" t="s">
        <v>13</v>
      </c>
      <c r="G7" s="11">
        <f>E7/D7</f>
        <v>0.65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42879</v>
      </c>
      <c r="D8" s="18">
        <v>10</v>
      </c>
      <c r="E8" s="15" t="s">
        <v>13</v>
      </c>
      <c r="F8" s="15" t="s">
        <v>13</v>
      </c>
      <c r="G8" s="16">
        <f>10/D8</f>
        <v>1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42879</v>
      </c>
      <c r="D9" s="10">
        <v>110</v>
      </c>
      <c r="E9" s="10" t="s">
        <v>13</v>
      </c>
      <c r="F9" s="10">
        <v>10</v>
      </c>
      <c r="G9" s="11">
        <f>10/D9</f>
        <v>9.0909090909090912E-2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42879</v>
      </c>
      <c r="D10" s="15">
        <v>169</v>
      </c>
      <c r="E10" s="15">
        <v>68</v>
      </c>
      <c r="F10" s="15">
        <v>20</v>
      </c>
      <c r="G10" s="16">
        <f>E10/D10</f>
        <v>0.40236686390532544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42879</v>
      </c>
      <c r="D11" s="10" t="s">
        <v>13</v>
      </c>
      <c r="E11" s="10" t="s">
        <v>13</v>
      </c>
      <c r="F11" s="4" t="s">
        <v>13</v>
      </c>
      <c r="G11" s="11">
        <f>10/10</f>
        <v>1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42879</v>
      </c>
      <c r="D12" s="15">
        <v>130</v>
      </c>
      <c r="E12" s="15" t="s">
        <v>13</v>
      </c>
      <c r="F12" s="18" t="s">
        <v>13</v>
      </c>
      <c r="G12" s="16">
        <f>10/D12</f>
        <v>7.6923076923076927E-2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42879</v>
      </c>
      <c r="D13" s="10">
        <v>120</v>
      </c>
      <c r="E13" s="10" t="s">
        <v>13</v>
      </c>
      <c r="F13" s="10" t="s">
        <v>13</v>
      </c>
      <c r="G13" s="11">
        <f>10/D13</f>
        <v>8.3333333333333329E-2</v>
      </c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42879</v>
      </c>
      <c r="D14" s="15">
        <v>97</v>
      </c>
      <c r="E14" s="15">
        <v>26</v>
      </c>
      <c r="F14" s="15" t="s">
        <v>13</v>
      </c>
      <c r="G14" s="16">
        <f>E14/D14</f>
        <v>0.26804123711340205</v>
      </c>
      <c r="H14" s="18" t="s">
        <v>35</v>
      </c>
    </row>
    <row r="15" spans="1:9" x14ac:dyDescent="0.2">
      <c r="A15" s="1" t="s">
        <v>25</v>
      </c>
      <c r="B15" s="1" t="s">
        <v>26</v>
      </c>
      <c r="C15" s="9">
        <v>42879</v>
      </c>
      <c r="D15" s="10">
        <v>52</v>
      </c>
      <c r="E15" s="10">
        <v>13</v>
      </c>
      <c r="F15" s="10" t="s">
        <v>13</v>
      </c>
      <c r="G15" s="11">
        <f>E15/D15</f>
        <v>0.25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42879</v>
      </c>
      <c r="D16" s="15">
        <v>187</v>
      </c>
      <c r="E16" s="15" t="s">
        <v>13</v>
      </c>
      <c r="F16" s="15">
        <v>20</v>
      </c>
      <c r="G16" s="16">
        <f>10/D16</f>
        <v>5.3475935828877004E-2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42879</v>
      </c>
      <c r="D17" s="10">
        <v>52</v>
      </c>
      <c r="E17" s="10">
        <v>26</v>
      </c>
      <c r="F17" s="10" t="s">
        <v>13</v>
      </c>
      <c r="G17" s="20">
        <f>E17/D17</f>
        <v>0.5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42879</v>
      </c>
      <c r="D18" s="15">
        <v>108</v>
      </c>
      <c r="E18" s="15">
        <v>13</v>
      </c>
      <c r="F18" s="15">
        <v>31</v>
      </c>
      <c r="G18" s="16">
        <f>E18/D18</f>
        <v>0.12037037037037036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42879</v>
      </c>
      <c r="D19" s="10">
        <v>20</v>
      </c>
      <c r="E19" s="4" t="s">
        <v>13</v>
      </c>
      <c r="F19" s="4" t="s">
        <v>13</v>
      </c>
      <c r="G19" s="11">
        <f>10/D19</f>
        <v>0.5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9"/>
      <c r="B21" s="19"/>
    </row>
    <row r="22" spans="1:8" x14ac:dyDescent="0.2">
      <c r="A22" s="19"/>
    </row>
    <row r="23" spans="1:8" x14ac:dyDescent="0.2">
      <c r="A23" s="19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42871</v>
      </c>
      <c r="D5" s="10">
        <v>41</v>
      </c>
      <c r="E5" s="10" t="s">
        <v>13</v>
      </c>
      <c r="F5" s="10" t="s">
        <v>13</v>
      </c>
      <c r="G5" s="11">
        <f>10/D5</f>
        <v>0.24390243902439024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42871</v>
      </c>
      <c r="D6" s="15">
        <v>63</v>
      </c>
      <c r="E6" s="15" t="s">
        <v>13</v>
      </c>
      <c r="F6" s="15" t="s">
        <v>13</v>
      </c>
      <c r="G6" s="16">
        <f>10/D6</f>
        <v>0.15873015873015872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42871</v>
      </c>
      <c r="D7" s="10">
        <v>10</v>
      </c>
      <c r="E7" s="10" t="s">
        <v>13</v>
      </c>
      <c r="F7" s="10" t="s">
        <v>13</v>
      </c>
      <c r="G7" s="11">
        <f>10/D7</f>
        <v>1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42871</v>
      </c>
      <c r="D8" s="18">
        <v>52</v>
      </c>
      <c r="E8" s="15" t="s">
        <v>13</v>
      </c>
      <c r="F8" s="15" t="s">
        <v>13</v>
      </c>
      <c r="G8" s="16">
        <f>10/D8</f>
        <v>0.19230769230769232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42871</v>
      </c>
      <c r="D9" s="10">
        <v>20</v>
      </c>
      <c r="E9" s="10">
        <v>13</v>
      </c>
      <c r="F9" s="10" t="s">
        <v>13</v>
      </c>
      <c r="G9" s="11">
        <f>E9/D9</f>
        <v>0.65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42871</v>
      </c>
      <c r="D10" s="15">
        <v>109</v>
      </c>
      <c r="E10" s="15" t="s">
        <v>13</v>
      </c>
      <c r="F10" s="15" t="s">
        <v>13</v>
      </c>
      <c r="G10" s="16">
        <f>10/D10</f>
        <v>9.1743119266055051E-2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42871</v>
      </c>
      <c r="D11" s="10">
        <v>63</v>
      </c>
      <c r="E11" s="10">
        <v>13</v>
      </c>
      <c r="F11" s="4" t="s">
        <v>13</v>
      </c>
      <c r="G11" s="21">
        <f>E11/D11</f>
        <v>0.20634920634920634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42871</v>
      </c>
      <c r="D12" s="15">
        <v>288</v>
      </c>
      <c r="E12" s="15">
        <v>13</v>
      </c>
      <c r="F12" s="18">
        <v>10</v>
      </c>
      <c r="G12" s="16">
        <f>E12/D12</f>
        <v>4.5138888888888888E-2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42871</v>
      </c>
      <c r="D13" s="10">
        <v>85</v>
      </c>
      <c r="E13" s="10" t="s">
        <v>13</v>
      </c>
      <c r="F13" s="10" t="s">
        <v>13</v>
      </c>
      <c r="G13" s="11">
        <f>10/D13</f>
        <v>0.11764705882352941</v>
      </c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42871</v>
      </c>
      <c r="D14" s="15">
        <v>364</v>
      </c>
      <c r="E14" s="15">
        <v>13</v>
      </c>
      <c r="F14" s="15" t="s">
        <v>13</v>
      </c>
      <c r="G14" s="16">
        <f>E14/D14</f>
        <v>3.5714285714285712E-2</v>
      </c>
      <c r="H14" s="18" t="s">
        <v>35</v>
      </c>
    </row>
    <row r="15" spans="1:9" x14ac:dyDescent="0.2">
      <c r="A15" s="1" t="s">
        <v>25</v>
      </c>
      <c r="B15" s="1" t="s">
        <v>26</v>
      </c>
      <c r="C15" s="9">
        <v>42871</v>
      </c>
      <c r="D15" s="10">
        <v>41</v>
      </c>
      <c r="E15" s="10" t="s">
        <v>13</v>
      </c>
      <c r="F15" s="10" t="s">
        <v>13</v>
      </c>
      <c r="G15" s="11">
        <f>10/D15</f>
        <v>0.24390243902439024</v>
      </c>
      <c r="H15" s="4" t="s">
        <v>35</v>
      </c>
    </row>
    <row r="16" spans="1:9" x14ac:dyDescent="0.2">
      <c r="A16" s="13" t="s">
        <v>42</v>
      </c>
      <c r="B16" s="13" t="s">
        <v>43</v>
      </c>
      <c r="C16" s="14">
        <v>42871</v>
      </c>
      <c r="D16" s="15">
        <v>359</v>
      </c>
      <c r="E16" s="15">
        <v>26</v>
      </c>
      <c r="F16" s="15" t="s">
        <v>13</v>
      </c>
      <c r="G16" s="16">
        <f>E16/D16</f>
        <v>7.2423398328690811E-2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42871</v>
      </c>
      <c r="D17" s="10">
        <v>41</v>
      </c>
      <c r="E17" s="10" t="s">
        <v>13</v>
      </c>
      <c r="F17" s="10" t="s">
        <v>13</v>
      </c>
      <c r="G17" s="20">
        <f>10/D17</f>
        <v>0.24390243902439024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42871</v>
      </c>
      <c r="D18" s="15">
        <v>20</v>
      </c>
      <c r="E18" s="15" t="s">
        <v>13</v>
      </c>
      <c r="F18" s="15" t="s">
        <v>13</v>
      </c>
      <c r="G18" s="16">
        <f>10/D18</f>
        <v>0.5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42871</v>
      </c>
      <c r="D19" s="10">
        <v>98</v>
      </c>
      <c r="E19" s="4" t="s">
        <v>13</v>
      </c>
      <c r="F19" s="4" t="s">
        <v>13</v>
      </c>
      <c r="G19" s="11">
        <f>10/D19</f>
        <v>0.10204081632653061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9"/>
      <c r="B21" s="19"/>
    </row>
    <row r="22" spans="1:8" x14ac:dyDescent="0.2">
      <c r="A22" s="19"/>
    </row>
    <row r="23" spans="1:8" x14ac:dyDescent="0.2">
      <c r="A23" s="19"/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42864</v>
      </c>
      <c r="D5" s="10" t="s">
        <v>49</v>
      </c>
      <c r="E5" s="10">
        <v>2395</v>
      </c>
      <c r="F5" s="10" t="s">
        <v>50</v>
      </c>
      <c r="G5" s="11">
        <f t="shared" ref="G5:G19" si="0">E5/24196</f>
        <v>9.8983303025293443E-2</v>
      </c>
      <c r="H5" s="12" t="s">
        <v>51</v>
      </c>
    </row>
    <row r="6" spans="1:9" x14ac:dyDescent="0.2">
      <c r="A6" s="13" t="s">
        <v>36</v>
      </c>
      <c r="B6" s="13" t="s">
        <v>37</v>
      </c>
      <c r="C6" s="14">
        <v>42864</v>
      </c>
      <c r="D6" s="15" t="s">
        <v>49</v>
      </c>
      <c r="E6" s="15">
        <v>4232</v>
      </c>
      <c r="F6" s="15">
        <v>560</v>
      </c>
      <c r="G6" s="16">
        <f t="shared" si="0"/>
        <v>0.17490494296577946</v>
      </c>
      <c r="H6" s="17" t="s">
        <v>51</v>
      </c>
    </row>
    <row r="7" spans="1:9" x14ac:dyDescent="0.2">
      <c r="A7" s="1" t="s">
        <v>38</v>
      </c>
      <c r="B7" s="1" t="s">
        <v>39</v>
      </c>
      <c r="C7" s="9">
        <v>42864</v>
      </c>
      <c r="D7" s="10" t="s">
        <v>49</v>
      </c>
      <c r="E7" s="10">
        <v>3120</v>
      </c>
      <c r="F7" s="10">
        <v>531</v>
      </c>
      <c r="G7" s="11">
        <f t="shared" si="0"/>
        <v>0.12894693337741775</v>
      </c>
      <c r="H7" s="12" t="s">
        <v>51</v>
      </c>
    </row>
    <row r="8" spans="1:9" x14ac:dyDescent="0.2">
      <c r="A8" s="13" t="s">
        <v>40</v>
      </c>
      <c r="B8" s="13" t="s">
        <v>41</v>
      </c>
      <c r="C8" s="14">
        <v>42864</v>
      </c>
      <c r="D8" s="18" t="s">
        <v>49</v>
      </c>
      <c r="E8" s="15">
        <v>1213</v>
      </c>
      <c r="F8" s="15">
        <v>87</v>
      </c>
      <c r="G8" s="16">
        <f t="shared" si="0"/>
        <v>5.013225326500248E-2</v>
      </c>
      <c r="H8" s="17" t="s">
        <v>51</v>
      </c>
    </row>
    <row r="9" spans="1:9" x14ac:dyDescent="0.2">
      <c r="A9" s="1" t="s">
        <v>11</v>
      </c>
      <c r="B9" s="1" t="s">
        <v>12</v>
      </c>
      <c r="C9" s="9">
        <v>42864</v>
      </c>
      <c r="D9" s="10" t="s">
        <v>49</v>
      </c>
      <c r="E9" s="10">
        <v>399</v>
      </c>
      <c r="F9" s="10">
        <v>10</v>
      </c>
      <c r="G9" s="11">
        <f t="shared" si="0"/>
        <v>1.6490328979996693E-2</v>
      </c>
      <c r="H9" s="12" t="s">
        <v>51</v>
      </c>
    </row>
    <row r="10" spans="1:9" x14ac:dyDescent="0.2">
      <c r="A10" s="13" t="s">
        <v>15</v>
      </c>
      <c r="B10" s="13" t="s">
        <v>16</v>
      </c>
      <c r="C10" s="14">
        <v>42864</v>
      </c>
      <c r="D10" s="15" t="s">
        <v>49</v>
      </c>
      <c r="E10" s="15">
        <v>222</v>
      </c>
      <c r="F10" s="15">
        <v>42</v>
      </c>
      <c r="G10" s="16">
        <f t="shared" si="0"/>
        <v>9.1750702595470319E-3</v>
      </c>
      <c r="H10" s="17" t="s">
        <v>51</v>
      </c>
    </row>
    <row r="11" spans="1:9" x14ac:dyDescent="0.2">
      <c r="A11" s="1" t="s">
        <v>17</v>
      </c>
      <c r="B11" s="1" t="s">
        <v>18</v>
      </c>
      <c r="C11" s="9">
        <v>42864</v>
      </c>
      <c r="D11" s="10" t="s">
        <v>49</v>
      </c>
      <c r="E11" s="10">
        <v>380</v>
      </c>
      <c r="F11" s="4">
        <v>20</v>
      </c>
      <c r="G11" s="21">
        <f t="shared" si="0"/>
        <v>1.5705075219044469E-2</v>
      </c>
      <c r="H11" s="12" t="s">
        <v>51</v>
      </c>
    </row>
    <row r="12" spans="1:9" x14ac:dyDescent="0.2">
      <c r="A12" s="13" t="s">
        <v>19</v>
      </c>
      <c r="B12" s="13" t="s">
        <v>20</v>
      </c>
      <c r="C12" s="14">
        <v>42864</v>
      </c>
      <c r="D12" s="15" t="s">
        <v>49</v>
      </c>
      <c r="E12" s="15">
        <v>1284</v>
      </c>
      <c r="F12" s="18">
        <v>271</v>
      </c>
      <c r="G12" s="16">
        <f t="shared" si="0"/>
        <v>5.3066622582244996E-2</v>
      </c>
      <c r="H12" s="17" t="s">
        <v>51</v>
      </c>
      <c r="I12" s="19"/>
    </row>
    <row r="13" spans="1:9" x14ac:dyDescent="0.2">
      <c r="A13" s="1" t="s">
        <v>21</v>
      </c>
      <c r="B13" s="1" t="s">
        <v>22</v>
      </c>
      <c r="C13" s="9">
        <v>42864</v>
      </c>
      <c r="D13" s="10" t="s">
        <v>49</v>
      </c>
      <c r="E13" s="1">
        <v>1405</v>
      </c>
      <c r="F13" s="1">
        <v>344</v>
      </c>
      <c r="G13" s="11">
        <f t="shared" si="0"/>
        <v>5.8067449165151268E-2</v>
      </c>
      <c r="H13" s="12" t="s">
        <v>51</v>
      </c>
    </row>
    <row r="14" spans="1:9" x14ac:dyDescent="0.2">
      <c r="A14" s="13" t="s">
        <v>23</v>
      </c>
      <c r="B14" s="13" t="s">
        <v>24</v>
      </c>
      <c r="C14" s="14">
        <v>42864</v>
      </c>
      <c r="D14" s="15" t="s">
        <v>49</v>
      </c>
      <c r="E14" s="15">
        <v>926</v>
      </c>
      <c r="F14" s="15">
        <v>53</v>
      </c>
      <c r="G14" s="16">
        <f t="shared" si="0"/>
        <v>3.8270788560092577E-2</v>
      </c>
      <c r="H14" s="17" t="s">
        <v>51</v>
      </c>
    </row>
    <row r="15" spans="1:9" x14ac:dyDescent="0.2">
      <c r="A15" s="1" t="s">
        <v>25</v>
      </c>
      <c r="B15" s="1" t="s">
        <v>26</v>
      </c>
      <c r="C15" s="9">
        <v>42864</v>
      </c>
      <c r="D15" s="10" t="s">
        <v>49</v>
      </c>
      <c r="E15" s="10">
        <v>68</v>
      </c>
      <c r="F15" s="10">
        <v>10</v>
      </c>
      <c r="G15" s="11">
        <f t="shared" si="0"/>
        <v>2.8103818813026947E-3</v>
      </c>
      <c r="H15" s="12" t="s">
        <v>51</v>
      </c>
    </row>
    <row r="16" spans="1:9" x14ac:dyDescent="0.2">
      <c r="A16" s="13" t="s">
        <v>42</v>
      </c>
      <c r="B16" s="13" t="s">
        <v>43</v>
      </c>
      <c r="C16" s="14">
        <v>42864</v>
      </c>
      <c r="D16" s="15" t="s">
        <v>49</v>
      </c>
      <c r="E16" s="15">
        <v>2314</v>
      </c>
      <c r="F16" s="15" t="s">
        <v>50</v>
      </c>
      <c r="G16" s="16">
        <f t="shared" si="0"/>
        <v>9.5635642254918163E-2</v>
      </c>
      <c r="H16" s="17" t="s">
        <v>51</v>
      </c>
    </row>
    <row r="17" spans="1:8" x14ac:dyDescent="0.2">
      <c r="A17" s="1" t="s">
        <v>44</v>
      </c>
      <c r="B17" s="1" t="s">
        <v>45</v>
      </c>
      <c r="C17" s="9">
        <v>42864</v>
      </c>
      <c r="D17" s="10" t="s">
        <v>49</v>
      </c>
      <c r="E17" s="10">
        <v>3582</v>
      </c>
      <c r="F17" s="10" t="s">
        <v>50</v>
      </c>
      <c r="G17" s="20">
        <f t="shared" si="0"/>
        <v>0.14804099851215077</v>
      </c>
      <c r="H17" s="12" t="s">
        <v>51</v>
      </c>
    </row>
    <row r="18" spans="1:8" x14ac:dyDescent="0.2">
      <c r="A18" s="13" t="s">
        <v>46</v>
      </c>
      <c r="B18" s="13" t="s">
        <v>47</v>
      </c>
      <c r="C18" s="14">
        <v>42864</v>
      </c>
      <c r="D18" s="15" t="s">
        <v>49</v>
      </c>
      <c r="E18" s="15">
        <v>829</v>
      </c>
      <c r="F18" s="15" t="s">
        <v>13</v>
      </c>
      <c r="G18" s="16">
        <f t="shared" si="0"/>
        <v>3.4261861464704911E-2</v>
      </c>
      <c r="H18" s="17" t="s">
        <v>51</v>
      </c>
    </row>
    <row r="19" spans="1:8" x14ac:dyDescent="0.2">
      <c r="A19" s="1" t="s">
        <v>27</v>
      </c>
      <c r="B19" s="1" t="s">
        <v>28</v>
      </c>
      <c r="C19" s="9">
        <v>42864</v>
      </c>
      <c r="D19" s="10" t="s">
        <v>49</v>
      </c>
      <c r="E19" s="4">
        <v>1405</v>
      </c>
      <c r="F19" s="4">
        <v>75</v>
      </c>
      <c r="G19" s="11">
        <f t="shared" si="0"/>
        <v>5.8067449165151268E-2</v>
      </c>
      <c r="H19" s="12" t="s">
        <v>51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9" t="s">
        <v>52</v>
      </c>
      <c r="B21" s="19"/>
    </row>
    <row r="22" spans="1:8" x14ac:dyDescent="0.2">
      <c r="A22" s="19" t="s">
        <v>53</v>
      </c>
    </row>
    <row r="23" spans="1:8" x14ac:dyDescent="0.2">
      <c r="A23" s="19" t="s">
        <v>54</v>
      </c>
    </row>
  </sheetData>
  <dataValidations count="1">
    <dataValidation type="list" allowBlank="1" showInputMessage="1" showErrorMessage="1" sqref="H5:H20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120" zoomScaleNormal="120" workbookViewId="0">
      <selection activeCell="P40" sqref="P40"/>
    </sheetView>
  </sheetViews>
  <sheetFormatPr defaultColWidth="9.140625" defaultRowHeight="12.75" x14ac:dyDescent="0.2"/>
  <cols>
    <col min="1" max="1" width="9.140625" style="5"/>
    <col min="2" max="2" width="23" style="5" customWidth="1"/>
    <col min="3" max="3" width="10.5703125" style="5" bestFit="1" customWidth="1"/>
    <col min="4" max="4" width="9.140625" style="5"/>
    <col min="5" max="5" width="11.7109375" style="5" customWidth="1"/>
    <col min="6" max="7" width="9.140625" style="5"/>
    <col min="8" max="8" width="15.5703125" style="5" customWidth="1"/>
    <col min="9" max="16384" width="9.140625" style="5"/>
  </cols>
  <sheetData>
    <row r="1" spans="1:9" x14ac:dyDescent="0.2">
      <c r="A1" s="1" t="s">
        <v>0</v>
      </c>
      <c r="B1" s="1"/>
      <c r="C1" s="2"/>
      <c r="D1" s="3"/>
      <c r="E1" s="1"/>
      <c r="F1" s="4"/>
      <c r="G1" s="1"/>
      <c r="H1" s="1"/>
    </row>
    <row r="2" spans="1:9" x14ac:dyDescent="0.2">
      <c r="A2" s="1" t="s">
        <v>1</v>
      </c>
      <c r="B2" s="1"/>
      <c r="C2" s="2"/>
      <c r="D2" s="3"/>
      <c r="E2" s="1"/>
      <c r="F2" s="4"/>
      <c r="G2" s="1"/>
      <c r="H2" s="1"/>
    </row>
    <row r="3" spans="1:9" x14ac:dyDescent="0.2">
      <c r="A3" s="1" t="s">
        <v>2</v>
      </c>
      <c r="B3" s="1"/>
      <c r="C3" s="2"/>
      <c r="D3" s="3"/>
      <c r="E3" s="1"/>
      <c r="F3" s="4"/>
      <c r="G3" s="1"/>
      <c r="H3" s="1"/>
    </row>
    <row r="4" spans="1:9" x14ac:dyDescent="0.2">
      <c r="A4" s="6" t="s">
        <v>3</v>
      </c>
      <c r="B4" s="6" t="s">
        <v>4</v>
      </c>
      <c r="C4" s="7" t="s">
        <v>5</v>
      </c>
      <c r="D4" s="8" t="s">
        <v>6</v>
      </c>
      <c r="E4" s="6" t="s">
        <v>7</v>
      </c>
      <c r="F4" s="8" t="s">
        <v>8</v>
      </c>
      <c r="G4" s="6" t="s">
        <v>9</v>
      </c>
      <c r="H4" s="6" t="s">
        <v>10</v>
      </c>
    </row>
    <row r="5" spans="1:9" x14ac:dyDescent="0.2">
      <c r="A5" s="1" t="s">
        <v>33</v>
      </c>
      <c r="B5" s="1" t="s">
        <v>34</v>
      </c>
      <c r="C5" s="9">
        <v>42857</v>
      </c>
      <c r="D5" s="10">
        <v>85</v>
      </c>
      <c r="E5" s="10">
        <v>53</v>
      </c>
      <c r="F5" s="10">
        <v>20</v>
      </c>
      <c r="G5" s="11">
        <f>E5/D5</f>
        <v>0.62352941176470589</v>
      </c>
      <c r="H5" s="4" t="s">
        <v>35</v>
      </c>
    </row>
    <row r="6" spans="1:9" x14ac:dyDescent="0.2">
      <c r="A6" s="13" t="s">
        <v>36</v>
      </c>
      <c r="B6" s="13" t="s">
        <v>37</v>
      </c>
      <c r="C6" s="14">
        <v>42857</v>
      </c>
      <c r="D6" s="15">
        <v>109</v>
      </c>
      <c r="E6" s="15">
        <v>82</v>
      </c>
      <c r="F6" s="15">
        <v>31</v>
      </c>
      <c r="G6" s="16">
        <f>E6/D6</f>
        <v>0.75229357798165142</v>
      </c>
      <c r="H6" s="18" t="s">
        <v>35</v>
      </c>
    </row>
    <row r="7" spans="1:9" x14ac:dyDescent="0.2">
      <c r="A7" s="1" t="s">
        <v>38</v>
      </c>
      <c r="B7" s="1" t="s">
        <v>39</v>
      </c>
      <c r="C7" s="9">
        <v>42857</v>
      </c>
      <c r="D7" s="10">
        <v>52</v>
      </c>
      <c r="E7" s="10" t="s">
        <v>13</v>
      </c>
      <c r="F7" s="10" t="s">
        <v>13</v>
      </c>
      <c r="G7" s="11">
        <f>10/D7</f>
        <v>0.19230769230769232</v>
      </c>
      <c r="H7" s="4" t="s">
        <v>35</v>
      </c>
    </row>
    <row r="8" spans="1:9" x14ac:dyDescent="0.2">
      <c r="A8" s="13" t="s">
        <v>40</v>
      </c>
      <c r="B8" s="13" t="s">
        <v>41</v>
      </c>
      <c r="C8" s="14">
        <v>42857</v>
      </c>
      <c r="D8" s="18">
        <v>75</v>
      </c>
      <c r="E8" s="15" t="s">
        <v>13</v>
      </c>
      <c r="F8" s="15">
        <v>53</v>
      </c>
      <c r="G8" s="16">
        <f>10/D8</f>
        <v>0.13333333333333333</v>
      </c>
      <c r="H8" s="18" t="s">
        <v>35</v>
      </c>
    </row>
    <row r="9" spans="1:9" x14ac:dyDescent="0.2">
      <c r="A9" s="1" t="s">
        <v>11</v>
      </c>
      <c r="B9" s="1" t="s">
        <v>12</v>
      </c>
      <c r="C9" s="9">
        <v>42857</v>
      </c>
      <c r="D9" s="10">
        <v>20</v>
      </c>
      <c r="E9" s="10" t="s">
        <v>13</v>
      </c>
      <c r="F9" s="10" t="s">
        <v>13</v>
      </c>
      <c r="G9" s="11">
        <f>10/D9</f>
        <v>0.5</v>
      </c>
      <c r="H9" s="4" t="s">
        <v>35</v>
      </c>
    </row>
    <row r="10" spans="1:9" x14ac:dyDescent="0.2">
      <c r="A10" s="13" t="s">
        <v>15</v>
      </c>
      <c r="B10" s="13" t="s">
        <v>16</v>
      </c>
      <c r="C10" s="14">
        <v>42857</v>
      </c>
      <c r="D10" s="15">
        <v>10</v>
      </c>
      <c r="E10" s="15" t="s">
        <v>13</v>
      </c>
      <c r="F10" s="15" t="s">
        <v>13</v>
      </c>
      <c r="G10" s="16">
        <f>10/D10</f>
        <v>1</v>
      </c>
      <c r="H10" s="18" t="s">
        <v>35</v>
      </c>
    </row>
    <row r="11" spans="1:9" x14ac:dyDescent="0.2">
      <c r="A11" s="1" t="s">
        <v>17</v>
      </c>
      <c r="B11" s="1" t="s">
        <v>18</v>
      </c>
      <c r="C11" s="9">
        <v>42857</v>
      </c>
      <c r="D11" s="10">
        <v>63</v>
      </c>
      <c r="E11" s="10">
        <v>26</v>
      </c>
      <c r="F11" s="4" t="s">
        <v>13</v>
      </c>
      <c r="G11" s="21">
        <f>E11/D11</f>
        <v>0.41269841269841268</v>
      </c>
      <c r="H11" s="4" t="s">
        <v>35</v>
      </c>
    </row>
    <row r="12" spans="1:9" x14ac:dyDescent="0.2">
      <c r="A12" s="13" t="s">
        <v>19</v>
      </c>
      <c r="B12" s="13" t="s">
        <v>20</v>
      </c>
      <c r="C12" s="14">
        <v>42857</v>
      </c>
      <c r="D12" s="15">
        <v>20</v>
      </c>
      <c r="E12" s="15" t="s">
        <v>13</v>
      </c>
      <c r="F12" s="18" t="s">
        <v>13</v>
      </c>
      <c r="G12" s="16">
        <f>10/D12</f>
        <v>0.5</v>
      </c>
      <c r="H12" s="18" t="s">
        <v>35</v>
      </c>
      <c r="I12" s="19"/>
    </row>
    <row r="13" spans="1:9" x14ac:dyDescent="0.2">
      <c r="A13" s="1" t="s">
        <v>21</v>
      </c>
      <c r="B13" s="1" t="s">
        <v>22</v>
      </c>
      <c r="C13" s="9">
        <v>42857</v>
      </c>
      <c r="D13" s="12"/>
      <c r="E13" s="12"/>
      <c r="F13" s="12" t="s">
        <v>55</v>
      </c>
      <c r="G13" s="11"/>
      <c r="H13" s="4" t="s">
        <v>35</v>
      </c>
    </row>
    <row r="14" spans="1:9" x14ac:dyDescent="0.2">
      <c r="A14" s="13" t="s">
        <v>23</v>
      </c>
      <c r="B14" s="13" t="s">
        <v>24</v>
      </c>
      <c r="C14" s="14">
        <v>42857</v>
      </c>
      <c r="D14" s="17"/>
      <c r="E14" s="17"/>
      <c r="F14" s="17" t="s">
        <v>55</v>
      </c>
      <c r="G14" s="16"/>
      <c r="H14" s="18" t="s">
        <v>35</v>
      </c>
    </row>
    <row r="15" spans="1:9" x14ac:dyDescent="0.2">
      <c r="A15" s="1" t="s">
        <v>25</v>
      </c>
      <c r="B15" s="1" t="s">
        <v>26</v>
      </c>
      <c r="C15" s="9">
        <v>42857</v>
      </c>
      <c r="D15" s="10">
        <v>20</v>
      </c>
      <c r="E15" s="10" t="s">
        <v>13</v>
      </c>
      <c r="F15" s="10">
        <v>111</v>
      </c>
      <c r="G15" s="11">
        <f>10/D15</f>
        <v>0.5</v>
      </c>
      <c r="H15" s="12" t="s">
        <v>48</v>
      </c>
    </row>
    <row r="16" spans="1:9" x14ac:dyDescent="0.2">
      <c r="A16" s="13" t="s">
        <v>42</v>
      </c>
      <c r="B16" s="13" t="s">
        <v>43</v>
      </c>
      <c r="C16" s="14">
        <v>42857</v>
      </c>
      <c r="D16" s="15">
        <v>31</v>
      </c>
      <c r="E16" s="15">
        <v>26</v>
      </c>
      <c r="F16" s="15">
        <v>10</v>
      </c>
      <c r="G16" s="16">
        <f>E16/D16</f>
        <v>0.83870967741935487</v>
      </c>
      <c r="H16" s="18" t="s">
        <v>35</v>
      </c>
    </row>
    <row r="17" spans="1:8" x14ac:dyDescent="0.2">
      <c r="A17" s="1" t="s">
        <v>44</v>
      </c>
      <c r="B17" s="1" t="s">
        <v>45</v>
      </c>
      <c r="C17" s="9">
        <v>42857</v>
      </c>
      <c r="D17" s="10">
        <v>41</v>
      </c>
      <c r="E17" s="10">
        <v>26</v>
      </c>
      <c r="F17" s="10">
        <v>10</v>
      </c>
      <c r="G17" s="20">
        <f>E17/D17</f>
        <v>0.63414634146341464</v>
      </c>
      <c r="H17" s="4" t="s">
        <v>35</v>
      </c>
    </row>
    <row r="18" spans="1:8" x14ac:dyDescent="0.2">
      <c r="A18" s="13" t="s">
        <v>46</v>
      </c>
      <c r="B18" s="13" t="s">
        <v>47</v>
      </c>
      <c r="C18" s="14">
        <v>42857</v>
      </c>
      <c r="D18" s="15">
        <v>52</v>
      </c>
      <c r="E18" s="15">
        <v>13</v>
      </c>
      <c r="F18" s="15">
        <v>10</v>
      </c>
      <c r="G18" s="16">
        <f>E18/D18</f>
        <v>0.25</v>
      </c>
      <c r="H18" s="18" t="s">
        <v>35</v>
      </c>
    </row>
    <row r="19" spans="1:8" x14ac:dyDescent="0.2">
      <c r="A19" s="1" t="s">
        <v>27</v>
      </c>
      <c r="B19" s="1" t="s">
        <v>28</v>
      </c>
      <c r="C19" s="9">
        <v>42857</v>
      </c>
      <c r="D19" s="10">
        <v>131</v>
      </c>
      <c r="E19" s="4">
        <v>82</v>
      </c>
      <c r="F19" s="4">
        <v>31</v>
      </c>
      <c r="G19" s="11">
        <f>E19/D19</f>
        <v>0.62595419847328249</v>
      </c>
      <c r="H19" s="4" t="s">
        <v>35</v>
      </c>
    </row>
    <row r="20" spans="1:8" x14ac:dyDescent="0.2">
      <c r="A20" s="1"/>
      <c r="B20" s="1"/>
      <c r="C20" s="9"/>
      <c r="D20" s="10"/>
      <c r="E20" s="4"/>
      <c r="F20" s="4"/>
      <c r="G20" s="11"/>
      <c r="H20" s="12"/>
    </row>
    <row r="21" spans="1:8" x14ac:dyDescent="0.2">
      <c r="A21" s="19"/>
      <c r="B21" s="19"/>
    </row>
    <row r="22" spans="1:8" x14ac:dyDescent="0.2">
      <c r="A22" s="1" t="s">
        <v>25</v>
      </c>
      <c r="B22" s="1" t="s">
        <v>26</v>
      </c>
      <c r="C22" s="9">
        <v>42858</v>
      </c>
      <c r="D22" s="10" t="s">
        <v>13</v>
      </c>
      <c r="E22" s="10" t="s">
        <v>13</v>
      </c>
      <c r="F22" s="10" t="s">
        <v>13</v>
      </c>
      <c r="G22" s="11">
        <f>10/10</f>
        <v>1</v>
      </c>
      <c r="H22" s="10" t="s">
        <v>35</v>
      </c>
    </row>
  </sheetData>
  <dataValidations count="1">
    <dataValidation type="list" allowBlank="1" showInputMessage="1" showErrorMessage="1" sqref="H5:H20 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6-26-17</vt:lpstr>
      <vt:lpstr>6-20-17</vt:lpstr>
      <vt:lpstr>6-13-17</vt:lpstr>
      <vt:lpstr>6-6-17</vt:lpstr>
      <vt:lpstr>5-30-17</vt:lpstr>
      <vt:lpstr>5-23-17</vt:lpstr>
      <vt:lpstr>5-16-17</vt:lpstr>
      <vt:lpstr>5-9-17 RA</vt:lpstr>
      <vt:lpstr>5-2-17</vt:lpstr>
      <vt:lpstr>4-25-17</vt:lpstr>
      <vt:lpstr>4-18-17</vt:lpstr>
      <vt:lpstr>4-11-17</vt:lpstr>
      <vt:lpstr>4-4-17</vt:lpstr>
      <vt:lpstr>3-28-17</vt:lpstr>
      <vt:lpstr>3-21-17</vt:lpstr>
      <vt:lpstr>3-14-17</vt:lpstr>
      <vt:lpstr>3-8-17</vt:lpstr>
      <vt:lpstr>2-28-17</vt:lpstr>
      <vt:lpstr>2-21-17 RA</vt:lpstr>
      <vt:lpstr>2-15-17</vt:lpstr>
      <vt:lpstr>2-7-17 RA</vt:lpstr>
      <vt:lpstr>1-31-17</vt:lpstr>
      <vt:lpstr>1-26-17</vt:lpstr>
      <vt:lpstr>1-25-17</vt:lpstr>
      <vt:lpstr>1-24-17</vt:lpstr>
      <vt:lpstr>1-17-17</vt:lpstr>
      <vt:lpstr>1-10-17 RA</vt:lpstr>
      <vt:lpstr>1-3-17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McGee</dc:creator>
  <cp:lastModifiedBy>Claudia McGee</cp:lastModifiedBy>
  <dcterms:created xsi:type="dcterms:W3CDTF">2017-12-11T17:52:26Z</dcterms:created>
  <dcterms:modified xsi:type="dcterms:W3CDTF">2017-12-11T17:54:39Z</dcterms:modified>
</cp:coreProperties>
</file>