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716" windowHeight="5599" tabRatio="804" activeTab="2"/>
  </bookViews>
  <sheets>
    <sheet name="2015" sheetId="69" r:id="rId1"/>
    <sheet name="2016" sheetId="70" r:id="rId2"/>
    <sheet name=" month sums" sheetId="55" r:id="rId3"/>
  </sheets>
  <definedNames>
    <definedName name="_xlnm.Print_Area" localSheetId="2">' month sums'!#REF!</definedName>
  </definedNames>
  <calcPr calcId="152511"/>
</workbook>
</file>

<file path=xl/calcChain.xml><?xml version="1.0" encoding="utf-8"?>
<calcChain xmlns="http://schemas.openxmlformats.org/spreadsheetml/2006/main">
  <c r="DY1" i="69" l="1"/>
  <c r="CR52" i="70"/>
  <c r="BG11" i="70"/>
  <c r="AG5" i="55"/>
  <c r="AF13" i="55" l="1"/>
  <c r="X13" i="55"/>
  <c r="AF10" i="55"/>
  <c r="X10" i="55"/>
  <c r="K10" i="55"/>
  <c r="J5" i="55"/>
  <c r="N5" i="55" s="1"/>
  <c r="K5" i="55"/>
  <c r="AF5" i="55"/>
  <c r="AC5" i="55"/>
  <c r="X5" i="55"/>
  <c r="AD5" i="55"/>
  <c r="J6" i="55"/>
  <c r="N6" i="55" s="1"/>
  <c r="O6" i="55" s="1"/>
  <c r="K6" i="55"/>
  <c r="AF6" i="55"/>
  <c r="AC6" i="55"/>
  <c r="X6" i="55"/>
  <c r="AD6" i="55"/>
  <c r="J7" i="55"/>
  <c r="N7" i="55" s="1"/>
  <c r="K7" i="55"/>
  <c r="AF7" i="55"/>
  <c r="AC7" i="55"/>
  <c r="X7" i="55"/>
  <c r="AD7" i="55"/>
  <c r="K8" i="55"/>
  <c r="AF8" i="55"/>
  <c r="L10" i="55"/>
  <c r="U5" i="55"/>
  <c r="V5" i="55"/>
  <c r="U6" i="55"/>
  <c r="V6" i="55"/>
  <c r="U7" i="55"/>
  <c r="V7" i="55"/>
  <c r="K9" i="55"/>
  <c r="AF9" i="55"/>
  <c r="AF11" i="55"/>
  <c r="AF12" i="55"/>
  <c r="AF14" i="55"/>
  <c r="J14" i="55"/>
  <c r="O14" i="55" s="1"/>
  <c r="AF15" i="55"/>
  <c r="J15" i="55"/>
  <c r="O15" i="55" s="1"/>
  <c r="AF16" i="55"/>
  <c r="D5" i="55"/>
  <c r="K246" i="70"/>
  <c r="K245" i="70"/>
  <c r="K244" i="70"/>
  <c r="K243" i="70"/>
  <c r="K242" i="70"/>
  <c r="K241" i="70"/>
  <c r="K240" i="70"/>
  <c r="K239" i="70"/>
  <c r="K238" i="70"/>
  <c r="K237" i="70"/>
  <c r="K236" i="70"/>
  <c r="K235" i="70"/>
  <c r="K234" i="70"/>
  <c r="D246" i="70"/>
  <c r="D245" i="70"/>
  <c r="D244" i="70"/>
  <c r="D243" i="70"/>
  <c r="D242" i="70"/>
  <c r="D241" i="70"/>
  <c r="D240" i="70"/>
  <c r="D239" i="70"/>
  <c r="D238" i="70"/>
  <c r="D237" i="70"/>
  <c r="D236" i="70"/>
  <c r="D235" i="70"/>
  <c r="D234" i="70"/>
  <c r="W3" i="69"/>
  <c r="X3" i="69"/>
  <c r="W4" i="69"/>
  <c r="X4" i="69"/>
  <c r="W5" i="69"/>
  <c r="X5" i="69"/>
  <c r="W6" i="69"/>
  <c r="X6" i="69"/>
  <c r="W7" i="69"/>
  <c r="X7" i="69"/>
  <c r="W8" i="69"/>
  <c r="X8" i="69"/>
  <c r="W9" i="69"/>
  <c r="X9" i="69"/>
  <c r="W10" i="69"/>
  <c r="X10" i="69"/>
  <c r="W11" i="69"/>
  <c r="X11" i="69"/>
  <c r="W12" i="69"/>
  <c r="X12" i="69"/>
  <c r="W13" i="69"/>
  <c r="X13" i="69"/>
  <c r="W14" i="69"/>
  <c r="X14" i="69"/>
  <c r="W15" i="69"/>
  <c r="X15" i="69"/>
  <c r="W16" i="69"/>
  <c r="X16" i="69"/>
  <c r="W17" i="69"/>
  <c r="X17" i="69"/>
  <c r="W18" i="69"/>
  <c r="X18" i="69"/>
  <c r="W19" i="69"/>
  <c r="X19" i="69"/>
  <c r="W20" i="69"/>
  <c r="X20" i="69"/>
  <c r="W21" i="69"/>
  <c r="X21" i="69"/>
  <c r="W22" i="69"/>
  <c r="X22" i="69"/>
  <c r="W23" i="69"/>
  <c r="X23" i="69"/>
  <c r="W24" i="69"/>
  <c r="X24" i="69"/>
  <c r="W25" i="69"/>
  <c r="X25" i="69"/>
  <c r="W26" i="69"/>
  <c r="X26" i="69"/>
  <c r="W27" i="69"/>
  <c r="X27" i="69"/>
  <c r="W28" i="69"/>
  <c r="X28" i="69"/>
  <c r="W29" i="69"/>
  <c r="X29" i="69"/>
  <c r="W30" i="69"/>
  <c r="X30" i="69"/>
  <c r="W32" i="69"/>
  <c r="W31" i="69"/>
  <c r="X32" i="69"/>
  <c r="W33" i="69"/>
  <c r="X33" i="69"/>
  <c r="W34" i="69"/>
  <c r="X34" i="69"/>
  <c r="W35" i="69"/>
  <c r="X35" i="69"/>
  <c r="E276" i="70"/>
  <c r="W3" i="70"/>
  <c r="X3" i="70" s="1"/>
  <c r="W93" i="69"/>
  <c r="W94" i="69"/>
  <c r="W4" i="70"/>
  <c r="X5" i="70" s="1"/>
  <c r="X4" i="70"/>
  <c r="W5" i="70"/>
  <c r="W6" i="70"/>
  <c r="W7" i="70"/>
  <c r="W8" i="70"/>
  <c r="X8" i="70"/>
  <c r="W32" i="70"/>
  <c r="W31" i="70"/>
  <c r="X32" i="70"/>
  <c r="W33" i="70"/>
  <c r="X33" i="70" s="1"/>
  <c r="W47" i="70"/>
  <c r="W46" i="70"/>
  <c r="W48" i="70"/>
  <c r="X48" i="70" s="1"/>
  <c r="W49" i="70"/>
  <c r="W50" i="70"/>
  <c r="X50" i="70"/>
  <c r="W51" i="70"/>
  <c r="W52" i="70"/>
  <c r="X52" i="70"/>
  <c r="W53" i="70"/>
  <c r="X53" i="70" s="1"/>
  <c r="W54" i="70"/>
  <c r="W55" i="70"/>
  <c r="W56" i="70"/>
  <c r="W57" i="70"/>
  <c r="W58" i="70"/>
  <c r="X58" i="70" s="1"/>
  <c r="W59" i="70"/>
  <c r="W60" i="70"/>
  <c r="W61" i="70"/>
  <c r="X61" i="70" s="1"/>
  <c r="W62" i="70"/>
  <c r="W34" i="70"/>
  <c r="W35" i="70"/>
  <c r="X35" i="70" s="1"/>
  <c r="W36" i="70"/>
  <c r="W37" i="70"/>
  <c r="X37" i="70"/>
  <c r="W63" i="70"/>
  <c r="W64" i="70"/>
  <c r="X65" i="70" s="1"/>
  <c r="X64" i="70"/>
  <c r="W65" i="70"/>
  <c r="W66" i="70"/>
  <c r="X67" i="70" s="1"/>
  <c r="X66" i="70"/>
  <c r="W67" i="70"/>
  <c r="W68" i="70"/>
  <c r="X69" i="70" s="1"/>
  <c r="X68" i="70"/>
  <c r="W69" i="70"/>
  <c r="W70" i="70"/>
  <c r="W71" i="70"/>
  <c r="W72" i="70"/>
  <c r="X73" i="70" s="1"/>
  <c r="X72" i="70"/>
  <c r="W73" i="70"/>
  <c r="W74" i="70"/>
  <c r="W75" i="70"/>
  <c r="W76" i="70"/>
  <c r="X77" i="70" s="1"/>
  <c r="X76" i="70"/>
  <c r="W77" i="70"/>
  <c r="W78" i="70"/>
  <c r="W79" i="70"/>
  <c r="W80" i="70"/>
  <c r="W81" i="70"/>
  <c r="W82" i="70"/>
  <c r="X83" i="70" s="1"/>
  <c r="X82" i="70"/>
  <c r="W83" i="70"/>
  <c r="W84" i="70"/>
  <c r="X85" i="70" s="1"/>
  <c r="X84" i="70"/>
  <c r="W85" i="70"/>
  <c r="W86" i="70"/>
  <c r="W87" i="70"/>
  <c r="W88" i="70"/>
  <c r="X89" i="70" s="1"/>
  <c r="X88" i="70"/>
  <c r="W89" i="70"/>
  <c r="W90" i="70"/>
  <c r="W91" i="70"/>
  <c r="W92" i="70"/>
  <c r="X93" i="70" s="1"/>
  <c r="X92" i="70"/>
  <c r="W93" i="70"/>
  <c r="W114" i="70"/>
  <c r="X114" i="70" s="1"/>
  <c r="W112" i="70"/>
  <c r="W115" i="70"/>
  <c r="X116" i="70" s="1"/>
  <c r="X115" i="70"/>
  <c r="W116" i="70"/>
  <c r="W117" i="70"/>
  <c r="W94" i="70"/>
  <c r="X94" i="70"/>
  <c r="W95" i="70"/>
  <c r="W96" i="70"/>
  <c r="W97" i="70"/>
  <c r="X98" i="70" s="1"/>
  <c r="X97" i="70"/>
  <c r="W98" i="70"/>
  <c r="W99" i="70"/>
  <c r="W100" i="70"/>
  <c r="W101" i="70"/>
  <c r="W102" i="70"/>
  <c r="W103" i="70"/>
  <c r="X104" i="70" s="1"/>
  <c r="X103" i="70"/>
  <c r="W104" i="70"/>
  <c r="W105" i="70"/>
  <c r="X106" i="70" s="1"/>
  <c r="X105" i="70"/>
  <c r="W106" i="70"/>
  <c r="W107" i="70"/>
  <c r="W108" i="70"/>
  <c r="W109" i="70"/>
  <c r="X110" i="70" s="1"/>
  <c r="X109" i="70"/>
  <c r="W110" i="70"/>
  <c r="W111" i="70"/>
  <c r="W146" i="70"/>
  <c r="X146" i="70" s="1"/>
  <c r="W145" i="70"/>
  <c r="W147" i="70"/>
  <c r="W148" i="70"/>
  <c r="W149" i="70"/>
  <c r="X149" i="70" s="1"/>
  <c r="W150" i="70"/>
  <c r="W151" i="70"/>
  <c r="X151" i="70" s="1"/>
  <c r="W152" i="70"/>
  <c r="W153" i="70"/>
  <c r="X153" i="70"/>
  <c r="W154" i="70"/>
  <c r="X154" i="70" s="1"/>
  <c r="W141" i="70"/>
  <c r="W140" i="70"/>
  <c r="X141" i="70"/>
  <c r="W142" i="70"/>
  <c r="X142" i="70"/>
  <c r="W143" i="70"/>
  <c r="X143" i="70"/>
  <c r="W132" i="70"/>
  <c r="W131" i="70"/>
  <c r="X132" i="70" s="1"/>
  <c r="W133" i="70"/>
  <c r="X133" i="70" s="1"/>
  <c r="W134" i="70"/>
  <c r="X134" i="70" s="1"/>
  <c r="W135" i="70"/>
  <c r="W136" i="70"/>
  <c r="X136" i="70"/>
  <c r="W137" i="70"/>
  <c r="X137" i="70" s="1"/>
  <c r="W167" i="70"/>
  <c r="W166" i="70"/>
  <c r="W168" i="70"/>
  <c r="W172" i="70"/>
  <c r="W156" i="70"/>
  <c r="X156" i="70" s="1"/>
  <c r="W173" i="70"/>
  <c r="X173" i="70"/>
  <c r="W174" i="70"/>
  <c r="X174" i="70" s="1"/>
  <c r="W175" i="70"/>
  <c r="X175" i="70"/>
  <c r="W176" i="70"/>
  <c r="W177" i="70"/>
  <c r="W178" i="70"/>
  <c r="W179" i="70"/>
  <c r="W180" i="70"/>
  <c r="W181" i="70"/>
  <c r="W182" i="70"/>
  <c r="X182" i="70" s="1"/>
  <c r="W155" i="70"/>
  <c r="X155" i="70"/>
  <c r="W188" i="70"/>
  <c r="X188" i="70"/>
  <c r="W189" i="70"/>
  <c r="W190" i="70"/>
  <c r="AN3" i="69"/>
  <c r="AO3" i="69"/>
  <c r="AL3" i="69"/>
  <c r="U3" i="69"/>
  <c r="M3" i="69"/>
  <c r="X31" i="69"/>
  <c r="Y33" i="69"/>
  <c r="F5" i="55"/>
  <c r="Z33" i="69"/>
  <c r="G5" i="55"/>
  <c r="L4" i="69"/>
  <c r="L3" i="69"/>
  <c r="M4" i="69"/>
  <c r="L5" i="69"/>
  <c r="M5" i="69"/>
  <c r="L6" i="69"/>
  <c r="M6" i="69"/>
  <c r="L7" i="69"/>
  <c r="M7" i="69"/>
  <c r="L8" i="69"/>
  <c r="M8" i="69"/>
  <c r="L9" i="69"/>
  <c r="M9" i="69"/>
  <c r="L10" i="69"/>
  <c r="M10" i="69"/>
  <c r="L11" i="69"/>
  <c r="M11" i="69"/>
  <c r="L12" i="69"/>
  <c r="M12" i="69"/>
  <c r="L13" i="69"/>
  <c r="M13" i="69"/>
  <c r="L14" i="69"/>
  <c r="M14" i="69"/>
  <c r="L15" i="69"/>
  <c r="M15" i="69"/>
  <c r="L16" i="69"/>
  <c r="M16" i="69"/>
  <c r="L17" i="69"/>
  <c r="M17" i="69"/>
  <c r="L18" i="69"/>
  <c r="M18" i="69"/>
  <c r="L19" i="69"/>
  <c r="M19" i="69"/>
  <c r="L20" i="69"/>
  <c r="M20" i="69"/>
  <c r="L21" i="69"/>
  <c r="M21" i="69"/>
  <c r="L22" i="69"/>
  <c r="M22" i="69"/>
  <c r="L23" i="69"/>
  <c r="M23" i="69"/>
  <c r="L24" i="69"/>
  <c r="M24" i="69"/>
  <c r="L25" i="69"/>
  <c r="M25" i="69"/>
  <c r="L26" i="69"/>
  <c r="M26" i="69"/>
  <c r="L27" i="69"/>
  <c r="M27" i="69"/>
  <c r="L28" i="69"/>
  <c r="M28" i="69"/>
  <c r="L29" i="69"/>
  <c r="M29" i="69"/>
  <c r="L30" i="69"/>
  <c r="M30" i="69"/>
  <c r="L31" i="69"/>
  <c r="M31" i="69"/>
  <c r="L32" i="69"/>
  <c r="M32" i="69"/>
  <c r="L33" i="69"/>
  <c r="M33" i="69"/>
  <c r="O33" i="69"/>
  <c r="C5" i="55"/>
  <c r="L34" i="69"/>
  <c r="M34" i="69"/>
  <c r="L35" i="69"/>
  <c r="M35" i="69"/>
  <c r="L36" i="69"/>
  <c r="M36" i="69"/>
  <c r="L37" i="69"/>
  <c r="M37" i="69"/>
  <c r="L38" i="69"/>
  <c r="M38" i="69"/>
  <c r="L39" i="69"/>
  <c r="M39" i="69"/>
  <c r="L40" i="69"/>
  <c r="M40" i="69"/>
  <c r="L41" i="69"/>
  <c r="M41" i="69"/>
  <c r="L42" i="69"/>
  <c r="M42" i="69"/>
  <c r="L43" i="69"/>
  <c r="M43" i="69"/>
  <c r="L44" i="69"/>
  <c r="M44" i="69"/>
  <c r="L45" i="69"/>
  <c r="M45" i="69"/>
  <c r="L46" i="69"/>
  <c r="M46" i="69"/>
  <c r="L47" i="69"/>
  <c r="M47" i="69"/>
  <c r="L48" i="69"/>
  <c r="M48" i="69"/>
  <c r="L49" i="69"/>
  <c r="M49" i="69"/>
  <c r="L50" i="69"/>
  <c r="M50" i="69"/>
  <c r="L51" i="69"/>
  <c r="M51" i="69"/>
  <c r="L52" i="69"/>
  <c r="M52" i="69"/>
  <c r="L53" i="69"/>
  <c r="M53" i="69"/>
  <c r="L54" i="69"/>
  <c r="M54" i="69"/>
  <c r="L55" i="69"/>
  <c r="M55" i="69"/>
  <c r="L56" i="69"/>
  <c r="M56" i="69"/>
  <c r="L57" i="69"/>
  <c r="M57" i="69"/>
  <c r="L58" i="69"/>
  <c r="M58" i="69"/>
  <c r="L59" i="69"/>
  <c r="M59" i="69"/>
  <c r="L60" i="69"/>
  <c r="M60" i="69"/>
  <c r="L61" i="69"/>
  <c r="M61" i="69"/>
  <c r="L62" i="69"/>
  <c r="M62" i="69"/>
  <c r="L63" i="69"/>
  <c r="M63" i="69"/>
  <c r="O63" i="69"/>
  <c r="C6" i="55"/>
  <c r="C7" i="55"/>
  <c r="L64" i="69"/>
  <c r="M64" i="69"/>
  <c r="L65" i="69"/>
  <c r="M65" i="69"/>
  <c r="L66" i="69"/>
  <c r="M66" i="69"/>
  <c r="L67" i="69"/>
  <c r="M67" i="69"/>
  <c r="L68" i="69"/>
  <c r="M68" i="69"/>
  <c r="L69" i="69"/>
  <c r="M69" i="69"/>
  <c r="L70" i="69"/>
  <c r="M70" i="69"/>
  <c r="L71" i="69"/>
  <c r="M71" i="69"/>
  <c r="L72" i="69"/>
  <c r="M72" i="69"/>
  <c r="L73" i="69"/>
  <c r="M73" i="69"/>
  <c r="L74" i="69"/>
  <c r="M74" i="69"/>
  <c r="L75" i="69"/>
  <c r="M75" i="69"/>
  <c r="L76" i="69"/>
  <c r="M76" i="69"/>
  <c r="L77" i="69"/>
  <c r="M77" i="69"/>
  <c r="L78" i="69"/>
  <c r="M78" i="69"/>
  <c r="L79" i="69"/>
  <c r="M79" i="69"/>
  <c r="L80" i="69"/>
  <c r="M80" i="69"/>
  <c r="L81" i="69"/>
  <c r="M81" i="69"/>
  <c r="L82" i="69"/>
  <c r="M82" i="69"/>
  <c r="L83" i="69"/>
  <c r="M83" i="69"/>
  <c r="L84" i="69"/>
  <c r="M84" i="69"/>
  <c r="L85" i="69"/>
  <c r="M85" i="69"/>
  <c r="L86" i="69"/>
  <c r="M86" i="69"/>
  <c r="L87" i="69"/>
  <c r="M87" i="69"/>
  <c r="L88" i="69"/>
  <c r="M88" i="69"/>
  <c r="L89" i="69"/>
  <c r="M89" i="69"/>
  <c r="L90" i="69"/>
  <c r="M90" i="69"/>
  <c r="L91" i="69"/>
  <c r="M91" i="69"/>
  <c r="L92" i="69"/>
  <c r="M92" i="69"/>
  <c r="L93" i="69"/>
  <c r="M93" i="69"/>
  <c r="L94" i="69"/>
  <c r="M94" i="69"/>
  <c r="N94" i="69"/>
  <c r="B7" i="55"/>
  <c r="CF216" i="70"/>
  <c r="AB216" i="70"/>
  <c r="L216" i="70"/>
  <c r="L215" i="70"/>
  <c r="BA216" i="70"/>
  <c r="CF217" i="70"/>
  <c r="AB217" i="70"/>
  <c r="AD217" i="70" s="1"/>
  <c r="L217" i="70"/>
  <c r="M217" i="70"/>
  <c r="R217" i="70" s="1"/>
  <c r="BA217" i="70"/>
  <c r="BE217" i="70"/>
  <c r="CF218" i="70"/>
  <c r="AB218" i="70"/>
  <c r="L218" i="70"/>
  <c r="M218" i="70"/>
  <c r="R218" i="70" s="1"/>
  <c r="BA218" i="70"/>
  <c r="CF219" i="70"/>
  <c r="AB219" i="70"/>
  <c r="L219" i="70"/>
  <c r="M219" i="70"/>
  <c r="R219" i="70"/>
  <c r="AD219" i="70" s="1"/>
  <c r="BE219" i="70" s="1"/>
  <c r="BA219" i="70"/>
  <c r="BF219" i="70"/>
  <c r="BK219" i="70" s="1"/>
  <c r="CF220" i="70"/>
  <c r="AB220" i="70"/>
  <c r="AD220" i="70" s="1"/>
  <c r="L220" i="70"/>
  <c r="M220" i="70" s="1"/>
  <c r="R220" i="70" s="1"/>
  <c r="BA220" i="70"/>
  <c r="CF221" i="70"/>
  <c r="AB221" i="70"/>
  <c r="L221" i="70"/>
  <c r="M221" i="70"/>
  <c r="BA221" i="70"/>
  <c r="CF222" i="70"/>
  <c r="AB222" i="70"/>
  <c r="L222" i="70"/>
  <c r="M222" i="70"/>
  <c r="R222" i="70" s="1"/>
  <c r="BA222" i="70"/>
  <c r="CF223" i="70"/>
  <c r="AB223" i="70"/>
  <c r="L223" i="70"/>
  <c r="M223" i="70"/>
  <c r="R223" i="70"/>
  <c r="AD223" i="70" s="1"/>
  <c r="BE223" i="70" s="1"/>
  <c r="BF223" i="70" s="1"/>
  <c r="BA223" i="70"/>
  <c r="CF224" i="70"/>
  <c r="AB224" i="70"/>
  <c r="L224" i="70"/>
  <c r="BA224" i="70"/>
  <c r="BT224" i="70"/>
  <c r="BT208" i="70"/>
  <c r="CF225" i="70"/>
  <c r="AB225" i="70"/>
  <c r="L225" i="70"/>
  <c r="BA225" i="70"/>
  <c r="CF226" i="70"/>
  <c r="AB226" i="70"/>
  <c r="L226" i="70"/>
  <c r="BA226" i="70"/>
  <c r="CF227" i="70"/>
  <c r="AB227" i="70"/>
  <c r="L227" i="70"/>
  <c r="M227" i="70"/>
  <c r="R227" i="70" s="1"/>
  <c r="AD227" i="70" s="1"/>
  <c r="BA227" i="70"/>
  <c r="BE227" i="70"/>
  <c r="CF228" i="70"/>
  <c r="AB228" i="70"/>
  <c r="AD228" i="70" s="1"/>
  <c r="L228" i="70"/>
  <c r="M228" i="70" s="1"/>
  <c r="R228" i="70" s="1"/>
  <c r="BA228" i="70"/>
  <c r="CF229" i="70"/>
  <c r="AB229" i="70"/>
  <c r="L229" i="70"/>
  <c r="M229" i="70"/>
  <c r="BA229" i="70"/>
  <c r="CF230" i="70"/>
  <c r="AB230" i="70"/>
  <c r="L230" i="70"/>
  <c r="BA230" i="70"/>
  <c r="CF231" i="70"/>
  <c r="AB231" i="70"/>
  <c r="L231" i="70"/>
  <c r="BA231" i="70"/>
  <c r="CF232" i="70"/>
  <c r="AB232" i="70"/>
  <c r="L232" i="70"/>
  <c r="M232" i="70" s="1"/>
  <c r="R232" i="70" s="1"/>
  <c r="BA232" i="70"/>
  <c r="CF233" i="70"/>
  <c r="AB233" i="70"/>
  <c r="L233" i="70"/>
  <c r="M233" i="70" s="1"/>
  <c r="BA233" i="70"/>
  <c r="CF234" i="70"/>
  <c r="AB234" i="70"/>
  <c r="L234" i="70"/>
  <c r="BA234" i="70"/>
  <c r="CF235" i="70"/>
  <c r="AB235" i="70"/>
  <c r="L235" i="70"/>
  <c r="M235" i="70"/>
  <c r="BA235" i="70"/>
  <c r="CF236" i="70"/>
  <c r="AB236" i="70"/>
  <c r="AD236" i="70" s="1"/>
  <c r="BE236" i="70" s="1"/>
  <c r="L236" i="70"/>
  <c r="M236" i="70" s="1"/>
  <c r="R236" i="70" s="1"/>
  <c r="BA236" i="70"/>
  <c r="CF237" i="70"/>
  <c r="AB237" i="70"/>
  <c r="L237" i="70"/>
  <c r="M237" i="70"/>
  <c r="R237" i="70" s="1"/>
  <c r="AD237" i="70" s="1"/>
  <c r="BE237" i="70" s="1"/>
  <c r="BF237" i="70" s="1"/>
  <c r="BA237" i="70"/>
  <c r="CF238" i="70"/>
  <c r="AB238" i="70"/>
  <c r="L238" i="70"/>
  <c r="M238" i="70" s="1"/>
  <c r="R238" i="70" s="1"/>
  <c r="BA238" i="70"/>
  <c r="CF239" i="70"/>
  <c r="BT239" i="70"/>
  <c r="BT221" i="70"/>
  <c r="BT222" i="70"/>
  <c r="BT223" i="70" s="1"/>
  <c r="BU239" i="70" s="1"/>
  <c r="AB239" i="70"/>
  <c r="L239" i="70"/>
  <c r="BA239" i="70"/>
  <c r="CF240" i="70"/>
  <c r="AB240" i="70"/>
  <c r="L240" i="70"/>
  <c r="M240" i="70" s="1"/>
  <c r="BA240" i="70"/>
  <c r="CF241" i="70"/>
  <c r="AB241" i="70"/>
  <c r="L241" i="70"/>
  <c r="BA241" i="70"/>
  <c r="CF242" i="70"/>
  <c r="AB242" i="70"/>
  <c r="L242" i="70"/>
  <c r="M242" i="70" s="1"/>
  <c r="R242" i="70" s="1"/>
  <c r="AD242" i="70" s="1"/>
  <c r="BA242" i="70"/>
  <c r="BE242" i="70"/>
  <c r="CF243" i="70"/>
  <c r="AB243" i="70"/>
  <c r="L243" i="70"/>
  <c r="BA243" i="70"/>
  <c r="CF244" i="70"/>
  <c r="AB244" i="70"/>
  <c r="L244" i="70"/>
  <c r="M244" i="70"/>
  <c r="R244" i="70"/>
  <c r="AD244" i="70" s="1"/>
  <c r="BE244" i="70" s="1"/>
  <c r="BF244" i="70" s="1"/>
  <c r="BA244" i="70"/>
  <c r="CM244" i="70"/>
  <c r="DD244" i="70" s="1"/>
  <c r="CF245" i="70"/>
  <c r="AB245" i="70"/>
  <c r="L245" i="70"/>
  <c r="M245" i="70"/>
  <c r="BA245" i="70"/>
  <c r="CF246" i="70"/>
  <c r="AB246" i="70"/>
  <c r="L246" i="70"/>
  <c r="M246" i="70"/>
  <c r="AH246" i="70" s="1"/>
  <c r="R246" i="70"/>
  <c r="AD246" i="70" s="1"/>
  <c r="BE246" i="70" s="1"/>
  <c r="BA246" i="70"/>
  <c r="BK223" i="70"/>
  <c r="BK244" i="70"/>
  <c r="BT244" i="70"/>
  <c r="BT240" i="70"/>
  <c r="BT241" i="70"/>
  <c r="BT242" i="70"/>
  <c r="BT243" i="70" s="1"/>
  <c r="BT213" i="70"/>
  <c r="BT214" i="70" s="1"/>
  <c r="BT215" i="70" s="1"/>
  <c r="BT216" i="70" s="1"/>
  <c r="BT217" i="70" s="1"/>
  <c r="BT218" i="70"/>
  <c r="BT219" i="70" s="1"/>
  <c r="BT220" i="70" s="1"/>
  <c r="BU221" i="70" s="1"/>
  <c r="BM216" i="70"/>
  <c r="BM217" i="70"/>
  <c r="BM218" i="70"/>
  <c r="BM219" i="70"/>
  <c r="BN219" i="70"/>
  <c r="BM220" i="70"/>
  <c r="BM221" i="70"/>
  <c r="BM222" i="70"/>
  <c r="BM223" i="70"/>
  <c r="BM224" i="70"/>
  <c r="BM225" i="70"/>
  <c r="BM226" i="70"/>
  <c r="BM227" i="70"/>
  <c r="BM228" i="70"/>
  <c r="BM229" i="70"/>
  <c r="BM230" i="70"/>
  <c r="BM231" i="70"/>
  <c r="BM232" i="70"/>
  <c r="BM233" i="70"/>
  <c r="BM234" i="70"/>
  <c r="BM235" i="70"/>
  <c r="BM236" i="70"/>
  <c r="BM237" i="70"/>
  <c r="BM238" i="70"/>
  <c r="AL239" i="70"/>
  <c r="BL239" i="70" s="1"/>
  <c r="BM239" i="70"/>
  <c r="BM240" i="70"/>
  <c r="BM241" i="70"/>
  <c r="BM242" i="70"/>
  <c r="AL243" i="70"/>
  <c r="BL243" i="70" s="1"/>
  <c r="BM243" i="70" s="1"/>
  <c r="BM244" i="70"/>
  <c r="BM245" i="70"/>
  <c r="BM246" i="70"/>
  <c r="AO61" i="69"/>
  <c r="AO62" i="69"/>
  <c r="AO63" i="69"/>
  <c r="AO64" i="69"/>
  <c r="AP64" i="69"/>
  <c r="E64" i="69"/>
  <c r="E63" i="69"/>
  <c r="F64" i="69"/>
  <c r="G64" i="69"/>
  <c r="DT64" i="69"/>
  <c r="AO65" i="69"/>
  <c r="AP65" i="69"/>
  <c r="E65" i="69"/>
  <c r="F65" i="69"/>
  <c r="G65" i="69"/>
  <c r="DT65" i="69"/>
  <c r="AO66" i="69"/>
  <c r="AP66" i="69"/>
  <c r="E66" i="69"/>
  <c r="F66" i="69"/>
  <c r="G66" i="69"/>
  <c r="DT66" i="69"/>
  <c r="AO67" i="69"/>
  <c r="AP67" i="69"/>
  <c r="E67" i="69"/>
  <c r="F67" i="69"/>
  <c r="G67" i="69"/>
  <c r="DT67" i="69"/>
  <c r="AO68" i="69"/>
  <c r="AP68" i="69"/>
  <c r="E68" i="69"/>
  <c r="F68" i="69"/>
  <c r="G68" i="69"/>
  <c r="DT68" i="69"/>
  <c r="AO69" i="69"/>
  <c r="AP69" i="69"/>
  <c r="E69" i="69"/>
  <c r="F69" i="69"/>
  <c r="G69" i="69"/>
  <c r="DT69" i="69"/>
  <c r="AO70" i="69"/>
  <c r="AP70" i="69"/>
  <c r="E70" i="69"/>
  <c r="F70" i="69"/>
  <c r="G70" i="69"/>
  <c r="DT70" i="69"/>
  <c r="AO71" i="69"/>
  <c r="AP71" i="69"/>
  <c r="E71" i="69"/>
  <c r="F71" i="69"/>
  <c r="G71" i="69"/>
  <c r="DT71" i="69"/>
  <c r="AO72" i="69"/>
  <c r="AP72" i="69"/>
  <c r="E72" i="69"/>
  <c r="F72" i="69"/>
  <c r="G72" i="69"/>
  <c r="DT72" i="69"/>
  <c r="AO73" i="69"/>
  <c r="AP73" i="69"/>
  <c r="E73" i="69"/>
  <c r="F73" i="69"/>
  <c r="G73" i="69"/>
  <c r="DT73" i="69"/>
  <c r="AO74" i="69"/>
  <c r="AP74" i="69"/>
  <c r="E74" i="69"/>
  <c r="F74" i="69"/>
  <c r="G74" i="69"/>
  <c r="DT74" i="69"/>
  <c r="AO75" i="69"/>
  <c r="AP75" i="69"/>
  <c r="E75" i="69"/>
  <c r="F75" i="69"/>
  <c r="G75" i="69"/>
  <c r="DT75" i="69"/>
  <c r="AO76" i="69"/>
  <c r="AP76" i="69"/>
  <c r="E76" i="69"/>
  <c r="F76" i="69"/>
  <c r="G76" i="69"/>
  <c r="DT76" i="69"/>
  <c r="AO77" i="69"/>
  <c r="AP77" i="69"/>
  <c r="E77" i="69"/>
  <c r="F77" i="69"/>
  <c r="G77" i="69"/>
  <c r="DT77" i="69"/>
  <c r="AO78" i="69"/>
  <c r="AP78" i="69"/>
  <c r="E78" i="69"/>
  <c r="F78" i="69"/>
  <c r="G78" i="69"/>
  <c r="DT78" i="69"/>
  <c r="AO79" i="69"/>
  <c r="AP79" i="69"/>
  <c r="E79" i="69"/>
  <c r="F79" i="69"/>
  <c r="G79" i="69"/>
  <c r="DT79" i="69"/>
  <c r="AO80" i="69"/>
  <c r="AP80" i="69"/>
  <c r="E80" i="69"/>
  <c r="F80" i="69"/>
  <c r="G80" i="69"/>
  <c r="DT80" i="69"/>
  <c r="AO81" i="69"/>
  <c r="AP81" i="69"/>
  <c r="E81" i="69"/>
  <c r="F81" i="69"/>
  <c r="G81" i="69"/>
  <c r="DT81" i="69"/>
  <c r="AO82" i="69"/>
  <c r="AP82" i="69"/>
  <c r="E82" i="69"/>
  <c r="F82" i="69"/>
  <c r="G82" i="69"/>
  <c r="DT82" i="69"/>
  <c r="AO83" i="69"/>
  <c r="AP83" i="69"/>
  <c r="E83" i="69"/>
  <c r="F83" i="69"/>
  <c r="G83" i="69"/>
  <c r="DT83" i="69"/>
  <c r="AO84" i="69"/>
  <c r="AP84" i="69"/>
  <c r="E84" i="69"/>
  <c r="F84" i="69"/>
  <c r="G84" i="69"/>
  <c r="DT84" i="69"/>
  <c r="AO85" i="69"/>
  <c r="AP85" i="69"/>
  <c r="E85" i="69"/>
  <c r="F85" i="69"/>
  <c r="G85" i="69"/>
  <c r="DT85" i="69"/>
  <c r="AO86" i="69"/>
  <c r="AP86" i="69"/>
  <c r="E86" i="69"/>
  <c r="F86" i="69"/>
  <c r="G86" i="69"/>
  <c r="DT86" i="69"/>
  <c r="AO87" i="69"/>
  <c r="AP87" i="69"/>
  <c r="E87" i="69"/>
  <c r="F87" i="69"/>
  <c r="G87" i="69"/>
  <c r="DT87" i="69"/>
  <c r="AO88" i="69"/>
  <c r="AP88" i="69"/>
  <c r="E88" i="69"/>
  <c r="F88" i="69"/>
  <c r="G88" i="69"/>
  <c r="DT88" i="69"/>
  <c r="AO89" i="69"/>
  <c r="AP89" i="69"/>
  <c r="E89" i="69"/>
  <c r="F89" i="69"/>
  <c r="G89" i="69"/>
  <c r="DT89" i="69"/>
  <c r="AO90" i="69"/>
  <c r="AP90" i="69"/>
  <c r="E90" i="69"/>
  <c r="F90" i="69"/>
  <c r="G90" i="69"/>
  <c r="DT90" i="69"/>
  <c r="AO91" i="69"/>
  <c r="AP91" i="69"/>
  <c r="E91" i="69"/>
  <c r="F91" i="69"/>
  <c r="G91" i="69"/>
  <c r="DT91" i="69"/>
  <c r="AO92" i="69"/>
  <c r="AP92" i="69"/>
  <c r="E92" i="69"/>
  <c r="F92" i="69"/>
  <c r="G92" i="69"/>
  <c r="DT92" i="69"/>
  <c r="AO93" i="69"/>
  <c r="AP93" i="69"/>
  <c r="E93" i="69"/>
  <c r="F93" i="69"/>
  <c r="G93" i="69"/>
  <c r="DT93" i="69"/>
  <c r="AO94" i="69"/>
  <c r="AP94" i="69"/>
  <c r="E94" i="69"/>
  <c r="F94" i="69"/>
  <c r="G94" i="69"/>
  <c r="DT94" i="69"/>
  <c r="DU94" i="69"/>
  <c r="AO34" i="70"/>
  <c r="AO33" i="70"/>
  <c r="AP34" i="70"/>
  <c r="E34" i="70"/>
  <c r="E33" i="70"/>
  <c r="F34" i="70"/>
  <c r="G34" i="70"/>
  <c r="AO35" i="70"/>
  <c r="AP35" i="70"/>
  <c r="DP35" i="70" s="1"/>
  <c r="E35" i="70"/>
  <c r="F35" i="70" s="1"/>
  <c r="G35" i="70" s="1"/>
  <c r="AO36" i="70"/>
  <c r="AP37" i="70" s="1"/>
  <c r="AP36" i="70"/>
  <c r="E36" i="70"/>
  <c r="F36" i="70"/>
  <c r="G36" i="70"/>
  <c r="DP36" i="70"/>
  <c r="AO37" i="70"/>
  <c r="E37" i="70"/>
  <c r="F38" i="70" s="1"/>
  <c r="F37" i="70"/>
  <c r="G37" i="70" s="1"/>
  <c r="AO38" i="70"/>
  <c r="AP39" i="70" s="1"/>
  <c r="AP38" i="70"/>
  <c r="E38" i="70"/>
  <c r="G38" i="70"/>
  <c r="AO39" i="70"/>
  <c r="E39" i="70"/>
  <c r="F40" i="70" s="1"/>
  <c r="G40" i="70" s="1"/>
  <c r="F39" i="70"/>
  <c r="G39" i="70" s="1"/>
  <c r="DP39" i="70" s="1"/>
  <c r="AO40" i="70"/>
  <c r="AP40" i="70"/>
  <c r="E40" i="70"/>
  <c r="DP40" i="70"/>
  <c r="AO41" i="70"/>
  <c r="AP41" i="70"/>
  <c r="E41" i="70"/>
  <c r="F41" i="70"/>
  <c r="G41" i="70" s="1"/>
  <c r="DP41" i="70"/>
  <c r="AO42" i="70"/>
  <c r="E42" i="70"/>
  <c r="F42" i="70"/>
  <c r="G42" i="70"/>
  <c r="AO43" i="70"/>
  <c r="E43" i="70"/>
  <c r="F43" i="70" s="1"/>
  <c r="G43" i="70" s="1"/>
  <c r="AO44" i="70"/>
  <c r="E44" i="70"/>
  <c r="F44" i="70"/>
  <c r="G44" i="70"/>
  <c r="AO45" i="70"/>
  <c r="E45" i="70"/>
  <c r="AO46" i="70"/>
  <c r="AP47" i="70" s="1"/>
  <c r="AP46" i="70"/>
  <c r="E46" i="70"/>
  <c r="AO47" i="70"/>
  <c r="E47" i="70"/>
  <c r="AO48" i="70"/>
  <c r="AP48" i="70"/>
  <c r="E48" i="70"/>
  <c r="AO49" i="70"/>
  <c r="AP49" i="70"/>
  <c r="E49" i="70"/>
  <c r="F49" i="70"/>
  <c r="G49" i="70" s="1"/>
  <c r="DP49" i="70"/>
  <c r="AO50" i="70"/>
  <c r="AP50" i="70" s="1"/>
  <c r="E50" i="70"/>
  <c r="F50" i="70"/>
  <c r="G50" i="70"/>
  <c r="AO51" i="70"/>
  <c r="AP51" i="70"/>
  <c r="E51" i="70"/>
  <c r="F51" i="70" s="1"/>
  <c r="G51" i="70" s="1"/>
  <c r="DP51" i="70"/>
  <c r="AO52" i="70"/>
  <c r="AP52" i="70"/>
  <c r="E52" i="70"/>
  <c r="F52" i="70"/>
  <c r="G52" i="70" s="1"/>
  <c r="DP52" i="70"/>
  <c r="AO53" i="70"/>
  <c r="AP53" i="70"/>
  <c r="E53" i="70"/>
  <c r="F54" i="70" s="1"/>
  <c r="F53" i="70"/>
  <c r="G53" i="70" s="1"/>
  <c r="AO54" i="70"/>
  <c r="AP55" i="70" s="1"/>
  <c r="AP54" i="70"/>
  <c r="E54" i="70"/>
  <c r="G54" i="70"/>
  <c r="AO55" i="70"/>
  <c r="E55" i="70"/>
  <c r="F55" i="70"/>
  <c r="G55" i="70" s="1"/>
  <c r="DP55" i="70" s="1"/>
  <c r="AO56" i="70"/>
  <c r="AP56" i="70"/>
  <c r="E56" i="70"/>
  <c r="F56" i="70"/>
  <c r="G56" i="70" s="1"/>
  <c r="DP56" i="70"/>
  <c r="AO57" i="70"/>
  <c r="AP57" i="70"/>
  <c r="E57" i="70"/>
  <c r="F57" i="70"/>
  <c r="G57" i="70" s="1"/>
  <c r="AO58" i="70"/>
  <c r="AP58" i="70" s="1"/>
  <c r="DP58" i="70" s="1"/>
  <c r="E58" i="70"/>
  <c r="F58" i="70"/>
  <c r="G58" i="70" s="1"/>
  <c r="AO59" i="70"/>
  <c r="AP59" i="70"/>
  <c r="E59" i="70"/>
  <c r="AO60" i="70"/>
  <c r="AP61" i="70" s="1"/>
  <c r="AP60" i="70"/>
  <c r="E60" i="70"/>
  <c r="AO61" i="70"/>
  <c r="E61" i="70"/>
  <c r="AO62" i="70"/>
  <c r="AP62" i="70" s="1"/>
  <c r="E62" i="70"/>
  <c r="AO3" i="70"/>
  <c r="AP3" i="70" s="1"/>
  <c r="E3" i="70"/>
  <c r="F3" i="70" s="1"/>
  <c r="G3" i="70"/>
  <c r="DP3" i="70" s="1"/>
  <c r="AO4" i="70"/>
  <c r="E4" i="70"/>
  <c r="F4" i="70"/>
  <c r="G4" i="70" s="1"/>
  <c r="AO5" i="70"/>
  <c r="AP5" i="70"/>
  <c r="E5" i="70"/>
  <c r="F5" i="70" s="1"/>
  <c r="G5" i="70" s="1"/>
  <c r="AO6" i="70"/>
  <c r="AP6" i="70" s="1"/>
  <c r="E6" i="70"/>
  <c r="E7" i="70" s="1"/>
  <c r="AO7" i="70"/>
  <c r="AP7" i="70" s="1"/>
  <c r="AO8" i="70"/>
  <c r="AO9" i="70"/>
  <c r="AO10" i="70"/>
  <c r="AP10" i="70" s="1"/>
  <c r="AO11" i="70"/>
  <c r="AO12" i="70"/>
  <c r="AO13" i="70"/>
  <c r="AP13" i="70"/>
  <c r="AO14" i="70"/>
  <c r="AP14" i="70" s="1"/>
  <c r="AO15" i="70"/>
  <c r="E15" i="70"/>
  <c r="AO16" i="70"/>
  <c r="AP16" i="70" s="1"/>
  <c r="E16" i="70"/>
  <c r="F16" i="70" s="1"/>
  <c r="G16" i="70" s="1"/>
  <c r="AO17" i="70"/>
  <c r="AP17" i="70" s="1"/>
  <c r="E17" i="70"/>
  <c r="AO18" i="70"/>
  <c r="E18" i="70"/>
  <c r="F18" i="70"/>
  <c r="G18" i="70" s="1"/>
  <c r="AO19" i="70"/>
  <c r="AP19" i="70" s="1"/>
  <c r="E19" i="70"/>
  <c r="F19" i="70" s="1"/>
  <c r="G19" i="70"/>
  <c r="DP19" i="70" s="1"/>
  <c r="AO20" i="70"/>
  <c r="E20" i="70"/>
  <c r="F20" i="70"/>
  <c r="G20" i="70" s="1"/>
  <c r="AO21" i="70"/>
  <c r="AP21" i="70"/>
  <c r="DP21" i="70" s="1"/>
  <c r="E21" i="70"/>
  <c r="F21" i="70" s="1"/>
  <c r="G21" i="70" s="1"/>
  <c r="AO22" i="70"/>
  <c r="AP22" i="70" s="1"/>
  <c r="E22" i="70"/>
  <c r="F22" i="70"/>
  <c r="G22" i="70" s="1"/>
  <c r="AO23" i="70"/>
  <c r="AP23" i="70" s="1"/>
  <c r="E23" i="70"/>
  <c r="AO24" i="70"/>
  <c r="AP24" i="70" s="1"/>
  <c r="E24" i="70"/>
  <c r="AO25" i="70"/>
  <c r="E25" i="70"/>
  <c r="AO26" i="70"/>
  <c r="E26" i="70"/>
  <c r="F26" i="70"/>
  <c r="G26" i="70"/>
  <c r="AO27" i="70"/>
  <c r="E27" i="70"/>
  <c r="AO28" i="70"/>
  <c r="E28" i="70"/>
  <c r="AO29" i="70"/>
  <c r="E29" i="70"/>
  <c r="F30" i="70" s="1"/>
  <c r="G30" i="70" s="1"/>
  <c r="F29" i="70"/>
  <c r="G29" i="70" s="1"/>
  <c r="AO30" i="70"/>
  <c r="AP30" i="70"/>
  <c r="E30" i="70"/>
  <c r="AO31" i="70"/>
  <c r="AP31" i="70"/>
  <c r="DP31" i="70" s="1"/>
  <c r="E31" i="70"/>
  <c r="F31" i="70"/>
  <c r="G31" i="70" s="1"/>
  <c r="AO32" i="70"/>
  <c r="AP32" i="70" s="1"/>
  <c r="DP32" i="70" s="1"/>
  <c r="E32" i="70"/>
  <c r="F32" i="70"/>
  <c r="G32" i="70"/>
  <c r="F33" i="70"/>
  <c r="G33" i="70" s="1"/>
  <c r="AO32" i="69"/>
  <c r="AO14" i="69"/>
  <c r="AO15" i="69"/>
  <c r="AO16" i="69"/>
  <c r="AO17" i="69"/>
  <c r="AO18" i="69"/>
  <c r="AO19" i="69"/>
  <c r="AO20" i="69"/>
  <c r="AO21" i="69"/>
  <c r="AO22" i="69"/>
  <c r="AO23" i="69"/>
  <c r="AO24" i="69"/>
  <c r="AO25" i="69"/>
  <c r="AO26" i="69"/>
  <c r="AO27" i="69"/>
  <c r="AO28" i="69"/>
  <c r="AO29" i="69"/>
  <c r="AO30" i="69"/>
  <c r="AO31" i="69"/>
  <c r="AP32" i="69"/>
  <c r="AO33" i="69"/>
  <c r="AP33" i="69"/>
  <c r="AS33" i="69"/>
  <c r="R7" i="69"/>
  <c r="AB7" i="69"/>
  <c r="AD7" i="69"/>
  <c r="BE7" i="69"/>
  <c r="BI7" i="69"/>
  <c r="BJ7" i="69"/>
  <c r="CJ7" i="69"/>
  <c r="CQ7" i="69"/>
  <c r="BX4" i="69"/>
  <c r="BX5" i="69"/>
  <c r="BX6" i="69"/>
  <c r="BX7" i="69"/>
  <c r="BX8" i="69"/>
  <c r="BX9" i="69"/>
  <c r="BX10" i="69"/>
  <c r="BX11" i="69"/>
  <c r="BX12" i="69"/>
  <c r="BX13" i="69"/>
  <c r="BX14" i="69"/>
  <c r="BX15" i="69"/>
  <c r="BX16" i="69"/>
  <c r="BX17" i="69"/>
  <c r="BX18" i="69"/>
  <c r="BX19" i="69"/>
  <c r="BX20" i="69"/>
  <c r="BX21" i="69"/>
  <c r="BX22" i="69"/>
  <c r="BX23" i="69"/>
  <c r="BX24" i="69"/>
  <c r="BX25" i="69"/>
  <c r="BX26" i="69"/>
  <c r="BX27" i="69"/>
  <c r="BX28" i="69"/>
  <c r="BY28" i="69"/>
  <c r="CJ28" i="69"/>
  <c r="CP28" i="69"/>
  <c r="AB28" i="69"/>
  <c r="R28" i="69"/>
  <c r="AD28" i="69"/>
  <c r="BE28" i="69"/>
  <c r="BI28" i="69"/>
  <c r="BJ28" i="69"/>
  <c r="CQ28" i="69"/>
  <c r="CJ3" i="69"/>
  <c r="AB3" i="69"/>
  <c r="AD3" i="69"/>
  <c r="BE3" i="69"/>
  <c r="BI3" i="69"/>
  <c r="BJ3" i="69"/>
  <c r="CQ3" i="69"/>
  <c r="CJ4" i="69"/>
  <c r="AB4" i="69"/>
  <c r="AD4" i="69"/>
  <c r="BE4" i="69"/>
  <c r="BI4" i="69"/>
  <c r="BJ4" i="69"/>
  <c r="CQ4" i="69"/>
  <c r="CJ5" i="69"/>
  <c r="AB5" i="69"/>
  <c r="AD5" i="69"/>
  <c r="BE5" i="69"/>
  <c r="BI5" i="69"/>
  <c r="BJ5" i="69"/>
  <c r="CQ5" i="69"/>
  <c r="CJ6" i="69"/>
  <c r="AB6" i="69"/>
  <c r="AD6" i="69"/>
  <c r="BE6" i="69"/>
  <c r="BI6" i="69"/>
  <c r="BJ6" i="69"/>
  <c r="CQ6" i="69"/>
  <c r="CJ8" i="69"/>
  <c r="AB8" i="69"/>
  <c r="R8" i="69"/>
  <c r="AD8" i="69"/>
  <c r="BE8" i="69"/>
  <c r="BI8" i="69"/>
  <c r="BJ8" i="69"/>
  <c r="CQ8" i="69"/>
  <c r="CJ9" i="69"/>
  <c r="AB9" i="69"/>
  <c r="R9" i="69"/>
  <c r="AD9" i="69"/>
  <c r="BE9" i="69"/>
  <c r="BI9" i="69"/>
  <c r="BJ9" i="69"/>
  <c r="CQ9" i="69"/>
  <c r="CJ10" i="69"/>
  <c r="AB10" i="69"/>
  <c r="R10" i="69"/>
  <c r="AD10" i="69"/>
  <c r="BE10" i="69"/>
  <c r="BI10" i="69"/>
  <c r="BJ10" i="69"/>
  <c r="CQ10" i="69"/>
  <c r="CJ11" i="69"/>
  <c r="AB11" i="69"/>
  <c r="R11" i="69"/>
  <c r="AD11" i="69"/>
  <c r="BE11" i="69"/>
  <c r="BI11" i="69"/>
  <c r="BJ11" i="69"/>
  <c r="CQ11" i="69"/>
  <c r="CJ12" i="69"/>
  <c r="AB12" i="69"/>
  <c r="R12" i="69"/>
  <c r="AD12" i="69"/>
  <c r="BE12" i="69"/>
  <c r="BI12" i="69"/>
  <c r="BJ12" i="69"/>
  <c r="CQ12" i="69"/>
  <c r="CJ13" i="69"/>
  <c r="AB13" i="69"/>
  <c r="R13" i="69"/>
  <c r="AD13" i="69"/>
  <c r="BE13" i="69"/>
  <c r="BI13" i="69"/>
  <c r="BJ13" i="69"/>
  <c r="CQ13" i="69"/>
  <c r="CJ14" i="69"/>
  <c r="AB14" i="69"/>
  <c r="R14" i="69"/>
  <c r="AD14" i="69"/>
  <c r="BE14" i="69"/>
  <c r="BI14" i="69"/>
  <c r="BJ14" i="69"/>
  <c r="CQ14" i="69"/>
  <c r="CJ15" i="69"/>
  <c r="AB15" i="69"/>
  <c r="R15" i="69"/>
  <c r="AD15" i="69"/>
  <c r="BE15" i="69"/>
  <c r="BI15" i="69"/>
  <c r="BJ15" i="69"/>
  <c r="CQ15" i="69"/>
  <c r="CJ16" i="69"/>
  <c r="AB16" i="69"/>
  <c r="R16" i="69"/>
  <c r="AD16" i="69"/>
  <c r="BE16" i="69"/>
  <c r="BI16" i="69"/>
  <c r="BJ16" i="69"/>
  <c r="CQ16" i="69"/>
  <c r="CJ17" i="69"/>
  <c r="AB17" i="69"/>
  <c r="R17" i="69"/>
  <c r="AD17" i="69"/>
  <c r="BE17" i="69"/>
  <c r="BI17" i="69"/>
  <c r="BJ17" i="69"/>
  <c r="CQ17" i="69"/>
  <c r="CJ18" i="69"/>
  <c r="AB18" i="69"/>
  <c r="R18" i="69"/>
  <c r="AD18" i="69"/>
  <c r="BE18" i="69"/>
  <c r="BI18" i="69"/>
  <c r="BJ18" i="69"/>
  <c r="CQ18" i="69"/>
  <c r="CJ19" i="69"/>
  <c r="AB19" i="69"/>
  <c r="R19" i="69"/>
  <c r="AD19" i="69"/>
  <c r="BE19" i="69"/>
  <c r="BI19" i="69"/>
  <c r="BJ19" i="69"/>
  <c r="CQ19" i="69"/>
  <c r="CJ20" i="69"/>
  <c r="AB20" i="69"/>
  <c r="R20" i="69"/>
  <c r="AD20" i="69"/>
  <c r="BE20" i="69"/>
  <c r="BI20" i="69"/>
  <c r="BJ20" i="69"/>
  <c r="CQ20" i="69"/>
  <c r="CJ21" i="69"/>
  <c r="AB21" i="69"/>
  <c r="R21" i="69"/>
  <c r="AD21" i="69"/>
  <c r="BE21" i="69"/>
  <c r="BI21" i="69"/>
  <c r="BJ21" i="69"/>
  <c r="CQ21" i="69"/>
  <c r="CJ22" i="69"/>
  <c r="AB22" i="69"/>
  <c r="R22" i="69"/>
  <c r="AD22" i="69"/>
  <c r="BE22" i="69"/>
  <c r="BI22" i="69"/>
  <c r="BJ22" i="69"/>
  <c r="CQ22" i="69"/>
  <c r="CJ23" i="69"/>
  <c r="AB23" i="69"/>
  <c r="R23" i="69"/>
  <c r="AD23" i="69"/>
  <c r="BE23" i="69"/>
  <c r="BI23" i="69"/>
  <c r="BJ23" i="69"/>
  <c r="CQ23" i="69"/>
  <c r="CJ24" i="69"/>
  <c r="AB24" i="69"/>
  <c r="R24" i="69"/>
  <c r="AD24" i="69"/>
  <c r="BE24" i="69"/>
  <c r="BI24" i="69"/>
  <c r="BJ24" i="69"/>
  <c r="CQ24" i="69"/>
  <c r="CJ25" i="69"/>
  <c r="AB25" i="69"/>
  <c r="R25" i="69"/>
  <c r="AD25" i="69"/>
  <c r="BE25" i="69"/>
  <c r="BI25" i="69"/>
  <c r="BJ25" i="69"/>
  <c r="CQ25" i="69"/>
  <c r="CJ26" i="69"/>
  <c r="AB26" i="69"/>
  <c r="R26" i="69"/>
  <c r="AD26" i="69"/>
  <c r="BE26" i="69"/>
  <c r="BI26" i="69"/>
  <c r="BJ26" i="69"/>
  <c r="CQ26" i="69"/>
  <c r="CJ27" i="69"/>
  <c r="AB27" i="69"/>
  <c r="R27" i="69"/>
  <c r="AD27" i="69"/>
  <c r="BE27" i="69"/>
  <c r="BI27" i="69"/>
  <c r="BJ27" i="69"/>
  <c r="CQ27" i="69"/>
  <c r="CJ29" i="69"/>
  <c r="BX29" i="69"/>
  <c r="BY29" i="69"/>
  <c r="CP29" i="69"/>
  <c r="AB29" i="69"/>
  <c r="R29" i="69"/>
  <c r="AD29" i="69"/>
  <c r="BE29" i="69"/>
  <c r="BI29" i="69"/>
  <c r="BJ29" i="69"/>
  <c r="CQ29" i="69"/>
  <c r="CJ30" i="69"/>
  <c r="AB30" i="69"/>
  <c r="R30" i="69"/>
  <c r="AD30" i="69"/>
  <c r="BE30" i="69"/>
  <c r="BI30" i="69"/>
  <c r="BJ30" i="69"/>
  <c r="BX30" i="69"/>
  <c r="BY30" i="69"/>
  <c r="CL30" i="69"/>
  <c r="CM30" i="69"/>
  <c r="CQ30" i="69"/>
  <c r="CJ31" i="69"/>
  <c r="AB31" i="69"/>
  <c r="R31" i="69"/>
  <c r="AD31" i="69"/>
  <c r="BE31" i="69"/>
  <c r="BI31" i="69"/>
  <c r="BJ31" i="69"/>
  <c r="BX31" i="69"/>
  <c r="BY31" i="69"/>
  <c r="CL31" i="69"/>
  <c r="CM31" i="69"/>
  <c r="CQ31" i="69"/>
  <c r="CJ32" i="69"/>
  <c r="AB32" i="69"/>
  <c r="R32" i="69"/>
  <c r="AD32" i="69"/>
  <c r="BE32" i="69"/>
  <c r="BI32" i="69"/>
  <c r="BJ32" i="69"/>
  <c r="BX32" i="69"/>
  <c r="BY32" i="69"/>
  <c r="CL32" i="69"/>
  <c r="CM32" i="69"/>
  <c r="CQ32" i="69"/>
  <c r="CJ33" i="69"/>
  <c r="AB33" i="69"/>
  <c r="R33" i="69"/>
  <c r="AD33" i="69"/>
  <c r="BE33" i="69"/>
  <c r="BI33" i="69"/>
  <c r="BJ33" i="69"/>
  <c r="CQ33" i="69"/>
  <c r="BX33" i="69"/>
  <c r="BY33" i="69"/>
  <c r="CB33" i="69"/>
  <c r="CS7" i="69"/>
  <c r="CS28" i="69"/>
  <c r="CS3" i="69"/>
  <c r="CS4" i="69"/>
  <c r="CS5" i="69"/>
  <c r="CS6" i="69"/>
  <c r="CS8" i="69"/>
  <c r="CS9" i="69"/>
  <c r="CS10" i="69"/>
  <c r="CS11" i="69"/>
  <c r="CS12" i="69"/>
  <c r="CS13" i="69"/>
  <c r="CS14" i="69"/>
  <c r="CS15" i="69"/>
  <c r="CS16" i="69"/>
  <c r="CS17" i="69"/>
  <c r="CS18" i="69"/>
  <c r="CS19" i="69"/>
  <c r="CS20" i="69"/>
  <c r="CS21" i="69"/>
  <c r="CS22" i="69"/>
  <c r="CS23" i="69"/>
  <c r="CS24" i="69"/>
  <c r="CS25" i="69"/>
  <c r="CS26" i="69"/>
  <c r="CS27" i="69"/>
  <c r="CS29" i="69"/>
  <c r="CS30" i="69"/>
  <c r="CS31" i="69"/>
  <c r="BN32" i="69"/>
  <c r="CS32" i="69"/>
  <c r="BN33" i="69"/>
  <c r="CS33" i="69"/>
  <c r="AO60" i="69"/>
  <c r="AO59" i="69"/>
  <c r="AP60" i="69"/>
  <c r="AP61" i="69"/>
  <c r="AO47" i="69"/>
  <c r="AO46" i="69"/>
  <c r="AP47" i="69"/>
  <c r="AO48" i="69"/>
  <c r="AP48" i="69"/>
  <c r="AO49" i="69"/>
  <c r="AP49" i="69"/>
  <c r="AO50" i="69"/>
  <c r="AP50" i="69"/>
  <c r="AO51" i="69"/>
  <c r="AP51" i="69"/>
  <c r="AO52" i="69"/>
  <c r="AP52" i="69"/>
  <c r="AO34" i="69"/>
  <c r="AP34" i="69"/>
  <c r="AO35" i="69"/>
  <c r="AP35" i="69"/>
  <c r="AO36" i="69"/>
  <c r="AP36" i="69"/>
  <c r="AO37" i="69"/>
  <c r="AP37" i="69"/>
  <c r="AO38" i="69"/>
  <c r="AP38" i="69"/>
  <c r="AO39" i="69"/>
  <c r="AP39" i="69"/>
  <c r="AO40" i="69"/>
  <c r="AP40" i="69"/>
  <c r="AS63" i="69"/>
  <c r="CJ34" i="69"/>
  <c r="AB34" i="69"/>
  <c r="R34" i="69"/>
  <c r="AD34" i="69"/>
  <c r="BE34" i="69"/>
  <c r="BI34" i="69"/>
  <c r="BJ34" i="69"/>
  <c r="CQ34" i="69"/>
  <c r="CJ35" i="69"/>
  <c r="AB35" i="69"/>
  <c r="R35" i="69"/>
  <c r="AD35" i="69"/>
  <c r="BE35" i="69"/>
  <c r="BI35" i="69"/>
  <c r="BJ35" i="69"/>
  <c r="BX35" i="69"/>
  <c r="BX34" i="69"/>
  <c r="BY35" i="69"/>
  <c r="CL35" i="69"/>
  <c r="CM35" i="69"/>
  <c r="CQ35" i="69"/>
  <c r="CJ36" i="69"/>
  <c r="AB36" i="69"/>
  <c r="R36" i="69"/>
  <c r="AD36" i="69"/>
  <c r="BE36" i="69"/>
  <c r="BI36" i="69"/>
  <c r="BJ36" i="69"/>
  <c r="BW36" i="69"/>
  <c r="BX36" i="69"/>
  <c r="BY36" i="69"/>
  <c r="CL36" i="69"/>
  <c r="CM36" i="69"/>
  <c r="CQ36" i="69"/>
  <c r="CJ37" i="69"/>
  <c r="AB37" i="69"/>
  <c r="R37" i="69"/>
  <c r="AD37" i="69"/>
  <c r="BE37" i="69"/>
  <c r="BI37" i="69"/>
  <c r="BJ37" i="69"/>
  <c r="BX37" i="69"/>
  <c r="BY37" i="69"/>
  <c r="CL37" i="69"/>
  <c r="CM37" i="69"/>
  <c r="CQ37" i="69"/>
  <c r="CJ38" i="69"/>
  <c r="AB38" i="69"/>
  <c r="R38" i="69"/>
  <c r="AD38" i="69"/>
  <c r="BE38" i="69"/>
  <c r="BI38" i="69"/>
  <c r="BJ38" i="69"/>
  <c r="BX38" i="69"/>
  <c r="BY38" i="69"/>
  <c r="CL38" i="69"/>
  <c r="CM38" i="69"/>
  <c r="CQ38" i="69"/>
  <c r="CJ39" i="69"/>
  <c r="BX39" i="69"/>
  <c r="BY39" i="69"/>
  <c r="CP39" i="69"/>
  <c r="AB39" i="69"/>
  <c r="R39" i="69"/>
  <c r="AD39" i="69"/>
  <c r="BE39" i="69"/>
  <c r="BI39" i="69"/>
  <c r="BJ39" i="69"/>
  <c r="CQ39" i="69"/>
  <c r="CJ40" i="69"/>
  <c r="AB40" i="69"/>
  <c r="R40" i="69"/>
  <c r="AD40" i="69"/>
  <c r="BE40" i="69"/>
  <c r="BI40" i="69"/>
  <c r="BJ40" i="69"/>
  <c r="BX40" i="69"/>
  <c r="BY40" i="69"/>
  <c r="CL40" i="69"/>
  <c r="CM40" i="69"/>
  <c r="CQ40" i="69"/>
  <c r="CJ41" i="69"/>
  <c r="BY41" i="69"/>
  <c r="CP41" i="69"/>
  <c r="AB41" i="69"/>
  <c r="R41" i="69"/>
  <c r="AD41" i="69"/>
  <c r="BE41" i="69"/>
  <c r="BI41" i="69"/>
  <c r="BJ41" i="69"/>
  <c r="CQ41" i="69"/>
  <c r="CJ42" i="69"/>
  <c r="BX42" i="69"/>
  <c r="BY42" i="69"/>
  <c r="CP42" i="69"/>
  <c r="AB42" i="69"/>
  <c r="R42" i="69"/>
  <c r="AD42" i="69"/>
  <c r="BE42" i="69"/>
  <c r="BI42" i="69"/>
  <c r="BJ42" i="69"/>
  <c r="CQ42" i="69"/>
  <c r="CJ43" i="69"/>
  <c r="BX43" i="69"/>
  <c r="BY43" i="69"/>
  <c r="CP43" i="69"/>
  <c r="AB43" i="69"/>
  <c r="R43" i="69"/>
  <c r="AD43" i="69"/>
  <c r="BE43" i="69"/>
  <c r="BI43" i="69"/>
  <c r="BJ43" i="69"/>
  <c r="CQ43" i="69"/>
  <c r="CJ44" i="69"/>
  <c r="BY44" i="69"/>
  <c r="CP44" i="69"/>
  <c r="AB44" i="69"/>
  <c r="R44" i="69"/>
  <c r="AD44" i="69"/>
  <c r="BE44" i="69"/>
  <c r="BI44" i="69"/>
  <c r="BJ44" i="69"/>
  <c r="CQ44" i="69"/>
  <c r="CJ45" i="69"/>
  <c r="AB45" i="69"/>
  <c r="R45" i="69"/>
  <c r="AD45" i="69"/>
  <c r="BE45" i="69"/>
  <c r="BI45" i="69"/>
  <c r="BJ45" i="69"/>
  <c r="CQ45" i="69"/>
  <c r="CJ46" i="69"/>
  <c r="AB46" i="69"/>
  <c r="R46" i="69"/>
  <c r="AD46" i="69"/>
  <c r="BE46" i="69"/>
  <c r="BI46" i="69"/>
  <c r="BJ46" i="69"/>
  <c r="CQ46" i="69"/>
  <c r="CJ47" i="69"/>
  <c r="AB47" i="69"/>
  <c r="R47" i="69"/>
  <c r="AD47" i="69"/>
  <c r="BE47" i="69"/>
  <c r="BI47" i="69"/>
  <c r="BJ47" i="69"/>
  <c r="CQ47" i="69"/>
  <c r="CJ48" i="69"/>
  <c r="AB48" i="69"/>
  <c r="R48" i="69"/>
  <c r="AD48" i="69"/>
  <c r="BE48" i="69"/>
  <c r="BI48" i="69"/>
  <c r="BJ48" i="69"/>
  <c r="CQ48" i="69"/>
  <c r="CJ49" i="69"/>
  <c r="AB49" i="69"/>
  <c r="R49" i="69"/>
  <c r="AD49" i="69"/>
  <c r="BE49" i="69"/>
  <c r="BI49" i="69"/>
  <c r="BJ49" i="69"/>
  <c r="CQ49" i="69"/>
  <c r="CJ50" i="69"/>
  <c r="AB50" i="69"/>
  <c r="R50" i="69"/>
  <c r="AD50" i="69"/>
  <c r="BE50" i="69"/>
  <c r="BI50" i="69"/>
  <c r="BJ50" i="69"/>
  <c r="CQ50" i="69"/>
  <c r="CJ51" i="69"/>
  <c r="AB51" i="69"/>
  <c r="R51" i="69"/>
  <c r="AD51" i="69"/>
  <c r="BE51" i="69"/>
  <c r="BI51" i="69"/>
  <c r="BJ51" i="69"/>
  <c r="BX51" i="69"/>
  <c r="BY51" i="69"/>
  <c r="CL51" i="69"/>
  <c r="CM51" i="69"/>
  <c r="CQ51" i="69"/>
  <c r="CJ52" i="69"/>
  <c r="AB52" i="69"/>
  <c r="R52" i="69"/>
  <c r="AD52" i="69"/>
  <c r="BE52" i="69"/>
  <c r="BI52" i="69"/>
  <c r="BJ52" i="69"/>
  <c r="BX52" i="69"/>
  <c r="BY52" i="69"/>
  <c r="CL52" i="69"/>
  <c r="CM52" i="69"/>
  <c r="CQ52" i="69"/>
  <c r="CJ53" i="69"/>
  <c r="AB53" i="69"/>
  <c r="R53" i="69"/>
  <c r="AD53" i="69"/>
  <c r="BE53" i="69"/>
  <c r="BI53" i="69"/>
  <c r="BJ53" i="69"/>
  <c r="BX53" i="69"/>
  <c r="BY53" i="69"/>
  <c r="CL53" i="69"/>
  <c r="CM53" i="69"/>
  <c r="CQ53" i="69"/>
  <c r="CJ54" i="69"/>
  <c r="BY54" i="69"/>
  <c r="CP54" i="69"/>
  <c r="AB54" i="69"/>
  <c r="R54" i="69"/>
  <c r="AD54" i="69"/>
  <c r="BE54" i="69"/>
  <c r="BI54" i="69"/>
  <c r="BJ54" i="69"/>
  <c r="CQ54" i="69"/>
  <c r="CJ55" i="69"/>
  <c r="AB55" i="69"/>
  <c r="R55" i="69"/>
  <c r="AD55" i="69"/>
  <c r="BE55" i="69"/>
  <c r="BI55" i="69"/>
  <c r="BJ55" i="69"/>
  <c r="CQ55" i="69"/>
  <c r="CJ56" i="69"/>
  <c r="AB56" i="69"/>
  <c r="R56" i="69"/>
  <c r="AD56" i="69"/>
  <c r="BE56" i="69"/>
  <c r="BI56" i="69"/>
  <c r="BJ56" i="69"/>
  <c r="CQ56" i="69"/>
  <c r="CJ57" i="69"/>
  <c r="AB57" i="69"/>
  <c r="R57" i="69"/>
  <c r="AD57" i="69"/>
  <c r="BE57" i="69"/>
  <c r="BI57" i="69"/>
  <c r="BJ57" i="69"/>
  <c r="CQ57" i="69"/>
  <c r="CJ58" i="69"/>
  <c r="AB58" i="69"/>
  <c r="R58" i="69"/>
  <c r="AD58" i="69"/>
  <c r="BE58" i="69"/>
  <c r="BI58" i="69"/>
  <c r="BJ58" i="69"/>
  <c r="CQ58" i="69"/>
  <c r="CJ59" i="69"/>
  <c r="AB59" i="69"/>
  <c r="R59" i="69"/>
  <c r="AD59" i="69"/>
  <c r="BE59" i="69"/>
  <c r="BI59" i="69"/>
  <c r="BJ59" i="69"/>
  <c r="CQ59" i="69"/>
  <c r="CJ60" i="69"/>
  <c r="AB60" i="69"/>
  <c r="R60" i="69"/>
  <c r="AD60" i="69"/>
  <c r="BE60" i="69"/>
  <c r="BI60" i="69"/>
  <c r="BJ60" i="69"/>
  <c r="CQ60" i="69"/>
  <c r="CJ61" i="69"/>
  <c r="AB61" i="69"/>
  <c r="R61" i="69"/>
  <c r="AD61" i="69"/>
  <c r="BE61" i="69"/>
  <c r="BI61" i="69"/>
  <c r="BJ61" i="69"/>
  <c r="CQ61" i="69"/>
  <c r="CJ62" i="69"/>
  <c r="AB62" i="69"/>
  <c r="R62" i="69"/>
  <c r="AD62" i="69"/>
  <c r="BE62" i="69"/>
  <c r="BI62" i="69"/>
  <c r="BJ62" i="69"/>
  <c r="CQ62" i="69"/>
  <c r="CJ63" i="69"/>
  <c r="AB63" i="69"/>
  <c r="R63" i="69"/>
  <c r="AD63" i="69"/>
  <c r="BE63" i="69"/>
  <c r="BI63" i="69"/>
  <c r="BJ63" i="69"/>
  <c r="CQ63" i="69"/>
  <c r="BY34" i="69"/>
  <c r="CB63" i="69"/>
  <c r="BN34" i="69"/>
  <c r="CS34" i="69"/>
  <c r="BN35" i="69"/>
  <c r="CS35" i="69"/>
  <c r="BN36" i="69"/>
  <c r="CS36" i="69"/>
  <c r="BN37" i="69"/>
  <c r="CS37" i="69"/>
  <c r="BN38" i="69"/>
  <c r="CS38" i="69"/>
  <c r="BN39" i="69"/>
  <c r="CS39" i="69"/>
  <c r="BN40" i="69"/>
  <c r="CS40" i="69"/>
  <c r="CS41" i="69"/>
  <c r="CS42" i="69"/>
  <c r="CS43" i="69"/>
  <c r="CS44" i="69"/>
  <c r="CS45" i="69"/>
  <c r="CS46" i="69"/>
  <c r="BN47" i="69"/>
  <c r="CS47" i="69"/>
  <c r="CS48" i="69"/>
  <c r="BN49" i="69"/>
  <c r="CS49" i="69"/>
  <c r="BN50" i="69"/>
  <c r="CS50" i="69"/>
  <c r="CS51" i="69"/>
  <c r="BN52" i="69"/>
  <c r="CS52" i="69"/>
  <c r="CS53" i="69"/>
  <c r="CS54" i="69"/>
  <c r="CS55" i="69"/>
  <c r="CS56" i="69"/>
  <c r="CS57" i="69"/>
  <c r="CS58" i="69"/>
  <c r="CS59" i="69"/>
  <c r="BN60" i="69"/>
  <c r="CS60" i="69"/>
  <c r="BN61" i="69"/>
  <c r="CS61" i="69"/>
  <c r="CS62" i="69"/>
  <c r="CS63" i="69"/>
  <c r="AS94" i="69"/>
  <c r="W78" i="69"/>
  <c r="W77" i="69"/>
  <c r="X78" i="69"/>
  <c r="AC78" i="69"/>
  <c r="AB78" i="69"/>
  <c r="AD78" i="69"/>
  <c r="BE78" i="69"/>
  <c r="BI78" i="69"/>
  <c r="BJ78" i="69"/>
  <c r="BX78" i="69"/>
  <c r="BW70" i="69"/>
  <c r="BX70" i="69"/>
  <c r="BX71" i="69"/>
  <c r="BX72" i="69"/>
  <c r="BX73" i="69"/>
  <c r="BX74" i="69"/>
  <c r="BX75" i="69"/>
  <c r="BX76" i="69"/>
  <c r="BX77" i="69"/>
  <c r="BY78" i="69"/>
  <c r="CL78" i="69"/>
  <c r="CM78" i="69"/>
  <c r="CJ78" i="69"/>
  <c r="CQ78" i="69"/>
  <c r="CJ64" i="69"/>
  <c r="AB64" i="69"/>
  <c r="AD64" i="69"/>
  <c r="BE64" i="69"/>
  <c r="BI64" i="69"/>
  <c r="BJ64" i="69"/>
  <c r="CQ64" i="69"/>
  <c r="CJ65" i="69"/>
  <c r="AB65" i="69"/>
  <c r="AD65" i="69"/>
  <c r="BE65" i="69"/>
  <c r="BI65" i="69"/>
  <c r="BJ65" i="69"/>
  <c r="CQ65" i="69"/>
  <c r="CJ66" i="69"/>
  <c r="AB66" i="69"/>
  <c r="AD66" i="69"/>
  <c r="BE66" i="69"/>
  <c r="BI66" i="69"/>
  <c r="BJ66" i="69"/>
  <c r="CQ66" i="69"/>
  <c r="CJ67" i="69"/>
  <c r="AB67" i="69"/>
  <c r="AD67" i="69"/>
  <c r="BE67" i="69"/>
  <c r="BI67" i="69"/>
  <c r="BJ67" i="69"/>
  <c r="CQ67" i="69"/>
  <c r="CJ68" i="69"/>
  <c r="AB68" i="69"/>
  <c r="AD68" i="69"/>
  <c r="BE68" i="69"/>
  <c r="BI68" i="69"/>
  <c r="BJ68" i="69"/>
  <c r="CQ68" i="69"/>
  <c r="CJ69" i="69"/>
  <c r="AB69" i="69"/>
  <c r="AD69" i="69"/>
  <c r="BE69" i="69"/>
  <c r="BI69" i="69"/>
  <c r="BJ69" i="69"/>
  <c r="CQ69" i="69"/>
  <c r="CJ70" i="69"/>
  <c r="AB70" i="69"/>
  <c r="AD70" i="69"/>
  <c r="BE70" i="69"/>
  <c r="BI70" i="69"/>
  <c r="BJ70" i="69"/>
  <c r="BX69" i="69"/>
  <c r="BY70" i="69"/>
  <c r="CL70" i="69"/>
  <c r="CM70" i="69"/>
  <c r="CQ70" i="69"/>
  <c r="CJ71" i="69"/>
  <c r="AB71" i="69"/>
  <c r="AD71" i="69"/>
  <c r="BE71" i="69"/>
  <c r="BI71" i="69"/>
  <c r="BJ71" i="69"/>
  <c r="CQ71" i="69"/>
  <c r="CJ72" i="69"/>
  <c r="AB72" i="69"/>
  <c r="AD72" i="69"/>
  <c r="BE72" i="69"/>
  <c r="BI72" i="69"/>
  <c r="BJ72" i="69"/>
  <c r="CQ72" i="69"/>
  <c r="CJ73" i="69"/>
  <c r="AB73" i="69"/>
  <c r="AD73" i="69"/>
  <c r="BE73" i="69"/>
  <c r="BI73" i="69"/>
  <c r="BJ73" i="69"/>
  <c r="CQ73" i="69"/>
  <c r="CJ74" i="69"/>
  <c r="AB74" i="69"/>
  <c r="AD74" i="69"/>
  <c r="BE74" i="69"/>
  <c r="BI74" i="69"/>
  <c r="BJ74" i="69"/>
  <c r="CQ74" i="69"/>
  <c r="CJ75" i="69"/>
  <c r="AB75" i="69"/>
  <c r="W75" i="69"/>
  <c r="W44" i="69"/>
  <c r="W45" i="69"/>
  <c r="W46" i="69"/>
  <c r="W47" i="69"/>
  <c r="W48" i="69"/>
  <c r="W49" i="69"/>
  <c r="W50" i="69"/>
  <c r="W51" i="69"/>
  <c r="W52" i="69"/>
  <c r="W53" i="69"/>
  <c r="W54" i="69"/>
  <c r="W55" i="69"/>
  <c r="W56" i="69"/>
  <c r="W57" i="69"/>
  <c r="W58" i="69"/>
  <c r="W59" i="69"/>
  <c r="W60" i="69"/>
  <c r="W61" i="69"/>
  <c r="W62" i="69"/>
  <c r="W63" i="69"/>
  <c r="W64" i="69"/>
  <c r="W65" i="69"/>
  <c r="W66" i="69"/>
  <c r="W67" i="69"/>
  <c r="W68" i="69"/>
  <c r="W69" i="69"/>
  <c r="W70" i="69"/>
  <c r="W71" i="69"/>
  <c r="W72" i="69"/>
  <c r="W73" i="69"/>
  <c r="W74" i="69"/>
  <c r="X75" i="69"/>
  <c r="AC75" i="69"/>
  <c r="AD75" i="69"/>
  <c r="BE75" i="69"/>
  <c r="BI75" i="69"/>
  <c r="BJ75" i="69"/>
  <c r="CQ75" i="69"/>
  <c r="CJ76" i="69"/>
  <c r="AB76" i="69"/>
  <c r="W76" i="69"/>
  <c r="X76" i="69"/>
  <c r="AC76" i="69"/>
  <c r="AD76" i="69"/>
  <c r="BE76" i="69"/>
  <c r="BI76" i="69"/>
  <c r="BJ76" i="69"/>
  <c r="CQ76" i="69"/>
  <c r="CJ77" i="69"/>
  <c r="AB77" i="69"/>
  <c r="X77" i="69"/>
  <c r="AC77" i="69"/>
  <c r="AD77" i="69"/>
  <c r="BE77" i="69"/>
  <c r="BI77" i="69"/>
  <c r="BJ77" i="69"/>
  <c r="CQ77" i="69"/>
  <c r="CJ79" i="69"/>
  <c r="AB79" i="69"/>
  <c r="AD79" i="69"/>
  <c r="BE79" i="69"/>
  <c r="BI79" i="69"/>
  <c r="BJ79" i="69"/>
  <c r="BX79" i="69"/>
  <c r="BY79" i="69"/>
  <c r="CL79" i="69"/>
  <c r="CM79" i="69"/>
  <c r="CQ79" i="69"/>
  <c r="CJ80" i="69"/>
  <c r="AB80" i="69"/>
  <c r="AD80" i="69"/>
  <c r="BE80" i="69"/>
  <c r="BI80" i="69"/>
  <c r="BJ80" i="69"/>
  <c r="BW80" i="69"/>
  <c r="BX80" i="69"/>
  <c r="BY80" i="69"/>
  <c r="CL80" i="69"/>
  <c r="CM80" i="69"/>
  <c r="CQ80" i="69"/>
  <c r="CJ81" i="69"/>
  <c r="AB81" i="69"/>
  <c r="AD81" i="69"/>
  <c r="BE81" i="69"/>
  <c r="BI81" i="69"/>
  <c r="BJ81" i="69"/>
  <c r="CQ81" i="69"/>
  <c r="CJ82" i="69"/>
  <c r="AB82" i="69"/>
  <c r="AD82" i="69"/>
  <c r="BE82" i="69"/>
  <c r="BI82" i="69"/>
  <c r="BJ82" i="69"/>
  <c r="BX82" i="69"/>
  <c r="BY82" i="69"/>
  <c r="CL82" i="69"/>
  <c r="CM82" i="69"/>
  <c r="CQ82" i="69"/>
  <c r="CJ83" i="69"/>
  <c r="BY83" i="69"/>
  <c r="CP83" i="69"/>
  <c r="AB83" i="69"/>
  <c r="AD83" i="69"/>
  <c r="BE83" i="69"/>
  <c r="BI83" i="69"/>
  <c r="BJ83" i="69"/>
  <c r="CQ83" i="69"/>
  <c r="CJ84" i="69"/>
  <c r="AB84" i="69"/>
  <c r="AD84" i="69"/>
  <c r="BE84" i="69"/>
  <c r="BI84" i="69"/>
  <c r="BJ84" i="69"/>
  <c r="CQ84" i="69"/>
  <c r="CJ85" i="69"/>
  <c r="AB85" i="69"/>
  <c r="AD85" i="69"/>
  <c r="BE85" i="69"/>
  <c r="BI85" i="69"/>
  <c r="BJ85" i="69"/>
  <c r="BX85" i="69"/>
  <c r="BY85" i="69"/>
  <c r="CL85" i="69"/>
  <c r="CM85" i="69"/>
  <c r="CQ85" i="69"/>
  <c r="CJ86" i="69"/>
  <c r="BX86" i="69"/>
  <c r="BY86" i="69"/>
  <c r="CP86" i="69"/>
  <c r="AB86" i="69"/>
  <c r="AD86" i="69"/>
  <c r="BE86" i="69"/>
  <c r="BI86" i="69"/>
  <c r="BJ86" i="69"/>
  <c r="CQ86" i="69"/>
  <c r="CJ87" i="69"/>
  <c r="BX87" i="69"/>
  <c r="BY87" i="69"/>
  <c r="CP87" i="69"/>
  <c r="AB87" i="69"/>
  <c r="AD87" i="69"/>
  <c r="BE87" i="69"/>
  <c r="BI87" i="69"/>
  <c r="BJ87" i="69"/>
  <c r="CQ87" i="69"/>
  <c r="CJ88" i="69"/>
  <c r="BX88" i="69"/>
  <c r="BY88" i="69"/>
  <c r="CP88" i="69"/>
  <c r="AB88" i="69"/>
  <c r="AD88" i="69"/>
  <c r="BE88" i="69"/>
  <c r="BI88" i="69"/>
  <c r="BJ88" i="69"/>
  <c r="CQ88" i="69"/>
  <c r="CJ89" i="69"/>
  <c r="BX89" i="69"/>
  <c r="BY89" i="69"/>
  <c r="CP89" i="69"/>
  <c r="AB89" i="69"/>
  <c r="AD89" i="69"/>
  <c r="BE89" i="69"/>
  <c r="BI89" i="69"/>
  <c r="BJ89" i="69"/>
  <c r="CQ89" i="69"/>
  <c r="CJ90" i="69"/>
  <c r="BX90" i="69"/>
  <c r="BY90" i="69"/>
  <c r="CP90" i="69"/>
  <c r="AB90" i="69"/>
  <c r="AD90" i="69"/>
  <c r="BE90" i="69"/>
  <c r="BI90" i="69"/>
  <c r="BJ90" i="69"/>
  <c r="CQ90" i="69"/>
  <c r="CJ91" i="69"/>
  <c r="BX91" i="69"/>
  <c r="BY91" i="69"/>
  <c r="CP91" i="69"/>
  <c r="AB91" i="69"/>
  <c r="AD91" i="69"/>
  <c r="BE91" i="69"/>
  <c r="BI91" i="69"/>
  <c r="BJ91" i="69"/>
  <c r="CQ91" i="69"/>
  <c r="CJ92" i="69"/>
  <c r="BX92" i="69"/>
  <c r="BY92" i="69"/>
  <c r="CP92" i="69"/>
  <c r="AB92" i="69"/>
  <c r="AD92" i="69"/>
  <c r="BE92" i="69"/>
  <c r="BI92" i="69"/>
  <c r="BJ92" i="69"/>
  <c r="CQ92" i="69"/>
  <c r="CJ93" i="69"/>
  <c r="BX93" i="69"/>
  <c r="BY93" i="69"/>
  <c r="CP93" i="69"/>
  <c r="AB93" i="69"/>
  <c r="AD93" i="69"/>
  <c r="BE93" i="69"/>
  <c r="BI93" i="69"/>
  <c r="BJ93" i="69"/>
  <c r="CQ93" i="69"/>
  <c r="CJ94" i="69"/>
  <c r="BX94" i="69"/>
  <c r="BY94" i="69"/>
  <c r="CP94" i="69"/>
  <c r="AB94" i="69"/>
  <c r="AD94" i="69"/>
  <c r="BE94" i="69"/>
  <c r="BI94" i="69"/>
  <c r="BJ94" i="69"/>
  <c r="CQ94" i="69"/>
  <c r="BY69" i="69"/>
  <c r="CB94" i="69"/>
  <c r="CS78" i="69"/>
  <c r="CS64" i="69"/>
  <c r="CS65" i="69"/>
  <c r="BN66" i="69"/>
  <c r="CS66" i="69"/>
  <c r="CS67" i="69"/>
  <c r="CS68" i="69"/>
  <c r="CS69" i="69"/>
  <c r="CS70" i="69"/>
  <c r="CS71" i="69"/>
  <c r="CS72" i="69"/>
  <c r="CS73" i="69"/>
  <c r="CS74" i="69"/>
  <c r="CS75" i="69"/>
  <c r="CS76" i="69"/>
  <c r="CS77" i="69"/>
  <c r="CS79" i="69"/>
  <c r="CS80" i="69"/>
  <c r="CS81" i="69"/>
  <c r="CS82" i="69"/>
  <c r="CS83" i="69"/>
  <c r="CS84" i="69"/>
  <c r="CS85" i="69"/>
  <c r="CS86" i="69"/>
  <c r="CS87" i="69"/>
  <c r="CS88" i="69"/>
  <c r="CS89" i="69"/>
  <c r="CS90" i="69"/>
  <c r="CS91" i="69"/>
  <c r="CS92" i="69"/>
  <c r="CS93" i="69"/>
  <c r="CS94" i="69"/>
  <c r="BA9" i="70"/>
  <c r="BE9" i="70"/>
  <c r="CF9" i="70"/>
  <c r="CF3" i="70"/>
  <c r="BT3" i="70"/>
  <c r="BU3" i="70"/>
  <c r="AB3" i="70"/>
  <c r="AD3" i="70" s="1"/>
  <c r="BA3" i="70"/>
  <c r="BE3" i="70"/>
  <c r="CF4" i="70"/>
  <c r="BU4" i="70"/>
  <c r="AB4" i="70"/>
  <c r="AD4" i="70"/>
  <c r="BE4" i="70" s="1"/>
  <c r="BA4" i="70"/>
  <c r="CF5" i="70"/>
  <c r="AB5" i="70"/>
  <c r="AD5" i="70" s="1"/>
  <c r="BE5" i="70" s="1"/>
  <c r="BA5" i="70"/>
  <c r="CF6" i="70"/>
  <c r="AB6" i="70"/>
  <c r="AD6" i="70" s="1"/>
  <c r="BE6" i="70" s="1"/>
  <c r="BF6" i="70" s="1"/>
  <c r="BG6" i="70" s="1"/>
  <c r="BA6" i="70"/>
  <c r="CF7" i="70"/>
  <c r="AB7" i="70"/>
  <c r="AD7" i="70"/>
  <c r="BE7" i="70" s="1"/>
  <c r="BA7" i="70"/>
  <c r="BF7" i="70"/>
  <c r="BG7" i="70" s="1"/>
  <c r="BS7" i="70"/>
  <c r="BT7" i="70"/>
  <c r="BT8" i="70" s="1"/>
  <c r="BT9" i="70" s="1"/>
  <c r="BT6" i="70"/>
  <c r="BU7" i="70"/>
  <c r="CF8" i="70"/>
  <c r="AB8" i="70"/>
  <c r="L8" i="70"/>
  <c r="L3" i="70"/>
  <c r="L4" i="70" s="1"/>
  <c r="BA8" i="70"/>
  <c r="CF10" i="70"/>
  <c r="AB10" i="70"/>
  <c r="W10" i="70"/>
  <c r="W9" i="70"/>
  <c r="L10" i="70"/>
  <c r="L9" i="70"/>
  <c r="BA10" i="70"/>
  <c r="CF11" i="70"/>
  <c r="AB11" i="70"/>
  <c r="W11" i="70"/>
  <c r="X11" i="70"/>
  <c r="AC11" i="70"/>
  <c r="L11" i="70"/>
  <c r="BA11" i="70"/>
  <c r="CF12" i="70"/>
  <c r="AB12" i="70"/>
  <c r="W12" i="70"/>
  <c r="X12" i="70"/>
  <c r="AC12" i="70" s="1"/>
  <c r="L12" i="70"/>
  <c r="M12" i="70" s="1"/>
  <c r="R12" i="70"/>
  <c r="BA12" i="70"/>
  <c r="CF13" i="70"/>
  <c r="AB13" i="70"/>
  <c r="W13" i="70"/>
  <c r="L13" i="70"/>
  <c r="M13" i="70" s="1"/>
  <c r="R13" i="70" s="1"/>
  <c r="BA13" i="70"/>
  <c r="CF14" i="70"/>
  <c r="AB14" i="70"/>
  <c r="W14" i="70"/>
  <c r="L14" i="70"/>
  <c r="BA14" i="70"/>
  <c r="CF15" i="70"/>
  <c r="AB15" i="70"/>
  <c r="W15" i="70"/>
  <c r="X15" i="70"/>
  <c r="AC15" i="70"/>
  <c r="L15" i="70"/>
  <c r="M15" i="70"/>
  <c r="R15" i="70"/>
  <c r="AD15" i="70"/>
  <c r="BE15" i="70" s="1"/>
  <c r="BA15" i="70"/>
  <c r="BF15" i="70"/>
  <c r="BG15" i="70" s="1"/>
  <c r="CF16" i="70"/>
  <c r="AB16" i="70"/>
  <c r="W16" i="70"/>
  <c r="X16" i="70" s="1"/>
  <c r="AC16" i="70" s="1"/>
  <c r="L16" i="70"/>
  <c r="M16" i="70" s="1"/>
  <c r="R16" i="70" s="1"/>
  <c r="BA16" i="70"/>
  <c r="CF17" i="70"/>
  <c r="AB17" i="70"/>
  <c r="W17" i="70"/>
  <c r="L17" i="70"/>
  <c r="M17" i="70" s="1"/>
  <c r="BA17" i="70"/>
  <c r="CF18" i="70"/>
  <c r="AB18" i="70"/>
  <c r="W18" i="70"/>
  <c r="X18" i="70"/>
  <c r="AC18" i="70" s="1"/>
  <c r="L18" i="70"/>
  <c r="BA18" i="70"/>
  <c r="CF19" i="70"/>
  <c r="AB19" i="70"/>
  <c r="W19" i="70"/>
  <c r="X19" i="70"/>
  <c r="AC19" i="70"/>
  <c r="L19" i="70"/>
  <c r="M19" i="70"/>
  <c r="R19" i="70"/>
  <c r="AD19" i="70"/>
  <c r="BE19" i="70" s="1"/>
  <c r="BF19" i="70" s="1"/>
  <c r="BA19" i="70"/>
  <c r="CM19" i="70"/>
  <c r="DD19" i="70" s="1"/>
  <c r="CF20" i="70"/>
  <c r="AB20" i="70"/>
  <c r="W20" i="70"/>
  <c r="X20" i="70"/>
  <c r="AC20" i="70" s="1"/>
  <c r="L20" i="70"/>
  <c r="M20" i="70" s="1"/>
  <c r="R20" i="70"/>
  <c r="BA20" i="70"/>
  <c r="CF21" i="70"/>
  <c r="AB21" i="70"/>
  <c r="W21" i="70"/>
  <c r="X21" i="70" s="1"/>
  <c r="L21" i="70"/>
  <c r="M21" i="70" s="1"/>
  <c r="R21" i="70" s="1"/>
  <c r="BA21" i="70"/>
  <c r="CF22" i="70"/>
  <c r="AB22" i="70"/>
  <c r="W22" i="70"/>
  <c r="X22" i="70"/>
  <c r="AC22" i="70"/>
  <c r="L22" i="70"/>
  <c r="BA22" i="70"/>
  <c r="CF23" i="70"/>
  <c r="AB23" i="70"/>
  <c r="W23" i="70"/>
  <c r="X23" i="70"/>
  <c r="AC23" i="70"/>
  <c r="L23" i="70"/>
  <c r="M23" i="70"/>
  <c r="R23" i="70"/>
  <c r="AD23" i="70"/>
  <c r="BE23" i="70" s="1"/>
  <c r="BF23" i="70" s="1"/>
  <c r="BA23" i="70"/>
  <c r="CF24" i="70"/>
  <c r="AB24" i="70"/>
  <c r="W24" i="70"/>
  <c r="X24" i="70" s="1"/>
  <c r="AC24" i="70" s="1"/>
  <c r="L24" i="70"/>
  <c r="M24" i="70" s="1"/>
  <c r="R24" i="70"/>
  <c r="BA24" i="70"/>
  <c r="CF25" i="70"/>
  <c r="AB25" i="70"/>
  <c r="L25" i="70"/>
  <c r="M25" i="70" s="1"/>
  <c r="R25" i="70" s="1"/>
  <c r="BA25" i="70"/>
  <c r="CF26" i="70"/>
  <c r="AB26" i="70"/>
  <c r="L26" i="70"/>
  <c r="BA26" i="70"/>
  <c r="CF27" i="70"/>
  <c r="AB27" i="70"/>
  <c r="W27" i="70"/>
  <c r="L27" i="70"/>
  <c r="M27" i="70"/>
  <c r="R27" i="70" s="1"/>
  <c r="BA27" i="70"/>
  <c r="CF28" i="70"/>
  <c r="AB28" i="70"/>
  <c r="W28" i="70"/>
  <c r="L28" i="70"/>
  <c r="M28" i="70" s="1"/>
  <c r="R28" i="70" s="1"/>
  <c r="BA28" i="70"/>
  <c r="CF29" i="70"/>
  <c r="AB29" i="70"/>
  <c r="W29" i="70"/>
  <c r="X29" i="70" s="1"/>
  <c r="AC29" i="70"/>
  <c r="AD29" i="70" s="1"/>
  <c r="L29" i="70"/>
  <c r="M29" i="70"/>
  <c r="R29" i="70" s="1"/>
  <c r="BA29" i="70"/>
  <c r="BE29" i="70"/>
  <c r="CF30" i="70"/>
  <c r="AB30" i="70"/>
  <c r="W30" i="70"/>
  <c r="X30" i="70"/>
  <c r="L30" i="70"/>
  <c r="M30" i="70"/>
  <c r="BA30" i="70"/>
  <c r="CF31" i="70"/>
  <c r="AB31" i="70"/>
  <c r="X31" i="70"/>
  <c r="AC31" i="70" s="1"/>
  <c r="L31" i="70"/>
  <c r="BA31" i="70"/>
  <c r="CF32" i="70"/>
  <c r="AB32" i="70"/>
  <c r="AD32" i="70"/>
  <c r="BE32" i="70" s="1"/>
  <c r="BA32" i="70"/>
  <c r="CF33" i="70"/>
  <c r="AB33" i="70"/>
  <c r="AD33" i="70"/>
  <c r="BA33" i="70"/>
  <c r="CF34" i="70"/>
  <c r="AB34" i="70"/>
  <c r="AD34" i="70"/>
  <c r="BA34" i="70"/>
  <c r="CF35" i="70"/>
  <c r="AB35" i="70"/>
  <c r="AD35" i="70" s="1"/>
  <c r="BE35" i="70" s="1"/>
  <c r="BA35" i="70"/>
  <c r="CF36" i="70"/>
  <c r="AB36" i="70"/>
  <c r="AD36" i="70" s="1"/>
  <c r="BE36" i="70" s="1"/>
  <c r="BA36" i="70"/>
  <c r="CF37" i="70"/>
  <c r="AB37" i="70"/>
  <c r="AD37" i="70"/>
  <c r="BA37" i="70"/>
  <c r="CF38" i="70"/>
  <c r="AB38" i="70"/>
  <c r="W38" i="70"/>
  <c r="X38" i="70"/>
  <c r="AC38" i="70" s="1"/>
  <c r="AD38" i="70" s="1"/>
  <c r="BA38" i="70"/>
  <c r="CF39" i="70"/>
  <c r="AB39" i="70"/>
  <c r="W39" i="70"/>
  <c r="X39" i="70" s="1"/>
  <c r="AC39" i="70"/>
  <c r="AD39" i="70" s="1"/>
  <c r="BA39" i="70"/>
  <c r="CF40" i="70"/>
  <c r="BT40" i="70"/>
  <c r="BT10" i="70"/>
  <c r="BT11" i="70" s="1"/>
  <c r="BT12" i="70"/>
  <c r="BT13" i="70" s="1"/>
  <c r="BT14" i="70"/>
  <c r="BT15" i="70" s="1"/>
  <c r="AB40" i="70"/>
  <c r="AC40" i="70" s="1"/>
  <c r="W40" i="70"/>
  <c r="X40" i="70"/>
  <c r="AD40" i="70"/>
  <c r="BE40" i="70" s="1"/>
  <c r="BF40" i="70" s="1"/>
  <c r="BG40" i="70" s="1"/>
  <c r="BA40" i="70"/>
  <c r="CF41" i="70"/>
  <c r="BT41" i="70"/>
  <c r="BU41" i="70"/>
  <c r="CL41" i="70"/>
  <c r="AB41" i="70"/>
  <c r="W41" i="70"/>
  <c r="X41" i="70"/>
  <c r="AC41" i="70"/>
  <c r="AD41" i="70" s="1"/>
  <c r="BA41" i="70"/>
  <c r="CF42" i="70"/>
  <c r="BT42" i="70"/>
  <c r="BU42" i="70" s="1"/>
  <c r="AB42" i="70"/>
  <c r="W42" i="70"/>
  <c r="X42" i="70"/>
  <c r="AC42" i="70" s="1"/>
  <c r="BA42" i="70"/>
  <c r="CF43" i="70"/>
  <c r="BT43" i="70"/>
  <c r="AB43" i="70"/>
  <c r="AD43" i="70" s="1"/>
  <c r="BA43" i="70"/>
  <c r="BE43" i="70"/>
  <c r="BF43" i="70" s="1"/>
  <c r="CF44" i="70"/>
  <c r="AB44" i="70"/>
  <c r="AD44" i="70"/>
  <c r="BE44" i="70" s="1"/>
  <c r="BA44" i="70"/>
  <c r="CF45" i="70"/>
  <c r="AB45" i="70"/>
  <c r="W45" i="70"/>
  <c r="W43" i="70"/>
  <c r="W44" i="70"/>
  <c r="BA45" i="70"/>
  <c r="CF46" i="70"/>
  <c r="BT46" i="70"/>
  <c r="AB46" i="70"/>
  <c r="X46" i="70"/>
  <c r="AC46" i="70" s="1"/>
  <c r="BA46" i="70"/>
  <c r="CF47" i="70"/>
  <c r="BT47" i="70"/>
  <c r="BU47" i="70"/>
  <c r="CL47" i="70" s="1"/>
  <c r="AB47" i="70"/>
  <c r="AD47" i="70" s="1"/>
  <c r="BA47" i="70"/>
  <c r="CF48" i="70"/>
  <c r="AB48" i="70"/>
  <c r="AD48" i="70"/>
  <c r="BA48" i="70"/>
  <c r="BS48" i="70"/>
  <c r="BT48" i="70"/>
  <c r="BU48" i="70" s="1"/>
  <c r="CH48" i="70" s="1"/>
  <c r="CF49" i="70"/>
  <c r="AB49" i="70"/>
  <c r="AD49" i="70"/>
  <c r="BA49" i="70"/>
  <c r="BE49" i="70"/>
  <c r="CF50" i="70"/>
  <c r="AB50" i="70"/>
  <c r="AD50" i="70" s="1"/>
  <c r="BA50" i="70"/>
  <c r="BE50" i="70"/>
  <c r="BF50" i="70"/>
  <c r="BG50" i="70" s="1"/>
  <c r="CF51" i="70"/>
  <c r="AB51" i="70"/>
  <c r="AD51" i="70"/>
  <c r="BE51" i="70" s="1"/>
  <c r="BA51" i="70"/>
  <c r="BF51" i="70"/>
  <c r="CF52" i="70"/>
  <c r="AB52" i="70"/>
  <c r="AD52" i="70"/>
  <c r="BE52" i="70" s="1"/>
  <c r="BA52" i="70"/>
  <c r="CF53" i="70"/>
  <c r="AB53" i="70"/>
  <c r="AD53" i="70"/>
  <c r="BA53" i="70"/>
  <c r="BE53" i="70"/>
  <c r="CF54" i="70"/>
  <c r="AB54" i="70"/>
  <c r="AD54" i="70" s="1"/>
  <c r="BA54" i="70"/>
  <c r="BE54" i="70"/>
  <c r="CF55" i="70"/>
  <c r="AB55" i="70"/>
  <c r="L55" i="70"/>
  <c r="BA55" i="70"/>
  <c r="CF56" i="70"/>
  <c r="AB56" i="70"/>
  <c r="L56" i="70"/>
  <c r="BA56" i="70"/>
  <c r="CF57" i="70"/>
  <c r="AB57" i="70"/>
  <c r="L57" i="70"/>
  <c r="M57" i="70" s="1"/>
  <c r="R57" i="70" s="1"/>
  <c r="AD57" i="70" s="1"/>
  <c r="BA57" i="70"/>
  <c r="BE57" i="70"/>
  <c r="CF58" i="70"/>
  <c r="AB58" i="70"/>
  <c r="L58" i="70"/>
  <c r="M58" i="70"/>
  <c r="BA58" i="70"/>
  <c r="CF59" i="70"/>
  <c r="AB59" i="70"/>
  <c r="L59" i="70"/>
  <c r="BA59" i="70"/>
  <c r="CF60" i="70"/>
  <c r="AB60" i="70"/>
  <c r="L60" i="70"/>
  <c r="BA60" i="70"/>
  <c r="CF61" i="70"/>
  <c r="AB61" i="70"/>
  <c r="L61" i="70"/>
  <c r="M61" i="70"/>
  <c r="R61" i="70" s="1"/>
  <c r="AD61" i="70" s="1"/>
  <c r="BE61" i="70" s="1"/>
  <c r="BA61" i="70"/>
  <c r="CF62" i="70"/>
  <c r="AB62" i="70"/>
  <c r="L62" i="70"/>
  <c r="M62" i="70"/>
  <c r="R62" i="70"/>
  <c r="AD62" i="70" s="1"/>
  <c r="BE62" i="70" s="1"/>
  <c r="BF62" i="70" s="1"/>
  <c r="BG62" i="70" s="1"/>
  <c r="BA62" i="70"/>
  <c r="CF63" i="70"/>
  <c r="AB63" i="70"/>
  <c r="L63" i="70"/>
  <c r="M63" i="70" s="1"/>
  <c r="R63" i="70" s="1"/>
  <c r="AD63" i="70"/>
  <c r="BE63" i="70" s="1"/>
  <c r="BA63" i="70"/>
  <c r="CF64" i="70"/>
  <c r="AB64" i="70"/>
  <c r="AD64" i="70" s="1"/>
  <c r="BE64" i="70" s="1"/>
  <c r="BF64" i="70" s="1"/>
  <c r="BG64" i="70" s="1"/>
  <c r="BA64" i="70"/>
  <c r="CF65" i="70"/>
  <c r="AB65" i="70"/>
  <c r="AD65" i="70" s="1"/>
  <c r="BE65" i="70" s="1"/>
  <c r="BA65" i="70"/>
  <c r="BF65" i="70"/>
  <c r="CF66" i="70"/>
  <c r="AB66" i="70"/>
  <c r="AD66" i="70"/>
  <c r="BE66" i="70" s="1"/>
  <c r="BA66" i="70"/>
  <c r="BF66" i="70"/>
  <c r="CF67" i="70"/>
  <c r="AB67" i="70"/>
  <c r="AD67" i="70"/>
  <c r="BE67" i="70" s="1"/>
  <c r="BA67" i="70"/>
  <c r="CF68" i="70"/>
  <c r="AB68" i="70"/>
  <c r="AD68" i="70" s="1"/>
  <c r="BE68" i="70" s="1"/>
  <c r="BF68" i="70" s="1"/>
  <c r="BG68" i="70" s="1"/>
  <c r="BA68" i="70"/>
  <c r="BS68" i="70"/>
  <c r="BT68" i="70"/>
  <c r="CF69" i="70"/>
  <c r="AB69" i="70"/>
  <c r="AD69" i="70"/>
  <c r="BE69" i="70" s="1"/>
  <c r="BA69" i="70"/>
  <c r="CF70" i="70"/>
  <c r="AB70" i="70"/>
  <c r="AD70" i="70"/>
  <c r="BA70" i="70"/>
  <c r="BE70" i="70"/>
  <c r="CF71" i="70"/>
  <c r="AB71" i="70"/>
  <c r="L71" i="70"/>
  <c r="L70" i="70"/>
  <c r="M71" i="70"/>
  <c r="BA71" i="70"/>
  <c r="CF72" i="70"/>
  <c r="AB72" i="70"/>
  <c r="L72" i="70"/>
  <c r="M72" i="70" s="1"/>
  <c r="R72" i="70"/>
  <c r="AD72" i="70"/>
  <c r="BE72" i="70" s="1"/>
  <c r="BA72" i="70"/>
  <c r="CF73" i="70"/>
  <c r="AB73" i="70"/>
  <c r="L73" i="70"/>
  <c r="M73" i="70"/>
  <c r="R73" i="70" s="1"/>
  <c r="AD73" i="70" s="1"/>
  <c r="BE73" i="70" s="1"/>
  <c r="BA73" i="70"/>
  <c r="CF74" i="70"/>
  <c r="AB74" i="70"/>
  <c r="AD74" i="70" s="1"/>
  <c r="BE74" i="70" s="1"/>
  <c r="L74" i="70"/>
  <c r="M74" i="70" s="1"/>
  <c r="R74" i="70"/>
  <c r="BA74" i="70"/>
  <c r="CF75" i="70"/>
  <c r="AB75" i="70"/>
  <c r="L75" i="70"/>
  <c r="M75" i="70"/>
  <c r="R75" i="70" s="1"/>
  <c r="AD75" i="70" s="1"/>
  <c r="BA75" i="70"/>
  <c r="CF76" i="70"/>
  <c r="AB76" i="70"/>
  <c r="L76" i="70"/>
  <c r="M76" i="70" s="1"/>
  <c r="R76" i="70"/>
  <c r="AD76" i="70"/>
  <c r="BE76" i="70" s="1"/>
  <c r="BA76" i="70"/>
  <c r="CF77" i="70"/>
  <c r="AB77" i="70"/>
  <c r="L77" i="70"/>
  <c r="M77" i="70"/>
  <c r="R77" i="70"/>
  <c r="AD77" i="70" s="1"/>
  <c r="BA77" i="70"/>
  <c r="CF78" i="70"/>
  <c r="AB78" i="70"/>
  <c r="AD78" i="70" s="1"/>
  <c r="BE78" i="70" s="1"/>
  <c r="L78" i="70"/>
  <c r="M78" i="70" s="1"/>
  <c r="R78" i="70"/>
  <c r="BA78" i="70"/>
  <c r="CF79" i="70"/>
  <c r="AB79" i="70"/>
  <c r="L79" i="70"/>
  <c r="M79" i="70"/>
  <c r="Q79" i="70" s="1"/>
  <c r="BA79" i="70"/>
  <c r="CF80" i="70"/>
  <c r="AB80" i="70"/>
  <c r="L80" i="70"/>
  <c r="M80" i="70" s="1"/>
  <c r="R80" i="70"/>
  <c r="AD80" i="70"/>
  <c r="BE80" i="70" s="1"/>
  <c r="BA80" i="70"/>
  <c r="CF81" i="70"/>
  <c r="AB81" i="70"/>
  <c r="L81" i="70"/>
  <c r="M81" i="70"/>
  <c r="R81" i="70" s="1"/>
  <c r="AD81" i="70" s="1"/>
  <c r="BE81" i="70" s="1"/>
  <c r="BA81" i="70"/>
  <c r="CF82" i="70"/>
  <c r="AB82" i="70"/>
  <c r="AD82" i="70" s="1"/>
  <c r="BE82" i="70" s="1"/>
  <c r="BA82" i="70"/>
  <c r="CF83" i="70"/>
  <c r="AB83" i="70"/>
  <c r="AD83" i="70" s="1"/>
  <c r="BE83" i="70" s="1"/>
  <c r="BA83" i="70"/>
  <c r="CF84" i="70"/>
  <c r="AB84" i="70"/>
  <c r="AD84" i="70"/>
  <c r="BA84" i="70"/>
  <c r="CF85" i="70"/>
  <c r="AB85" i="70"/>
  <c r="AD85" i="70" s="1"/>
  <c r="BA85" i="70"/>
  <c r="CF86" i="70"/>
  <c r="AB86" i="70"/>
  <c r="AD86" i="70"/>
  <c r="BA86" i="70"/>
  <c r="CF87" i="70"/>
  <c r="AB87" i="70"/>
  <c r="AD87" i="70" s="1"/>
  <c r="BA87" i="70"/>
  <c r="CF88" i="70"/>
  <c r="AD88" i="70"/>
  <c r="BA88" i="70"/>
  <c r="CF89" i="70"/>
  <c r="AB89" i="70"/>
  <c r="AD89" i="70"/>
  <c r="BA89" i="70"/>
  <c r="BE89" i="70"/>
  <c r="CF90" i="70"/>
  <c r="AB90" i="70"/>
  <c r="AD90" i="70" s="1"/>
  <c r="BA90" i="70"/>
  <c r="BE90" i="70"/>
  <c r="CF91" i="70"/>
  <c r="AB91" i="70"/>
  <c r="AD91" i="70"/>
  <c r="BA91" i="70"/>
  <c r="BE91" i="70"/>
  <c r="CF92" i="70"/>
  <c r="AB92" i="70"/>
  <c r="AD92" i="70" s="1"/>
  <c r="BE92" i="70" s="1"/>
  <c r="BA92" i="70"/>
  <c r="CF93" i="70"/>
  <c r="AB93" i="70"/>
  <c r="AD93" i="70"/>
  <c r="BA93" i="70"/>
  <c r="BE93" i="70"/>
  <c r="AL63" i="70"/>
  <c r="BL63" i="70"/>
  <c r="BM63" i="70" s="1"/>
  <c r="AL64" i="70"/>
  <c r="BL64" i="70" s="1"/>
  <c r="BM64" i="70"/>
  <c r="AL65" i="70"/>
  <c r="BL65" i="70"/>
  <c r="BM65" i="70"/>
  <c r="AL66" i="70"/>
  <c r="BL66" i="70"/>
  <c r="BM66" i="70"/>
  <c r="AL67" i="70"/>
  <c r="BL67" i="70"/>
  <c r="BM67" i="70" s="1"/>
  <c r="AL68" i="70"/>
  <c r="BL68" i="70" s="1"/>
  <c r="BM68" i="70"/>
  <c r="AL69" i="70"/>
  <c r="BL69" i="70"/>
  <c r="BM69" i="70"/>
  <c r="AL70" i="70"/>
  <c r="BL70" i="70"/>
  <c r="BM70" i="70"/>
  <c r="AL71" i="70"/>
  <c r="BL71" i="70"/>
  <c r="BM71" i="70" s="1"/>
  <c r="AL72" i="70"/>
  <c r="BL72" i="70" s="1"/>
  <c r="BM72" i="70"/>
  <c r="AL73" i="70"/>
  <c r="BL73" i="70"/>
  <c r="BM73" i="70"/>
  <c r="AL74" i="70"/>
  <c r="BL74" i="70"/>
  <c r="BM74" i="70"/>
  <c r="AL75" i="70"/>
  <c r="BL75" i="70"/>
  <c r="BM75" i="70" s="1"/>
  <c r="AL76" i="70"/>
  <c r="BL76" i="70" s="1"/>
  <c r="BM76" i="70"/>
  <c r="AL77" i="70"/>
  <c r="BL77" i="70"/>
  <c r="AO77" i="70"/>
  <c r="AP77" i="70" s="1"/>
  <c r="AO76" i="70"/>
  <c r="AL78" i="70"/>
  <c r="BL78" i="70" s="1"/>
  <c r="AO78" i="70"/>
  <c r="AL79" i="70"/>
  <c r="BL79" i="70" s="1"/>
  <c r="BM79" i="70" s="1"/>
  <c r="AL80" i="70"/>
  <c r="BL80" i="70"/>
  <c r="BM80" i="70" s="1"/>
  <c r="AL81" i="70"/>
  <c r="BL81" i="70" s="1"/>
  <c r="BM81" i="70"/>
  <c r="AL82" i="70"/>
  <c r="BL82" i="70"/>
  <c r="BM82" i="70"/>
  <c r="AL83" i="70"/>
  <c r="BL83" i="70" s="1"/>
  <c r="BM83" i="70" s="1"/>
  <c r="AL84" i="70"/>
  <c r="BL84" i="70" s="1"/>
  <c r="BM84" i="70" s="1"/>
  <c r="AL85" i="70"/>
  <c r="BL85" i="70" s="1"/>
  <c r="BM85" i="70"/>
  <c r="AL86" i="70"/>
  <c r="BL86" i="70"/>
  <c r="BM86" i="70"/>
  <c r="AL87" i="70"/>
  <c r="BL87" i="70" s="1"/>
  <c r="BM87" i="70" s="1"/>
  <c r="AL88" i="70"/>
  <c r="BL88" i="70"/>
  <c r="BM88" i="70" s="1"/>
  <c r="AL89" i="70"/>
  <c r="BL89" i="70" s="1"/>
  <c r="BM89" i="70"/>
  <c r="AL90" i="70"/>
  <c r="BL90" i="70"/>
  <c r="BM90" i="70"/>
  <c r="AL91" i="70"/>
  <c r="BL91" i="70" s="1"/>
  <c r="BM91" i="70" s="1"/>
  <c r="AL92" i="70"/>
  <c r="BL92" i="70"/>
  <c r="BM92" i="70" s="1"/>
  <c r="AL93" i="70"/>
  <c r="BL93" i="70" s="1"/>
  <c r="BM93" i="70"/>
  <c r="AO96" i="70"/>
  <c r="AO95" i="70"/>
  <c r="AP96" i="70"/>
  <c r="AO99" i="70"/>
  <c r="AP99" i="70" s="1"/>
  <c r="AO98" i="70"/>
  <c r="AO112" i="70"/>
  <c r="AP112" i="70" s="1"/>
  <c r="AX112" i="70" s="1"/>
  <c r="AW112" i="70" s="1"/>
  <c r="AO111" i="70"/>
  <c r="AP169" i="70" s="1"/>
  <c r="AO113" i="70"/>
  <c r="AO114" i="70"/>
  <c r="AP114" i="70"/>
  <c r="AO115" i="70"/>
  <c r="AP115" i="70"/>
  <c r="AX115" i="70" s="1"/>
  <c r="AW115" i="70" s="1"/>
  <c r="AO116" i="70"/>
  <c r="AP116" i="70"/>
  <c r="AX116" i="70" s="1"/>
  <c r="AO117" i="70"/>
  <c r="AP117" i="70"/>
  <c r="AX117" i="70" s="1"/>
  <c r="AW117" i="70" s="1"/>
  <c r="AO118" i="70"/>
  <c r="AP118" i="70"/>
  <c r="AO119" i="70"/>
  <c r="AP119" i="70"/>
  <c r="AX119" i="70" s="1"/>
  <c r="AW119" i="70" s="1"/>
  <c r="AO120" i="70"/>
  <c r="AP120" i="70"/>
  <c r="AO121" i="70"/>
  <c r="AP121" i="70"/>
  <c r="AO122" i="70"/>
  <c r="AP122" i="70"/>
  <c r="AO123" i="70"/>
  <c r="AP123" i="70"/>
  <c r="CF94" i="70"/>
  <c r="AB94" i="70"/>
  <c r="AD94" i="70"/>
  <c r="BE94" i="70" s="1"/>
  <c r="BA94" i="70"/>
  <c r="CF95" i="70"/>
  <c r="AB95" i="70"/>
  <c r="AD95" i="70" s="1"/>
  <c r="BE95" i="70" s="1"/>
  <c r="BF95" i="70" s="1"/>
  <c r="BG95" i="70" s="1"/>
  <c r="BA95" i="70"/>
  <c r="BS95" i="70"/>
  <c r="BT95" i="70"/>
  <c r="CF96" i="70"/>
  <c r="AB96" i="70"/>
  <c r="AD96" i="70"/>
  <c r="BE96" i="70" s="1"/>
  <c r="BA96" i="70"/>
  <c r="BS96" i="70"/>
  <c r="BT96" i="70"/>
  <c r="CF97" i="70"/>
  <c r="AB97" i="70"/>
  <c r="AD97" i="70" s="1"/>
  <c r="BE97" i="70" s="1"/>
  <c r="BA97" i="70"/>
  <c r="CF98" i="70"/>
  <c r="AB98" i="70"/>
  <c r="AD98" i="70"/>
  <c r="BA98" i="70"/>
  <c r="BS98" i="70"/>
  <c r="BT98" i="70"/>
  <c r="BT97" i="70"/>
  <c r="BU97" i="70" s="1"/>
  <c r="CF99" i="70"/>
  <c r="AB99" i="70"/>
  <c r="AD99" i="70" s="1"/>
  <c r="BE99" i="70" s="1"/>
  <c r="BA99" i="70"/>
  <c r="BS99" i="70"/>
  <c r="BT99" i="70" s="1"/>
  <c r="BU99" i="70" s="1"/>
  <c r="CH99" i="70"/>
  <c r="CF100" i="70"/>
  <c r="AB100" i="70"/>
  <c r="AD100" i="70" s="1"/>
  <c r="BE100" i="70" s="1"/>
  <c r="BA100" i="70"/>
  <c r="BS100" i="70"/>
  <c r="BT100" i="70"/>
  <c r="BU100" i="70" s="1"/>
  <c r="CF101" i="70"/>
  <c r="AB101" i="70"/>
  <c r="AD101" i="70" s="1"/>
  <c r="BE101" i="70" s="1"/>
  <c r="BA101" i="70"/>
  <c r="BT101" i="70"/>
  <c r="BU101" i="70" s="1"/>
  <c r="CH101" i="70" s="1"/>
  <c r="CF102" i="70"/>
  <c r="AB102" i="70"/>
  <c r="AD102" i="70"/>
  <c r="BE102" i="70" s="1"/>
  <c r="BA102" i="70"/>
  <c r="BT102" i="70"/>
  <c r="CF103" i="70"/>
  <c r="BT103" i="70"/>
  <c r="BU103" i="70" s="1"/>
  <c r="CL103" i="70" s="1"/>
  <c r="AB103" i="70"/>
  <c r="AD103" i="70" s="1"/>
  <c r="BA103" i="70"/>
  <c r="BE103" i="70"/>
  <c r="BF103" i="70" s="1"/>
  <c r="BG103" i="70" s="1"/>
  <c r="CF104" i="70"/>
  <c r="AB104" i="70"/>
  <c r="AD104" i="70"/>
  <c r="BE104" i="70" s="1"/>
  <c r="BA104" i="70"/>
  <c r="BT104" i="70"/>
  <c r="BU104" i="70"/>
  <c r="CF105" i="70"/>
  <c r="AB105" i="70"/>
  <c r="AD105" i="70"/>
  <c r="BA105" i="70"/>
  <c r="BE105" i="70"/>
  <c r="BT105" i="70"/>
  <c r="CF106" i="70"/>
  <c r="BT106" i="70"/>
  <c r="AB106" i="70"/>
  <c r="AD106" i="70"/>
  <c r="BA106" i="70"/>
  <c r="BE106" i="70"/>
  <c r="CF107" i="70"/>
  <c r="AB107" i="70"/>
  <c r="AD107" i="70" s="1"/>
  <c r="BE107" i="70" s="1"/>
  <c r="BA107" i="70"/>
  <c r="CF108" i="70"/>
  <c r="AB108" i="70"/>
  <c r="AD108" i="70"/>
  <c r="BA108" i="70"/>
  <c r="BE108" i="70" s="1"/>
  <c r="BT108" i="70"/>
  <c r="CF109" i="70"/>
  <c r="AB109" i="70"/>
  <c r="AD109" i="70"/>
  <c r="BA109" i="70"/>
  <c r="CF110" i="70"/>
  <c r="AB110" i="70"/>
  <c r="AD110" i="70"/>
  <c r="BA110" i="70"/>
  <c r="CF111" i="70"/>
  <c r="AB111" i="70"/>
  <c r="AD111" i="70" s="1"/>
  <c r="BE111" i="70" s="1"/>
  <c r="BA111" i="70"/>
  <c r="CF112" i="70"/>
  <c r="AB112" i="70"/>
  <c r="AD112" i="70" s="1"/>
  <c r="BA112" i="70"/>
  <c r="BE112" i="70"/>
  <c r="BF112" i="70"/>
  <c r="BG112" i="70" s="1"/>
  <c r="CF113" i="70"/>
  <c r="BU113" i="70"/>
  <c r="CL113" i="70"/>
  <c r="AB113" i="70"/>
  <c r="AD113" i="70" s="1"/>
  <c r="BA113" i="70"/>
  <c r="BE113" i="70"/>
  <c r="BF113" i="70"/>
  <c r="BG113" i="70" s="1"/>
  <c r="CF114" i="70"/>
  <c r="AB114" i="70"/>
  <c r="AD114" i="70"/>
  <c r="BE114" i="70" s="1"/>
  <c r="BA114" i="70"/>
  <c r="CF115" i="70"/>
  <c r="AB115" i="70"/>
  <c r="AD115" i="70" s="1"/>
  <c r="BE115" i="70" s="1"/>
  <c r="BF115" i="70" s="1"/>
  <c r="BA115" i="70"/>
  <c r="CM115" i="70"/>
  <c r="CF116" i="70"/>
  <c r="AB116" i="70"/>
  <c r="AD116" i="70"/>
  <c r="BA116" i="70"/>
  <c r="BT116" i="70"/>
  <c r="BU116" i="70" s="1"/>
  <c r="CF117" i="70"/>
  <c r="AB117" i="70"/>
  <c r="AD117" i="70" s="1"/>
  <c r="BA117" i="70"/>
  <c r="CF118" i="70"/>
  <c r="AB118" i="70"/>
  <c r="AD118" i="70"/>
  <c r="BA118" i="70"/>
  <c r="CF119" i="70"/>
  <c r="AB119" i="70"/>
  <c r="AD119" i="70" s="1"/>
  <c r="BE119" i="70" s="1"/>
  <c r="BF119" i="70" s="1"/>
  <c r="BA119" i="70"/>
  <c r="CF120" i="70"/>
  <c r="AB120" i="70"/>
  <c r="AD120" i="70"/>
  <c r="BA120" i="70"/>
  <c r="BE120" i="70"/>
  <c r="CF121" i="70"/>
  <c r="AB121" i="70"/>
  <c r="AD121" i="70" s="1"/>
  <c r="BA121" i="70"/>
  <c r="BS121" i="70"/>
  <c r="BS120" i="70"/>
  <c r="CF122" i="70"/>
  <c r="AB122" i="70"/>
  <c r="AD122" i="70"/>
  <c r="BE122" i="70" s="1"/>
  <c r="BA122" i="70"/>
  <c r="BT122" i="70"/>
  <c r="BT121" i="70"/>
  <c r="CF123" i="70"/>
  <c r="BT123" i="70"/>
  <c r="BU123" i="70" s="1"/>
  <c r="CL123" i="70" s="1"/>
  <c r="AB123" i="70"/>
  <c r="AD123" i="70"/>
  <c r="BA123" i="70"/>
  <c r="BE123" i="70"/>
  <c r="BT111" i="70"/>
  <c r="BT112" i="70" s="1"/>
  <c r="BU112" i="70" s="1"/>
  <c r="AL94" i="70"/>
  <c r="BL94" i="70" s="1"/>
  <c r="BM94" i="70" s="1"/>
  <c r="AL95" i="70"/>
  <c r="BL95" i="70" s="1"/>
  <c r="BM95" i="70"/>
  <c r="BM96" i="70"/>
  <c r="AL97" i="70"/>
  <c r="BL97" i="70" s="1"/>
  <c r="BM97" i="70" s="1"/>
  <c r="AL98" i="70"/>
  <c r="BL98" i="70"/>
  <c r="BM98" i="70" s="1"/>
  <c r="BM99" i="70"/>
  <c r="AL100" i="70"/>
  <c r="BL100" i="70"/>
  <c r="BM100" i="70"/>
  <c r="AL101" i="70"/>
  <c r="BL101" i="70"/>
  <c r="BM101" i="70"/>
  <c r="AL102" i="70"/>
  <c r="BL102" i="70"/>
  <c r="BM102" i="70" s="1"/>
  <c r="AL103" i="70"/>
  <c r="BL103" i="70" s="1"/>
  <c r="BM103" i="70"/>
  <c r="AL104" i="70"/>
  <c r="BL104" i="70"/>
  <c r="BM104" i="70"/>
  <c r="AL105" i="70"/>
  <c r="BL105" i="70"/>
  <c r="BM105" i="70"/>
  <c r="AL106" i="70"/>
  <c r="BL106" i="70"/>
  <c r="BM106" i="70" s="1"/>
  <c r="AL107" i="70"/>
  <c r="BL107" i="70" s="1"/>
  <c r="BM107" i="70"/>
  <c r="AL108" i="70"/>
  <c r="BL108" i="70"/>
  <c r="BM108" i="70"/>
  <c r="AL109" i="70"/>
  <c r="BL109" i="70"/>
  <c r="BM109" i="70"/>
  <c r="AL110" i="70"/>
  <c r="BL110" i="70"/>
  <c r="BM110" i="70" s="1"/>
  <c r="AL111" i="70"/>
  <c r="BL111" i="70" s="1"/>
  <c r="BM111" i="70"/>
  <c r="BM112" i="70"/>
  <c r="BM113" i="70"/>
  <c r="BM114" i="70"/>
  <c r="BM115" i="70"/>
  <c r="BM116" i="70"/>
  <c r="BM117" i="70"/>
  <c r="BM118" i="70"/>
  <c r="BM119" i="70"/>
  <c r="BM120" i="70"/>
  <c r="BM121" i="70"/>
  <c r="BM122" i="70"/>
  <c r="BM123" i="70"/>
  <c r="CO115" i="70"/>
  <c r="CS115" i="70" s="1"/>
  <c r="AO124" i="70"/>
  <c r="AP124" i="70"/>
  <c r="AO125" i="70"/>
  <c r="AP125" i="70"/>
  <c r="AO126" i="70"/>
  <c r="AP126" i="70"/>
  <c r="AO127" i="70"/>
  <c r="AP127" i="70"/>
  <c r="AO128" i="70"/>
  <c r="AP128" i="70"/>
  <c r="AX128" i="70" s="1"/>
  <c r="AO129" i="70"/>
  <c r="AP129" i="70"/>
  <c r="AO130" i="70"/>
  <c r="AP130" i="70"/>
  <c r="AO131" i="70"/>
  <c r="AP131" i="70"/>
  <c r="AO132" i="70"/>
  <c r="AP132" i="70"/>
  <c r="AO133" i="70"/>
  <c r="AP133" i="70"/>
  <c r="AO134" i="70"/>
  <c r="AP134" i="70"/>
  <c r="AO135" i="70"/>
  <c r="AP135" i="70"/>
  <c r="CF124" i="70"/>
  <c r="BT124" i="70"/>
  <c r="BU124" i="70"/>
  <c r="AB124" i="70"/>
  <c r="AD124" i="70" s="1"/>
  <c r="BA124" i="70"/>
  <c r="BE124" i="70"/>
  <c r="CF125" i="70"/>
  <c r="BT125" i="70"/>
  <c r="BU125" i="70"/>
  <c r="AB125" i="70"/>
  <c r="AD125" i="70"/>
  <c r="BE125" i="70" s="1"/>
  <c r="BF125" i="70" s="1"/>
  <c r="BG125" i="70" s="1"/>
  <c r="BA125" i="70"/>
  <c r="CF126" i="70"/>
  <c r="AB126" i="70"/>
  <c r="AD126" i="70"/>
  <c r="BA126" i="70"/>
  <c r="BE126" i="70"/>
  <c r="BT126" i="70"/>
  <c r="BU126" i="70" s="1"/>
  <c r="CF127" i="70"/>
  <c r="BT127" i="70"/>
  <c r="AB127" i="70"/>
  <c r="AD127" i="70"/>
  <c r="BE127" i="70" s="1"/>
  <c r="BA127" i="70"/>
  <c r="BF127" i="70"/>
  <c r="CF128" i="70"/>
  <c r="AB128" i="70"/>
  <c r="AD128" i="70"/>
  <c r="BE128" i="70" s="1"/>
  <c r="BA128" i="70"/>
  <c r="BT128" i="70"/>
  <c r="BU128" i="70"/>
  <c r="CF129" i="70"/>
  <c r="AB129" i="70"/>
  <c r="AD129" i="70"/>
  <c r="BA129" i="70"/>
  <c r="BT129" i="70"/>
  <c r="BU129" i="70" s="1"/>
  <c r="CF130" i="70"/>
  <c r="BT130" i="70"/>
  <c r="AB130" i="70"/>
  <c r="AD130" i="70"/>
  <c r="BA130" i="70"/>
  <c r="BE130" i="70"/>
  <c r="CF131" i="70"/>
  <c r="AB131" i="70"/>
  <c r="AD131" i="70" s="1"/>
  <c r="BA131" i="70"/>
  <c r="CF132" i="70"/>
  <c r="AB132" i="70"/>
  <c r="AD132" i="70"/>
  <c r="BA132" i="70"/>
  <c r="BT132" i="70"/>
  <c r="BU132" i="70" s="1"/>
  <c r="CF133" i="70"/>
  <c r="AB133" i="70"/>
  <c r="AD133" i="70" s="1"/>
  <c r="BA133" i="70"/>
  <c r="BT133" i="70"/>
  <c r="CF134" i="70"/>
  <c r="BT134" i="70"/>
  <c r="AB134" i="70"/>
  <c r="AD134" i="70"/>
  <c r="BE134" i="70" s="1"/>
  <c r="BA134" i="70"/>
  <c r="CF135" i="70"/>
  <c r="BT135" i="70"/>
  <c r="AB135" i="70"/>
  <c r="AD135" i="70" s="1"/>
  <c r="BA135" i="70"/>
  <c r="CF136" i="70"/>
  <c r="AB136" i="70"/>
  <c r="AD136" i="70" s="1"/>
  <c r="BA136" i="70"/>
  <c r="BE136" i="70"/>
  <c r="CF137" i="70"/>
  <c r="AB137" i="70"/>
  <c r="AD137" i="70"/>
  <c r="BE137" i="70" s="1"/>
  <c r="BA137" i="70"/>
  <c r="CF138" i="70"/>
  <c r="BT137" i="70"/>
  <c r="BT138" i="70"/>
  <c r="AB138" i="70"/>
  <c r="L138" i="70"/>
  <c r="L137" i="70"/>
  <c r="M138" i="70"/>
  <c r="BA138" i="70"/>
  <c r="CF139" i="70"/>
  <c r="BT139" i="70"/>
  <c r="AB139" i="70"/>
  <c r="L139" i="70"/>
  <c r="BA139" i="70"/>
  <c r="CF140" i="70"/>
  <c r="BT140" i="70"/>
  <c r="AB140" i="70"/>
  <c r="L140" i="70"/>
  <c r="M140" i="70"/>
  <c r="R140" i="70"/>
  <c r="AD140" i="70"/>
  <c r="BE140" i="70" s="1"/>
  <c r="BA140" i="70"/>
  <c r="CF141" i="70"/>
  <c r="AB141" i="70"/>
  <c r="L141" i="70"/>
  <c r="L142" i="70" s="1"/>
  <c r="M141" i="70"/>
  <c r="BA141" i="70"/>
  <c r="CF142" i="70"/>
  <c r="BT142" i="70"/>
  <c r="BT141" i="70"/>
  <c r="BU142" i="70"/>
  <c r="CL142" i="70" s="1"/>
  <c r="AB142" i="70"/>
  <c r="M142" i="70"/>
  <c r="R142" i="70"/>
  <c r="AD142" i="70" s="1"/>
  <c r="BE142" i="70" s="1"/>
  <c r="BA142" i="70"/>
  <c r="CF143" i="70"/>
  <c r="AB143" i="70"/>
  <c r="L143" i="70"/>
  <c r="M144" i="70" s="1"/>
  <c r="M143" i="70"/>
  <c r="BA143" i="70"/>
  <c r="BS143" i="70"/>
  <c r="BT143" i="70" s="1"/>
  <c r="BT144" i="70" s="1"/>
  <c r="BT145" i="70" s="1"/>
  <c r="BU145" i="70" s="1"/>
  <c r="BU143" i="70"/>
  <c r="CH143" i="70" s="1"/>
  <c r="CF144" i="70"/>
  <c r="AB144" i="70"/>
  <c r="L144" i="70"/>
  <c r="BA144" i="70"/>
  <c r="CF145" i="70"/>
  <c r="AB145" i="70"/>
  <c r="L145" i="70"/>
  <c r="M145" i="70" s="1"/>
  <c r="BA145" i="70"/>
  <c r="CF146" i="70"/>
  <c r="AB146" i="70"/>
  <c r="L146" i="70"/>
  <c r="BA146" i="70"/>
  <c r="BT146" i="70"/>
  <c r="BU146" i="70"/>
  <c r="CH146" i="70" s="1"/>
  <c r="CF147" i="70"/>
  <c r="AB147" i="70"/>
  <c r="L147" i="70"/>
  <c r="M147" i="70"/>
  <c r="BA147" i="70"/>
  <c r="BT147" i="70"/>
  <c r="BU147" i="70"/>
  <c r="CH147" i="70" s="1"/>
  <c r="CF148" i="70"/>
  <c r="AB148" i="70"/>
  <c r="L148" i="70"/>
  <c r="M148" i="70" s="1"/>
  <c r="R148" i="70"/>
  <c r="AD148" i="70"/>
  <c r="BE148" i="70" s="1"/>
  <c r="BA148" i="70"/>
  <c r="BT148" i="70"/>
  <c r="BU148" i="70"/>
  <c r="CH148" i="70" s="1"/>
  <c r="CF149" i="70"/>
  <c r="AB149" i="70"/>
  <c r="L149" i="70"/>
  <c r="M149" i="70" s="1"/>
  <c r="R149" i="70"/>
  <c r="AD149" i="70" s="1"/>
  <c r="BE149" i="70" s="1"/>
  <c r="BA149" i="70"/>
  <c r="BT149" i="70"/>
  <c r="BU149" i="70"/>
  <c r="CH149" i="70"/>
  <c r="CF150" i="70"/>
  <c r="AB150" i="70"/>
  <c r="AD150" i="70"/>
  <c r="BE150" i="70" s="1"/>
  <c r="BA150" i="70"/>
  <c r="BT150" i="70"/>
  <c r="BU150" i="70" s="1"/>
  <c r="CH150" i="70" s="1"/>
  <c r="CF151" i="70"/>
  <c r="AB151" i="70"/>
  <c r="AD151" i="70"/>
  <c r="BE151" i="70" s="1"/>
  <c r="BA151" i="70"/>
  <c r="BT151" i="70"/>
  <c r="BU151" i="70"/>
  <c r="CH151" i="70" s="1"/>
  <c r="CF152" i="70"/>
  <c r="BT152" i="70"/>
  <c r="BU152" i="70"/>
  <c r="CL152" i="70"/>
  <c r="AB152" i="70"/>
  <c r="K151" i="70"/>
  <c r="L151" i="70"/>
  <c r="L152" i="70"/>
  <c r="BA152" i="70"/>
  <c r="CF153" i="70"/>
  <c r="BU153" i="70"/>
  <c r="CC153" i="70" s="1"/>
  <c r="CB153" i="70" s="1"/>
  <c r="AB153" i="70"/>
  <c r="BA153" i="70"/>
  <c r="CF154" i="70"/>
  <c r="AB154" i="70"/>
  <c r="BA154" i="70"/>
  <c r="BS154" i="70"/>
  <c r="BT154" i="70" s="1"/>
  <c r="BT153" i="70"/>
  <c r="BM124" i="70"/>
  <c r="BM125" i="70"/>
  <c r="BM126" i="70"/>
  <c r="BM127" i="70"/>
  <c r="BM128" i="70"/>
  <c r="BM129" i="70"/>
  <c r="AL130" i="70"/>
  <c r="BL130" i="70"/>
  <c r="BM130" i="70" s="1"/>
  <c r="BM131" i="70"/>
  <c r="BM132" i="70"/>
  <c r="BM133" i="70"/>
  <c r="AL134" i="70"/>
  <c r="BL134" i="70" s="1"/>
  <c r="BM134" i="70"/>
  <c r="BM135" i="70"/>
  <c r="AL136" i="70"/>
  <c r="BL136" i="70" s="1"/>
  <c r="BM136" i="70" s="1"/>
  <c r="AL137" i="70"/>
  <c r="BL137" i="70"/>
  <c r="BM137" i="70" s="1"/>
  <c r="AL138" i="70"/>
  <c r="BL138" i="70"/>
  <c r="BM138" i="70"/>
  <c r="AL139" i="70"/>
  <c r="BL139" i="70"/>
  <c r="BM139" i="70" s="1"/>
  <c r="AL140" i="70"/>
  <c r="BL140" i="70" s="1"/>
  <c r="BM140" i="70" s="1"/>
  <c r="AL141" i="70"/>
  <c r="BL141" i="70"/>
  <c r="BM141" i="70" s="1"/>
  <c r="AL142" i="70"/>
  <c r="BL142" i="70"/>
  <c r="BM142" i="70"/>
  <c r="AL143" i="70"/>
  <c r="BL143" i="70"/>
  <c r="BM143" i="70" s="1"/>
  <c r="AL144" i="70"/>
  <c r="BL144" i="70" s="1"/>
  <c r="BM144" i="70" s="1"/>
  <c r="AL145" i="70"/>
  <c r="BL145" i="70"/>
  <c r="BM145" i="70" s="1"/>
  <c r="BM146" i="70"/>
  <c r="BM147" i="70"/>
  <c r="BM148" i="70"/>
  <c r="BM149" i="70"/>
  <c r="BM150" i="70"/>
  <c r="BM151" i="70"/>
  <c r="AL152" i="70"/>
  <c r="BL152" i="70" s="1"/>
  <c r="BM152" i="70" s="1"/>
  <c r="AL153" i="70"/>
  <c r="BL153" i="70"/>
  <c r="BM153" i="70"/>
  <c r="AL154" i="70"/>
  <c r="BL154" i="70"/>
  <c r="BM154" i="70"/>
  <c r="AO168" i="70"/>
  <c r="AO167" i="70"/>
  <c r="AP168" i="70"/>
  <c r="AO178" i="70"/>
  <c r="AO160" i="70"/>
  <c r="AO161" i="70"/>
  <c r="AO179" i="70"/>
  <c r="AP179" i="70"/>
  <c r="AO180" i="70"/>
  <c r="AO181" i="70"/>
  <c r="AO182" i="70"/>
  <c r="AO183" i="70"/>
  <c r="AO184" i="70"/>
  <c r="AP184" i="70" s="1"/>
  <c r="CF155" i="70"/>
  <c r="AB155" i="70"/>
  <c r="BA155" i="70"/>
  <c r="CF156" i="70"/>
  <c r="AB156" i="70"/>
  <c r="BA156" i="70"/>
  <c r="CF157" i="70"/>
  <c r="AB157" i="70"/>
  <c r="BA157" i="70"/>
  <c r="CF158" i="70"/>
  <c r="AB158" i="70"/>
  <c r="AD158" i="70"/>
  <c r="BE158" i="70" s="1"/>
  <c r="BA158" i="70"/>
  <c r="CF159" i="70"/>
  <c r="AB159" i="70"/>
  <c r="L158" i="70"/>
  <c r="BA159" i="70"/>
  <c r="CF160" i="70"/>
  <c r="AB160" i="70"/>
  <c r="AD160" i="70" s="1"/>
  <c r="BE160" i="70" s="1"/>
  <c r="R160" i="70"/>
  <c r="BA160" i="70"/>
  <c r="CF161" i="70"/>
  <c r="AB161" i="70"/>
  <c r="R161" i="70"/>
  <c r="BA161" i="70"/>
  <c r="CF162" i="70"/>
  <c r="AB162" i="70"/>
  <c r="AD162" i="70" s="1"/>
  <c r="BE162" i="70" s="1"/>
  <c r="R162" i="70"/>
  <c r="BA162" i="70"/>
  <c r="CF163" i="70"/>
  <c r="AB163" i="70"/>
  <c r="R163" i="70"/>
  <c r="BA163" i="70"/>
  <c r="CF164" i="70"/>
  <c r="AB164" i="70"/>
  <c r="AD164" i="70" s="1"/>
  <c r="BE164" i="70" s="1"/>
  <c r="R164" i="70"/>
  <c r="BA164" i="70"/>
  <c r="CF165" i="70"/>
  <c r="AB165" i="70"/>
  <c r="R165" i="70"/>
  <c r="BA165" i="70"/>
  <c r="CF166" i="70"/>
  <c r="AB166" i="70"/>
  <c r="AD166" i="70" s="1"/>
  <c r="BE166" i="70" s="1"/>
  <c r="R166" i="70"/>
  <c r="BA166" i="70"/>
  <c r="CF167" i="70"/>
  <c r="AB167" i="70"/>
  <c r="R167" i="70"/>
  <c r="BA167" i="70"/>
  <c r="CF168" i="70"/>
  <c r="AB168" i="70"/>
  <c r="AD168" i="70" s="1"/>
  <c r="BE168" i="70" s="1"/>
  <c r="CM168" i="70" s="1"/>
  <c r="BA168" i="70"/>
  <c r="BF168" i="70"/>
  <c r="BG168" i="70" s="1"/>
  <c r="CF169" i="70"/>
  <c r="AB169" i="70"/>
  <c r="K168" i="70"/>
  <c r="L168" i="70" s="1"/>
  <c r="BA169" i="70"/>
  <c r="CF170" i="70"/>
  <c r="AB170" i="70"/>
  <c r="BA170" i="70"/>
  <c r="CF171" i="70"/>
  <c r="AB171" i="70"/>
  <c r="BA171" i="70"/>
  <c r="CF172" i="70"/>
  <c r="AB172" i="70"/>
  <c r="AD172" i="70"/>
  <c r="BE172" i="70" s="1"/>
  <c r="BA172" i="70"/>
  <c r="CF173" i="70"/>
  <c r="AB173" i="70"/>
  <c r="AD173" i="70" s="1"/>
  <c r="BA173" i="70"/>
  <c r="BE173" i="70"/>
  <c r="BF173" i="70"/>
  <c r="CF174" i="70"/>
  <c r="AB174" i="70"/>
  <c r="AD174" i="70"/>
  <c r="BE174" i="70" s="1"/>
  <c r="BA174" i="70"/>
  <c r="BF174" i="70"/>
  <c r="CF175" i="70"/>
  <c r="AB175" i="70"/>
  <c r="AD175" i="70"/>
  <c r="BE175" i="70" s="1"/>
  <c r="BA175" i="70"/>
  <c r="CF176" i="70"/>
  <c r="AB176" i="70"/>
  <c r="AD176" i="70"/>
  <c r="BA176" i="70"/>
  <c r="BE176" i="70"/>
  <c r="CF177" i="70"/>
  <c r="AB177" i="70"/>
  <c r="AD177" i="70" s="1"/>
  <c r="BA177" i="70"/>
  <c r="BE177" i="70"/>
  <c r="CF178" i="70"/>
  <c r="AB178" i="70"/>
  <c r="L178" i="70"/>
  <c r="L177" i="70"/>
  <c r="BA178" i="70"/>
  <c r="CF179" i="70"/>
  <c r="AB179" i="70"/>
  <c r="BA179" i="70"/>
  <c r="CF180" i="70"/>
  <c r="AB180" i="70"/>
  <c r="AD180" i="70" s="1"/>
  <c r="BA180" i="70"/>
  <c r="BE180" i="70"/>
  <c r="BF180" i="70"/>
  <c r="CF181" i="70"/>
  <c r="AB181" i="70"/>
  <c r="AD181" i="70"/>
  <c r="BE181" i="70" s="1"/>
  <c r="BA181" i="70"/>
  <c r="BF181" i="70"/>
  <c r="BG181" i="70" s="1"/>
  <c r="CF182" i="70"/>
  <c r="AB182" i="70"/>
  <c r="AD182" i="70"/>
  <c r="BE182" i="70" s="1"/>
  <c r="BA182" i="70"/>
  <c r="CF183" i="70"/>
  <c r="AB183" i="70"/>
  <c r="AD183" i="70"/>
  <c r="BA183" i="70"/>
  <c r="BE183" i="70"/>
  <c r="CF184" i="70"/>
  <c r="AB184" i="70"/>
  <c r="AD184" i="70" s="1"/>
  <c r="BA184" i="70"/>
  <c r="BE184" i="70"/>
  <c r="AL155" i="70"/>
  <c r="BL155" i="70"/>
  <c r="BM155" i="70" s="1"/>
  <c r="AL156" i="70"/>
  <c r="BL156" i="70"/>
  <c r="BM156" i="70" s="1"/>
  <c r="AL157" i="70"/>
  <c r="BL157" i="70" s="1"/>
  <c r="BM157" i="70"/>
  <c r="AL158" i="70"/>
  <c r="BL158" i="70"/>
  <c r="BM158" i="70"/>
  <c r="AL159" i="70"/>
  <c r="BL159" i="70"/>
  <c r="BM159" i="70" s="1"/>
  <c r="AL160" i="70"/>
  <c r="BL160" i="70"/>
  <c r="BM160" i="70" s="1"/>
  <c r="AL161" i="70"/>
  <c r="BL161" i="70" s="1"/>
  <c r="BM161" i="70"/>
  <c r="AL162" i="70"/>
  <c r="BL162" i="70"/>
  <c r="BM162" i="70"/>
  <c r="AL163" i="70"/>
  <c r="BL163" i="70"/>
  <c r="BM163" i="70" s="1"/>
  <c r="AL164" i="70"/>
  <c r="BL164" i="70"/>
  <c r="BM164" i="70" s="1"/>
  <c r="AL165" i="70"/>
  <c r="BL165" i="70" s="1"/>
  <c r="BM165" i="70"/>
  <c r="AL166" i="70"/>
  <c r="BL166" i="70"/>
  <c r="BM166" i="70"/>
  <c r="AL167" i="70"/>
  <c r="BL167" i="70"/>
  <c r="BM167" i="70" s="1"/>
  <c r="BM168" i="70"/>
  <c r="BM169" i="70"/>
  <c r="BM170" i="70"/>
  <c r="BM171" i="70"/>
  <c r="BM172" i="70"/>
  <c r="BM173" i="70"/>
  <c r="BM174" i="70"/>
  <c r="BM175" i="70"/>
  <c r="BM176" i="70"/>
  <c r="BM177" i="70"/>
  <c r="BM178" i="70"/>
  <c r="BM179" i="70"/>
  <c r="BM180" i="70"/>
  <c r="BM181" i="70"/>
  <c r="BK181" i="70"/>
  <c r="BN181" i="70" s="1"/>
  <c r="BM182" i="70"/>
  <c r="BM183" i="70"/>
  <c r="BM184" i="70"/>
  <c r="AO185" i="70"/>
  <c r="AO186" i="70"/>
  <c r="AP186" i="70"/>
  <c r="AO187" i="70"/>
  <c r="AO188" i="70"/>
  <c r="AP188" i="70"/>
  <c r="AO189" i="70"/>
  <c r="AO190" i="70"/>
  <c r="AO191" i="70"/>
  <c r="AP191" i="70" s="1"/>
  <c r="AO192" i="70"/>
  <c r="AP192" i="70" s="1"/>
  <c r="DP192" i="70" s="1"/>
  <c r="AO193" i="70"/>
  <c r="AO194" i="70"/>
  <c r="AO195" i="70"/>
  <c r="AO196" i="70"/>
  <c r="AP196" i="70" s="1"/>
  <c r="AX196" i="70" s="1"/>
  <c r="AW196" i="70" s="1"/>
  <c r="AO197" i="70"/>
  <c r="AO198" i="70"/>
  <c r="AP198" i="70"/>
  <c r="DP198" i="70" s="1"/>
  <c r="AO199" i="70"/>
  <c r="AP199" i="70" s="1"/>
  <c r="AO200" i="70"/>
  <c r="AP200" i="70" s="1"/>
  <c r="AO201" i="70"/>
  <c r="AP201" i="70" s="1"/>
  <c r="AO202" i="70"/>
  <c r="AP202" i="70" s="1"/>
  <c r="AO203" i="70"/>
  <c r="AO204" i="70"/>
  <c r="AP204" i="70"/>
  <c r="AO205" i="70"/>
  <c r="AO206" i="70"/>
  <c r="AP206" i="70"/>
  <c r="AX206" i="70" s="1"/>
  <c r="AO207" i="70"/>
  <c r="AP207" i="70" s="1"/>
  <c r="AO208" i="70"/>
  <c r="AO209" i="70"/>
  <c r="AP209" i="70" s="1"/>
  <c r="AO210" i="70"/>
  <c r="AP210" i="70"/>
  <c r="AO211" i="70"/>
  <c r="AO212" i="70"/>
  <c r="AP212" i="70"/>
  <c r="AO213" i="70"/>
  <c r="AO214" i="70"/>
  <c r="AO215" i="70"/>
  <c r="CF185" i="70"/>
  <c r="AB185" i="70"/>
  <c r="AD185" i="70" s="1"/>
  <c r="BA185" i="70"/>
  <c r="CF186" i="70"/>
  <c r="AB186" i="70"/>
  <c r="L186" i="70"/>
  <c r="M186" i="70" s="1"/>
  <c r="L185" i="70"/>
  <c r="BA186" i="70"/>
  <c r="CF187" i="70"/>
  <c r="AB187" i="70"/>
  <c r="L187" i="70"/>
  <c r="M187" i="70"/>
  <c r="R187" i="70" s="1"/>
  <c r="BA187" i="70"/>
  <c r="BT187" i="70"/>
  <c r="BT186" i="70"/>
  <c r="BU187" i="70"/>
  <c r="CF188" i="70"/>
  <c r="AB188" i="70"/>
  <c r="L188" i="70"/>
  <c r="M189" i="70" s="1"/>
  <c r="M188" i="70"/>
  <c r="R188" i="70" s="1"/>
  <c r="AD188" i="70" s="1"/>
  <c r="BA188" i="70"/>
  <c r="BE188" i="70"/>
  <c r="BS188" i="70"/>
  <c r="BT188" i="70"/>
  <c r="BU188" i="70" s="1"/>
  <c r="CF189" i="70"/>
  <c r="AB189" i="70"/>
  <c r="AD189" i="70" s="1"/>
  <c r="BE189" i="70" s="1"/>
  <c r="L189" i="70"/>
  <c r="R189" i="70"/>
  <c r="BA189" i="70"/>
  <c r="BF189" i="70"/>
  <c r="BG189" i="70" s="1"/>
  <c r="CF190" i="70"/>
  <c r="AB190" i="70"/>
  <c r="L190" i="70"/>
  <c r="BA190" i="70"/>
  <c r="CF191" i="70"/>
  <c r="AB191" i="70"/>
  <c r="L191" i="70"/>
  <c r="BA191" i="70"/>
  <c r="CF192" i="70"/>
  <c r="AB192" i="70"/>
  <c r="L192" i="70"/>
  <c r="BA192" i="70"/>
  <c r="CF193" i="70"/>
  <c r="AB193" i="70"/>
  <c r="L193" i="70"/>
  <c r="BA193" i="70"/>
  <c r="CF194" i="70"/>
  <c r="AB194" i="70"/>
  <c r="L194" i="70"/>
  <c r="M194" i="70"/>
  <c r="BA194" i="70"/>
  <c r="CF195" i="70"/>
  <c r="AB195" i="70"/>
  <c r="L195" i="70"/>
  <c r="M195" i="70"/>
  <c r="AH195" i="70" s="1"/>
  <c r="BA195" i="70"/>
  <c r="CF196" i="70"/>
  <c r="AB196" i="70"/>
  <c r="L196" i="70"/>
  <c r="BA196" i="70"/>
  <c r="CF197" i="70"/>
  <c r="AB197" i="70"/>
  <c r="L197" i="70"/>
  <c r="BA197" i="70"/>
  <c r="CF198" i="70"/>
  <c r="AB198" i="70"/>
  <c r="L198" i="70"/>
  <c r="BA198" i="70"/>
  <c r="CF199" i="70"/>
  <c r="AB199" i="70"/>
  <c r="BA199" i="70"/>
  <c r="CF200" i="70"/>
  <c r="AB200" i="70"/>
  <c r="L200" i="70"/>
  <c r="BA200" i="70"/>
  <c r="CF201" i="70"/>
  <c r="AB201" i="70"/>
  <c r="AD201" i="70" s="1"/>
  <c r="L201" i="70"/>
  <c r="M201" i="70"/>
  <c r="R201" i="70" s="1"/>
  <c r="BA201" i="70"/>
  <c r="BE201" i="70"/>
  <c r="CF202" i="70"/>
  <c r="AB202" i="70"/>
  <c r="AD202" i="70" s="1"/>
  <c r="BE202" i="70" s="1"/>
  <c r="L202" i="70"/>
  <c r="M202" i="70"/>
  <c r="R202" i="70" s="1"/>
  <c r="BA202" i="70"/>
  <c r="CF203" i="70"/>
  <c r="AB203" i="70"/>
  <c r="L203" i="70"/>
  <c r="M203" i="70"/>
  <c r="R203" i="70" s="1"/>
  <c r="AD203" i="70" s="1"/>
  <c r="BE203" i="70" s="1"/>
  <c r="BA203" i="70"/>
  <c r="CF204" i="70"/>
  <c r="AB204" i="70"/>
  <c r="AD204" i="70" s="1"/>
  <c r="BE204" i="70" s="1"/>
  <c r="L204" i="70"/>
  <c r="M204" i="70"/>
  <c r="R204" i="70" s="1"/>
  <c r="BA204" i="70"/>
  <c r="CF205" i="70"/>
  <c r="AB205" i="70"/>
  <c r="AD205" i="70" s="1"/>
  <c r="L205" i="70"/>
  <c r="M205" i="70"/>
  <c r="R205" i="70" s="1"/>
  <c r="BA205" i="70"/>
  <c r="BE205" i="70"/>
  <c r="CF206" i="70"/>
  <c r="AB206" i="70"/>
  <c r="AD206" i="70" s="1"/>
  <c r="BE206" i="70" s="1"/>
  <c r="L206" i="70"/>
  <c r="M206" i="70"/>
  <c r="R206" i="70" s="1"/>
  <c r="BA206" i="70"/>
  <c r="CF207" i="70"/>
  <c r="AB207" i="70"/>
  <c r="L207" i="70"/>
  <c r="M207" i="70"/>
  <c r="BA207" i="70"/>
  <c r="CF208" i="70"/>
  <c r="AB208" i="70"/>
  <c r="L208" i="70"/>
  <c r="M208" i="70"/>
  <c r="BA208" i="70"/>
  <c r="BU208" i="70"/>
  <c r="CH208" i="70" s="1"/>
  <c r="CF209" i="70"/>
  <c r="BU209" i="70"/>
  <c r="AB209" i="70"/>
  <c r="L209" i="70"/>
  <c r="M209" i="70"/>
  <c r="BA209" i="70"/>
  <c r="CF210" i="70"/>
  <c r="AB210" i="70"/>
  <c r="L210" i="70"/>
  <c r="BA210" i="70"/>
  <c r="CF211" i="70"/>
  <c r="AB211" i="70"/>
  <c r="L211" i="70"/>
  <c r="M211" i="70" s="1"/>
  <c r="BA211" i="70"/>
  <c r="CF212" i="70"/>
  <c r="AB212" i="70"/>
  <c r="L212" i="70"/>
  <c r="BA212" i="70"/>
  <c r="CF213" i="70"/>
  <c r="AB213" i="70"/>
  <c r="L213" i="70"/>
  <c r="M213" i="70"/>
  <c r="R213" i="70" s="1"/>
  <c r="AD213" i="70" s="1"/>
  <c r="BE213" i="70" s="1"/>
  <c r="BA213" i="70"/>
  <c r="CF214" i="70"/>
  <c r="AB214" i="70"/>
  <c r="L214" i="70"/>
  <c r="BA214" i="70"/>
  <c r="CF215" i="70"/>
  <c r="AB215" i="70"/>
  <c r="M215" i="70"/>
  <c r="BA215" i="70"/>
  <c r="BM185" i="70"/>
  <c r="BM186" i="70"/>
  <c r="BM187" i="70"/>
  <c r="BM188" i="70"/>
  <c r="BM189" i="70"/>
  <c r="BM190" i="70"/>
  <c r="BM191" i="70"/>
  <c r="BM192" i="70"/>
  <c r="BM193" i="70"/>
  <c r="BM194" i="70"/>
  <c r="BM195" i="70"/>
  <c r="BM196" i="70"/>
  <c r="BM197" i="70"/>
  <c r="BM198" i="70"/>
  <c r="BM199" i="70"/>
  <c r="BM200" i="70"/>
  <c r="BM201" i="70"/>
  <c r="BM202" i="70"/>
  <c r="BM203" i="70"/>
  <c r="BM204" i="70"/>
  <c r="BM205" i="70"/>
  <c r="BM206" i="70"/>
  <c r="BM207" i="70"/>
  <c r="BM208" i="70"/>
  <c r="BM209" i="70"/>
  <c r="BM210" i="70"/>
  <c r="BM211" i="70"/>
  <c r="BM212" i="70"/>
  <c r="BM213" i="70"/>
  <c r="BM214" i="70"/>
  <c r="BM215" i="70"/>
  <c r="AO216" i="70"/>
  <c r="AO217" i="70"/>
  <c r="AP217" i="70"/>
  <c r="AO218" i="70"/>
  <c r="AP218" i="70"/>
  <c r="AO219" i="70"/>
  <c r="AP219" i="70"/>
  <c r="AX219" i="70" s="1"/>
  <c r="AO220" i="70"/>
  <c r="AP220" i="70"/>
  <c r="AO221" i="70"/>
  <c r="AP221" i="70"/>
  <c r="AO222" i="70"/>
  <c r="AP222" i="70"/>
  <c r="AO223" i="70"/>
  <c r="AP223" i="70"/>
  <c r="AO224" i="70"/>
  <c r="AP224" i="70"/>
  <c r="AO225" i="70"/>
  <c r="AP225" i="70"/>
  <c r="AO226" i="70"/>
  <c r="AP226" i="70"/>
  <c r="AO227" i="70"/>
  <c r="AP227" i="70"/>
  <c r="AO228" i="70"/>
  <c r="AP228" i="70"/>
  <c r="AO229" i="70"/>
  <c r="AP229" i="70"/>
  <c r="AX229" i="70" s="1"/>
  <c r="AW229" i="70" s="1"/>
  <c r="AO230" i="70"/>
  <c r="AP230" i="70"/>
  <c r="AO231" i="70"/>
  <c r="AP231" i="70"/>
  <c r="DP231" i="70" s="1"/>
  <c r="AO232" i="70"/>
  <c r="AP232" i="70"/>
  <c r="AO233" i="70"/>
  <c r="AP233" i="70"/>
  <c r="AO234" i="70"/>
  <c r="AP234" i="70"/>
  <c r="AO235" i="70"/>
  <c r="AP235" i="70"/>
  <c r="AX235" i="70" s="1"/>
  <c r="AW235" i="70" s="1"/>
  <c r="AO236" i="70"/>
  <c r="AP236" i="70"/>
  <c r="AO237" i="70"/>
  <c r="AP237" i="70"/>
  <c r="AO238" i="70"/>
  <c r="AP238" i="70"/>
  <c r="AO239" i="70"/>
  <c r="AP239" i="70"/>
  <c r="DP239" i="70" s="1"/>
  <c r="AO240" i="70"/>
  <c r="AP240" i="70"/>
  <c r="AO241" i="70"/>
  <c r="AP241" i="70"/>
  <c r="AO242" i="70"/>
  <c r="AP242" i="70"/>
  <c r="AO243" i="70"/>
  <c r="AP243" i="70"/>
  <c r="AO244" i="70"/>
  <c r="AP244" i="70"/>
  <c r="AX244" i="70" s="1"/>
  <c r="AO245" i="70"/>
  <c r="AP245" i="70"/>
  <c r="AX245" i="70" s="1"/>
  <c r="AW245" i="70" s="1"/>
  <c r="AO246" i="70"/>
  <c r="AP246" i="70"/>
  <c r="AO247" i="70"/>
  <c r="AP247" i="70" s="1"/>
  <c r="AX247" i="70" s="1"/>
  <c r="AO248" i="70"/>
  <c r="AP248" i="70" s="1"/>
  <c r="AO249" i="70"/>
  <c r="AO250" i="70"/>
  <c r="AP250" i="70"/>
  <c r="AX250" i="70" s="1"/>
  <c r="AW250" i="70" s="1"/>
  <c r="AO251" i="70"/>
  <c r="AO252" i="70"/>
  <c r="AP252" i="70"/>
  <c r="AO253" i="70"/>
  <c r="AP253" i="70" s="1"/>
  <c r="AO254" i="70"/>
  <c r="AO255" i="70"/>
  <c r="AP255" i="70" s="1"/>
  <c r="AO256" i="70"/>
  <c r="AP256" i="70"/>
  <c r="AO257" i="70"/>
  <c r="AO258" i="70"/>
  <c r="AP258" i="70"/>
  <c r="AO259" i="70"/>
  <c r="AO262" i="70"/>
  <c r="AO263" i="70"/>
  <c r="AO264" i="70"/>
  <c r="AO265" i="70"/>
  <c r="AO266" i="70"/>
  <c r="AP266" i="70" s="1"/>
  <c r="AO267" i="70"/>
  <c r="AO268" i="70"/>
  <c r="AP268" i="70"/>
  <c r="AX268" i="70" s="1"/>
  <c r="AW268" i="70" s="1"/>
  <c r="AO269" i="70"/>
  <c r="AP269" i="70" s="1"/>
  <c r="AO270" i="70"/>
  <c r="AP270" i="70" s="1"/>
  <c r="AO271" i="70"/>
  <c r="AP271" i="70" s="1"/>
  <c r="AO272" i="70"/>
  <c r="AP272" i="70" s="1"/>
  <c r="AO273" i="70"/>
  <c r="AO274" i="70"/>
  <c r="AP274" i="70" s="1"/>
  <c r="AO275" i="70"/>
  <c r="CF247" i="70"/>
  <c r="AB247" i="70"/>
  <c r="L247" i="70"/>
  <c r="M247" i="70"/>
  <c r="BA247" i="70"/>
  <c r="CF248" i="70"/>
  <c r="AB248" i="70"/>
  <c r="L248" i="70"/>
  <c r="M248" i="70"/>
  <c r="Q248" i="70" s="1"/>
  <c r="R248" i="70"/>
  <c r="AD248" i="70" s="1"/>
  <c r="BE248" i="70" s="1"/>
  <c r="BF248" i="70" s="1"/>
  <c r="BG248" i="70" s="1"/>
  <c r="BA248" i="70"/>
  <c r="CF249" i="70"/>
  <c r="AB249" i="70"/>
  <c r="L249" i="70"/>
  <c r="BA249" i="70"/>
  <c r="CF250" i="70"/>
  <c r="AB250" i="70"/>
  <c r="L250" i="70"/>
  <c r="BA250" i="70"/>
  <c r="CF251" i="70"/>
  <c r="AB251" i="70"/>
  <c r="L251" i="70"/>
  <c r="BA251" i="70"/>
  <c r="CF252" i="70"/>
  <c r="AB252" i="70"/>
  <c r="L252" i="70"/>
  <c r="BA252" i="70"/>
  <c r="CF253" i="70"/>
  <c r="AB253" i="70"/>
  <c r="L253" i="70"/>
  <c r="BA253" i="70"/>
  <c r="CF254" i="70"/>
  <c r="AB254" i="70"/>
  <c r="L254" i="70"/>
  <c r="BA254" i="70"/>
  <c r="CF255" i="70"/>
  <c r="AB255" i="70"/>
  <c r="L255" i="70"/>
  <c r="M255" i="70"/>
  <c r="BA255" i="70"/>
  <c r="CF256" i="70"/>
  <c r="AB256" i="70"/>
  <c r="L256" i="70"/>
  <c r="M256" i="70"/>
  <c r="R256" i="70" s="1"/>
  <c r="AD256" i="70" s="1"/>
  <c r="BE256" i="70" s="1"/>
  <c r="BA256" i="70"/>
  <c r="CF257" i="70"/>
  <c r="AB257" i="70"/>
  <c r="L257" i="70"/>
  <c r="BA257" i="70"/>
  <c r="CF258" i="70"/>
  <c r="AB258" i="70"/>
  <c r="L258" i="70"/>
  <c r="BA258" i="70"/>
  <c r="CF259" i="70"/>
  <c r="AB259" i="70"/>
  <c r="L259" i="70"/>
  <c r="BA259" i="70"/>
  <c r="CF260" i="70"/>
  <c r="AB260" i="70"/>
  <c r="L260" i="70"/>
  <c r="BA260" i="70"/>
  <c r="CF261" i="70"/>
  <c r="AB261" i="70"/>
  <c r="L261" i="70"/>
  <c r="BA261" i="70"/>
  <c r="CF262" i="70"/>
  <c r="AB262" i="70"/>
  <c r="L262" i="70"/>
  <c r="BA262" i="70"/>
  <c r="CF263" i="70"/>
  <c r="AB263" i="70"/>
  <c r="L263" i="70"/>
  <c r="M263" i="70"/>
  <c r="BA263" i="70"/>
  <c r="CF264" i="70"/>
  <c r="AB264" i="70"/>
  <c r="L264" i="70"/>
  <c r="M264" i="70"/>
  <c r="R264" i="70"/>
  <c r="AD264" i="70" s="1"/>
  <c r="BE264" i="70" s="1"/>
  <c r="BF264" i="70" s="1"/>
  <c r="BA264" i="70"/>
  <c r="CF265" i="70"/>
  <c r="AB265" i="70"/>
  <c r="L265" i="70"/>
  <c r="BA265" i="70"/>
  <c r="CF266" i="70"/>
  <c r="AB266" i="70"/>
  <c r="L266" i="70"/>
  <c r="BA266" i="70"/>
  <c r="CF267" i="70"/>
  <c r="AB267" i="70"/>
  <c r="L267" i="70"/>
  <c r="BA267" i="70"/>
  <c r="CF268" i="70"/>
  <c r="AB268" i="70"/>
  <c r="L268" i="70"/>
  <c r="BA268" i="70"/>
  <c r="CF269" i="70"/>
  <c r="AB269" i="70"/>
  <c r="L269" i="70"/>
  <c r="BA269" i="70"/>
  <c r="CF270" i="70"/>
  <c r="AB270" i="70"/>
  <c r="L270" i="70"/>
  <c r="BA270" i="70"/>
  <c r="CF271" i="70"/>
  <c r="AB271" i="70"/>
  <c r="L271" i="70"/>
  <c r="M271" i="70"/>
  <c r="BA271" i="70"/>
  <c r="CF272" i="70"/>
  <c r="AB272" i="70"/>
  <c r="L272" i="70"/>
  <c r="M272" i="70"/>
  <c r="R272" i="70" s="1"/>
  <c r="AD272" i="70" s="1"/>
  <c r="BE272" i="70" s="1"/>
  <c r="BA272" i="70"/>
  <c r="CF273" i="70"/>
  <c r="AB273" i="70"/>
  <c r="L273" i="70"/>
  <c r="BA273" i="70"/>
  <c r="CF274" i="70"/>
  <c r="AB274" i="70"/>
  <c r="L274" i="70"/>
  <c r="BA274" i="70"/>
  <c r="CF275" i="70"/>
  <c r="AB275" i="70"/>
  <c r="L275" i="70"/>
  <c r="BA275" i="70"/>
  <c r="CF276" i="70"/>
  <c r="AB276" i="70"/>
  <c r="L276" i="70"/>
  <c r="BA276" i="70"/>
  <c r="BT264" i="70"/>
  <c r="BT245" i="70"/>
  <c r="BT246" i="70"/>
  <c r="BT247" i="70" s="1"/>
  <c r="BT248" i="70" s="1"/>
  <c r="BT249" i="70" s="1"/>
  <c r="BT250" i="70" s="1"/>
  <c r="BT251" i="70"/>
  <c r="BT252" i="70" s="1"/>
  <c r="BT253" i="70" s="1"/>
  <c r="BT254" i="70"/>
  <c r="BT255" i="70" s="1"/>
  <c r="BT256" i="70" s="1"/>
  <c r="BT257" i="70" s="1"/>
  <c r="BT258" i="70" s="1"/>
  <c r="BT259" i="70" s="1"/>
  <c r="BT260" i="70" s="1"/>
  <c r="BT261" i="70" s="1"/>
  <c r="BT262" i="70" s="1"/>
  <c r="BT263" i="70" s="1"/>
  <c r="BU264" i="70" s="1"/>
  <c r="BT265" i="70"/>
  <c r="BT266" i="70" s="1"/>
  <c r="BT267" i="70" s="1"/>
  <c r="BT268" i="70" s="1"/>
  <c r="BT269" i="70" s="1"/>
  <c r="BU265" i="70"/>
  <c r="BT270" i="70"/>
  <c r="BT271" i="70"/>
  <c r="BU271" i="70" s="1"/>
  <c r="BT272" i="70"/>
  <c r="BT276" i="70"/>
  <c r="BM247" i="70"/>
  <c r="BM248" i="70"/>
  <c r="BM249" i="70"/>
  <c r="AL250" i="70"/>
  <c r="BL250" i="70"/>
  <c r="BM250" i="70" s="1"/>
  <c r="BM251" i="70"/>
  <c r="BM252" i="70"/>
  <c r="BM253" i="70"/>
  <c r="BM254" i="70"/>
  <c r="BM255" i="70"/>
  <c r="BM256" i="70"/>
  <c r="BM257" i="70"/>
  <c r="BM258" i="70"/>
  <c r="BM259" i="70"/>
  <c r="AL260" i="70"/>
  <c r="BL260" i="70"/>
  <c r="BM260" i="70"/>
  <c r="BM261" i="70"/>
  <c r="BM262" i="70"/>
  <c r="BM263" i="70"/>
  <c r="BM264" i="70"/>
  <c r="BM265" i="70"/>
  <c r="BM266" i="70"/>
  <c r="BM267" i="70"/>
  <c r="BM268" i="70"/>
  <c r="BM269" i="70"/>
  <c r="BM270" i="70"/>
  <c r="AL271" i="70"/>
  <c r="BL271" i="70"/>
  <c r="BM271" i="70" s="1"/>
  <c r="BM272" i="70"/>
  <c r="BM273" i="70"/>
  <c r="BM274" i="70"/>
  <c r="BM275" i="70"/>
  <c r="AL276" i="70"/>
  <c r="BL276" i="70" s="1"/>
  <c r="BM276" i="70" s="1"/>
  <c r="AO5" i="69"/>
  <c r="AO4" i="69"/>
  <c r="AP5" i="69"/>
  <c r="AO6" i="69"/>
  <c r="AP6" i="69"/>
  <c r="AO7" i="69"/>
  <c r="AP7" i="69"/>
  <c r="AO8" i="69"/>
  <c r="AP8" i="69"/>
  <c r="AO9" i="69"/>
  <c r="AP9" i="69"/>
  <c r="AO10" i="69"/>
  <c r="AP10" i="69"/>
  <c r="AO11" i="69"/>
  <c r="AP11" i="69"/>
  <c r="AO12" i="69"/>
  <c r="AP12" i="69"/>
  <c r="AO13" i="69"/>
  <c r="AP13" i="69"/>
  <c r="AP14" i="69"/>
  <c r="AR33" i="69"/>
  <c r="AN53" i="69"/>
  <c r="AO53" i="69"/>
  <c r="AP53" i="69"/>
  <c r="AO54" i="69"/>
  <c r="AP54" i="69"/>
  <c r="AO55" i="69"/>
  <c r="AP55" i="69"/>
  <c r="AO56" i="69"/>
  <c r="AP56" i="69"/>
  <c r="AO57" i="69"/>
  <c r="AP57" i="69"/>
  <c r="AO58" i="69"/>
  <c r="AP58" i="69"/>
  <c r="AP59" i="69"/>
  <c r="AO41" i="69"/>
  <c r="AP41" i="69"/>
  <c r="AO42" i="69"/>
  <c r="AP42" i="69"/>
  <c r="AO43" i="69"/>
  <c r="AP43" i="69"/>
  <c r="AO44" i="69"/>
  <c r="AP44" i="69"/>
  <c r="AO45" i="69"/>
  <c r="AP45" i="69"/>
  <c r="AP46" i="69"/>
  <c r="AR63" i="69"/>
  <c r="AR94" i="69"/>
  <c r="Y4" i="55"/>
  <c r="BO30" i="69"/>
  <c r="CN30" i="69"/>
  <c r="CO30" i="69"/>
  <c r="BO31" i="69"/>
  <c r="CN31" i="69"/>
  <c r="CO31" i="69"/>
  <c r="BO32" i="69"/>
  <c r="CN32" i="69"/>
  <c r="CO32" i="69"/>
  <c r="BO35" i="69"/>
  <c r="CN35" i="69"/>
  <c r="CO35" i="69"/>
  <c r="BO36" i="69"/>
  <c r="CN36" i="69"/>
  <c r="CO36" i="69"/>
  <c r="BO37" i="69"/>
  <c r="CN37" i="69"/>
  <c r="CO37" i="69"/>
  <c r="BO38" i="69"/>
  <c r="CN38" i="69"/>
  <c r="CO38" i="69"/>
  <c r="BO40" i="69"/>
  <c r="CN40" i="69"/>
  <c r="CO40" i="69"/>
  <c r="BO51" i="69"/>
  <c r="CN51" i="69"/>
  <c r="CO51" i="69"/>
  <c r="BO52" i="69"/>
  <c r="CN52" i="69"/>
  <c r="CO52" i="69"/>
  <c r="BO53" i="69"/>
  <c r="CN53" i="69"/>
  <c r="CO53" i="69"/>
  <c r="BO78" i="69"/>
  <c r="CN78" i="69"/>
  <c r="CO78" i="69"/>
  <c r="BO70" i="69"/>
  <c r="CN70" i="69"/>
  <c r="CO70" i="69"/>
  <c r="BO79" i="69"/>
  <c r="CN79" i="69"/>
  <c r="CO79" i="69"/>
  <c r="BO80" i="69"/>
  <c r="CN80" i="69"/>
  <c r="CO80" i="69"/>
  <c r="BO82" i="69"/>
  <c r="CN82" i="69"/>
  <c r="CO82" i="69"/>
  <c r="BO85" i="69"/>
  <c r="CN85" i="69"/>
  <c r="CO85" i="69"/>
  <c r="AO63" i="70"/>
  <c r="AP63" i="70" s="1"/>
  <c r="AO64" i="70"/>
  <c r="AO65" i="70"/>
  <c r="AP65" i="70"/>
  <c r="DP65" i="70" s="1"/>
  <c r="AO66" i="70"/>
  <c r="AO67" i="70"/>
  <c r="AP67" i="70"/>
  <c r="AO68" i="70"/>
  <c r="AO69" i="70"/>
  <c r="AO70" i="70"/>
  <c r="AP70" i="70" s="1"/>
  <c r="AO71" i="70"/>
  <c r="AP71" i="70" s="1"/>
  <c r="AO72" i="70"/>
  <c r="AO73" i="70"/>
  <c r="AP73" i="70" s="1"/>
  <c r="AO74" i="70"/>
  <c r="AO75" i="70"/>
  <c r="AP75" i="70"/>
  <c r="AP76" i="70"/>
  <c r="AO79" i="70"/>
  <c r="AP79" i="70"/>
  <c r="AO80" i="70"/>
  <c r="AP81" i="70" s="1"/>
  <c r="AO81" i="70"/>
  <c r="AO82" i="70"/>
  <c r="AP83" i="70" s="1"/>
  <c r="AP82" i="70"/>
  <c r="DP82" i="70" s="1"/>
  <c r="AO83" i="70"/>
  <c r="AO84" i="70"/>
  <c r="AP85" i="70" s="1"/>
  <c r="AP84" i="70"/>
  <c r="DP84" i="70" s="1"/>
  <c r="AO85" i="70"/>
  <c r="AO86" i="70"/>
  <c r="AP87" i="70" s="1"/>
  <c r="AP86" i="70"/>
  <c r="DP86" i="70" s="1"/>
  <c r="AO87" i="70"/>
  <c r="AO88" i="70"/>
  <c r="AP89" i="70" s="1"/>
  <c r="AO89" i="70"/>
  <c r="AO90" i="70"/>
  <c r="AP91" i="70" s="1"/>
  <c r="AP90" i="70"/>
  <c r="AO91" i="70"/>
  <c r="AO92" i="70"/>
  <c r="AP93" i="70" s="1"/>
  <c r="AP92" i="70"/>
  <c r="AO93" i="70"/>
  <c r="AO100" i="70"/>
  <c r="AO101" i="70"/>
  <c r="AO102" i="70"/>
  <c r="AP102" i="70" s="1"/>
  <c r="DP102" i="70" s="1"/>
  <c r="AO103" i="70"/>
  <c r="AO104" i="70"/>
  <c r="AO105" i="70"/>
  <c r="AP105" i="70"/>
  <c r="AO106" i="70"/>
  <c r="AO107" i="70"/>
  <c r="AP107" i="70"/>
  <c r="AO108" i="70"/>
  <c r="AO109" i="70"/>
  <c r="AO110" i="70"/>
  <c r="AP110" i="70" s="1"/>
  <c r="AP111" i="70"/>
  <c r="AO97" i="70"/>
  <c r="AP98" i="70" s="1"/>
  <c r="AP97" i="70"/>
  <c r="AO94" i="70"/>
  <c r="AP95" i="70" s="1"/>
  <c r="AP94" i="70"/>
  <c r="AO136" i="70"/>
  <c r="AP136" i="70"/>
  <c r="AO137" i="70"/>
  <c r="AO138" i="70"/>
  <c r="AO139" i="70"/>
  <c r="AP139" i="70" s="1"/>
  <c r="AO140" i="70"/>
  <c r="AO141" i="70"/>
  <c r="AN142" i="70"/>
  <c r="AO142" i="70"/>
  <c r="AO152" i="70"/>
  <c r="AP153" i="70" s="1"/>
  <c r="AO153" i="70"/>
  <c r="AO154" i="70"/>
  <c r="AP155" i="70" s="1"/>
  <c r="AP154" i="70"/>
  <c r="AO155" i="70"/>
  <c r="AO156" i="70"/>
  <c r="AP156" i="70" s="1"/>
  <c r="AO157" i="70"/>
  <c r="AP157" i="70" s="1"/>
  <c r="DP157" i="70" s="1"/>
  <c r="AO158" i="70"/>
  <c r="AO159" i="70"/>
  <c r="AP160" i="70" s="1"/>
  <c r="AO165" i="70"/>
  <c r="AP165" i="70"/>
  <c r="AO166" i="70"/>
  <c r="AP166" i="70"/>
  <c r="DP166" i="70" s="1"/>
  <c r="R7" i="55"/>
  <c r="R6" i="55"/>
  <c r="R5" i="55"/>
  <c r="R8" i="55"/>
  <c r="R9" i="55"/>
  <c r="R10" i="55"/>
  <c r="R11" i="55"/>
  <c r="R12" i="55"/>
  <c r="R13" i="55"/>
  <c r="R14" i="55"/>
  <c r="R15" i="55"/>
  <c r="R16" i="55"/>
  <c r="S5" i="55"/>
  <c r="S6" i="55"/>
  <c r="S7" i="55"/>
  <c r="S8" i="55"/>
  <c r="S9" i="55"/>
  <c r="S10" i="55"/>
  <c r="S11" i="55"/>
  <c r="S12" i="55"/>
  <c r="S13" i="55"/>
  <c r="S14" i="55"/>
  <c r="S15" i="55"/>
  <c r="S16" i="55"/>
  <c r="AP15" i="55"/>
  <c r="AP14" i="55"/>
  <c r="AP13" i="55"/>
  <c r="AG17" i="55"/>
  <c r="V16" i="55"/>
  <c r="U16" i="55"/>
  <c r="J16" i="55"/>
  <c r="W247" i="70"/>
  <c r="W246" i="70"/>
  <c r="X246" i="70" s="1"/>
  <c r="X247" i="70"/>
  <c r="W248" i="70"/>
  <c r="W249" i="70"/>
  <c r="W250" i="70"/>
  <c r="X250" i="70" s="1"/>
  <c r="W251" i="70"/>
  <c r="X251" i="70" s="1"/>
  <c r="W252" i="70"/>
  <c r="W253" i="70"/>
  <c r="X253" i="70" s="1"/>
  <c r="W254" i="70"/>
  <c r="W255" i="70"/>
  <c r="X255" i="70"/>
  <c r="W256" i="70"/>
  <c r="W257" i="70"/>
  <c r="W258" i="70"/>
  <c r="X258" i="70" s="1"/>
  <c r="W259" i="70"/>
  <c r="X259" i="70" s="1"/>
  <c r="W260" i="70"/>
  <c r="W261" i="70"/>
  <c r="X261" i="70"/>
  <c r="W262" i="70"/>
  <c r="W263" i="70"/>
  <c r="X263" i="70"/>
  <c r="W264" i="70"/>
  <c r="W265" i="70"/>
  <c r="W266" i="70"/>
  <c r="X266" i="70" s="1"/>
  <c r="W267" i="70"/>
  <c r="X267" i="70" s="1"/>
  <c r="W268" i="70"/>
  <c r="W269" i="70"/>
  <c r="X269" i="70" s="1"/>
  <c r="W270" i="70"/>
  <c r="W271" i="70"/>
  <c r="X271" i="70"/>
  <c r="W272" i="70"/>
  <c r="W273" i="70"/>
  <c r="W274" i="70"/>
  <c r="X274" i="70" s="1"/>
  <c r="W275" i="70"/>
  <c r="X275" i="70" s="1"/>
  <c r="W276" i="70"/>
  <c r="F16" i="55"/>
  <c r="B16" i="55"/>
  <c r="E275" i="70"/>
  <c r="F275" i="70" s="1"/>
  <c r="G275" i="70" s="1"/>
  <c r="F276" i="70"/>
  <c r="G276" i="70" s="1"/>
  <c r="E274" i="70"/>
  <c r="E273" i="70"/>
  <c r="F274" i="70"/>
  <c r="G274" i="70" s="1"/>
  <c r="E272" i="70"/>
  <c r="F273" i="70" s="1"/>
  <c r="E271" i="70"/>
  <c r="F272" i="70"/>
  <c r="G272" i="70" s="1"/>
  <c r="C276" i="70"/>
  <c r="C275" i="70"/>
  <c r="C274" i="70"/>
  <c r="C273" i="70"/>
  <c r="C272" i="70"/>
  <c r="G273" i="70"/>
  <c r="E270" i="70"/>
  <c r="F271" i="70"/>
  <c r="G271" i="70"/>
  <c r="E269" i="70"/>
  <c r="E268" i="70"/>
  <c r="F269" i="70"/>
  <c r="G269" i="70"/>
  <c r="E266" i="70"/>
  <c r="E267" i="70" s="1"/>
  <c r="F268" i="70"/>
  <c r="G268" i="70"/>
  <c r="DP268" i="70"/>
  <c r="F267" i="70"/>
  <c r="G267" i="70" s="1"/>
  <c r="E265" i="70"/>
  <c r="F266" i="70"/>
  <c r="G266" i="70"/>
  <c r="DP266" i="70"/>
  <c r="E264" i="70"/>
  <c r="F264" i="70" s="1"/>
  <c r="G264" i="70" s="1"/>
  <c r="F265" i="70"/>
  <c r="G265" i="70" s="1"/>
  <c r="E263" i="70"/>
  <c r="E262" i="70"/>
  <c r="F263" i="70"/>
  <c r="G263" i="70" s="1"/>
  <c r="E261" i="70"/>
  <c r="F262" i="70"/>
  <c r="G262" i="70"/>
  <c r="E260" i="70"/>
  <c r="F260" i="70" s="1"/>
  <c r="G260" i="70" s="1"/>
  <c r="F261" i="70"/>
  <c r="G261" i="70" s="1"/>
  <c r="E259" i="70"/>
  <c r="E258" i="70"/>
  <c r="F259" i="70"/>
  <c r="G259" i="70" s="1"/>
  <c r="E257" i="70"/>
  <c r="F258" i="70"/>
  <c r="G258" i="70"/>
  <c r="DP258" i="70"/>
  <c r="E256" i="70"/>
  <c r="F257" i="70"/>
  <c r="G257" i="70" s="1"/>
  <c r="E255" i="70"/>
  <c r="F256" i="70"/>
  <c r="G256" i="70" s="1"/>
  <c r="E254" i="70"/>
  <c r="F255" i="70"/>
  <c r="G255" i="70" s="1"/>
  <c r="DP255" i="70"/>
  <c r="E253" i="70"/>
  <c r="F254" i="70"/>
  <c r="G254" i="70"/>
  <c r="E252" i="70"/>
  <c r="F253" i="70" s="1"/>
  <c r="G253" i="70" s="1"/>
  <c r="E251" i="70"/>
  <c r="E250" i="70"/>
  <c r="F251" i="70"/>
  <c r="G251" i="70" s="1"/>
  <c r="E249" i="70"/>
  <c r="F250" i="70"/>
  <c r="G250" i="70"/>
  <c r="DP250" i="70"/>
  <c r="E248" i="70"/>
  <c r="F248" i="70" s="1"/>
  <c r="G248" i="70" s="1"/>
  <c r="F249" i="70"/>
  <c r="G249" i="70" s="1"/>
  <c r="E247" i="70"/>
  <c r="E246" i="70"/>
  <c r="F247" i="70"/>
  <c r="G247" i="70" s="1"/>
  <c r="DP247" i="70"/>
  <c r="E245" i="70"/>
  <c r="F246" i="70"/>
  <c r="G246" i="70"/>
  <c r="DP246" i="70"/>
  <c r="W245" i="70"/>
  <c r="E244" i="70"/>
  <c r="F245" i="70"/>
  <c r="G245" i="70"/>
  <c r="DP245" i="70"/>
  <c r="W244" i="70"/>
  <c r="X245" i="70"/>
  <c r="E243" i="70"/>
  <c r="F244" i="70" s="1"/>
  <c r="G244" i="70"/>
  <c r="DP244" i="70"/>
  <c r="W243" i="70"/>
  <c r="E242" i="70"/>
  <c r="W242" i="70"/>
  <c r="E241" i="70"/>
  <c r="F241" i="70" s="1"/>
  <c r="G241" i="70" s="1"/>
  <c r="W241" i="70"/>
  <c r="E240" i="70"/>
  <c r="W233" i="70"/>
  <c r="W234" i="70" s="1"/>
  <c r="E239" i="70"/>
  <c r="F240" i="70"/>
  <c r="G240" i="70" s="1"/>
  <c r="DP240" i="70"/>
  <c r="E238" i="70"/>
  <c r="F239" i="70"/>
  <c r="G239" i="70"/>
  <c r="E237" i="70"/>
  <c r="F238" i="70"/>
  <c r="G238" i="70" s="1"/>
  <c r="E236" i="70"/>
  <c r="F237" i="70"/>
  <c r="G237" i="70" s="1"/>
  <c r="E235" i="70"/>
  <c r="F236" i="70"/>
  <c r="G236" i="70" s="1"/>
  <c r="DP236" i="70"/>
  <c r="E234" i="70"/>
  <c r="F235" i="70"/>
  <c r="G235" i="70"/>
  <c r="DP235" i="70"/>
  <c r="E233" i="70"/>
  <c r="F234" i="70" s="1"/>
  <c r="G234" i="70" s="1"/>
  <c r="E232" i="70"/>
  <c r="W232" i="70"/>
  <c r="X233" i="70"/>
  <c r="E231" i="70"/>
  <c r="F232" i="70" s="1"/>
  <c r="G232" i="70"/>
  <c r="DP232" i="70"/>
  <c r="W231" i="70"/>
  <c r="X232" i="70"/>
  <c r="AH232" i="70"/>
  <c r="E230" i="70"/>
  <c r="F231" i="70"/>
  <c r="G231" i="70" s="1"/>
  <c r="W230" i="70"/>
  <c r="X231" i="70"/>
  <c r="E229" i="70"/>
  <c r="F230" i="70"/>
  <c r="G230" i="70"/>
  <c r="W229" i="70"/>
  <c r="X230" i="70" s="1"/>
  <c r="E228" i="70"/>
  <c r="F229" i="70"/>
  <c r="G229" i="70"/>
  <c r="W228" i="70"/>
  <c r="X229" i="70"/>
  <c r="E227" i="70"/>
  <c r="F228" i="70" s="1"/>
  <c r="G228" i="70"/>
  <c r="DP228" i="70"/>
  <c r="W227" i="70"/>
  <c r="E226" i="70"/>
  <c r="W226" i="70"/>
  <c r="E225" i="70"/>
  <c r="F225" i="70" s="1"/>
  <c r="G225" i="70" s="1"/>
  <c r="W225" i="70"/>
  <c r="E224" i="70"/>
  <c r="DP225" i="70"/>
  <c r="W224" i="70"/>
  <c r="X224" i="70" s="1"/>
  <c r="E223" i="70"/>
  <c r="F224" i="70" s="1"/>
  <c r="G224" i="70" s="1"/>
  <c r="W223" i="70"/>
  <c r="X223" i="70" s="1"/>
  <c r="AH223" i="70" s="1"/>
  <c r="E222" i="70"/>
  <c r="F222" i="70" s="1"/>
  <c r="G222" i="70" s="1"/>
  <c r="F223" i="70"/>
  <c r="G223" i="70" s="1"/>
  <c r="W222" i="70"/>
  <c r="E221" i="70"/>
  <c r="F221" i="70" s="1"/>
  <c r="G221" i="70" s="1"/>
  <c r="W221" i="70"/>
  <c r="X222" i="70" s="1"/>
  <c r="AH222" i="70" s="1"/>
  <c r="E220" i="70"/>
  <c r="W220" i="70"/>
  <c r="X220" i="70" s="1"/>
  <c r="AH220" i="70" s="1"/>
  <c r="E219" i="70"/>
  <c r="F220" i="70" s="1"/>
  <c r="G220" i="70" s="1"/>
  <c r="W219" i="70"/>
  <c r="E218" i="70"/>
  <c r="F219" i="70"/>
  <c r="G219" i="70" s="1"/>
  <c r="W218" i="70"/>
  <c r="X219" i="70"/>
  <c r="AH219" i="70"/>
  <c r="E217" i="70"/>
  <c r="F218" i="70"/>
  <c r="G218" i="70" s="1"/>
  <c r="W217" i="70"/>
  <c r="X218" i="70" s="1"/>
  <c r="E216" i="70"/>
  <c r="F217" i="70"/>
  <c r="G217" i="70" s="1"/>
  <c r="W216" i="70"/>
  <c r="X217" i="70"/>
  <c r="AH217" i="70" s="1"/>
  <c r="E215" i="70"/>
  <c r="F216" i="70" s="1"/>
  <c r="G216" i="70"/>
  <c r="W215" i="70"/>
  <c r="X216" i="70"/>
  <c r="E214" i="70"/>
  <c r="F215" i="70"/>
  <c r="G215" i="70" s="1"/>
  <c r="W214" i="70"/>
  <c r="X215" i="70"/>
  <c r="E213" i="70"/>
  <c r="W213" i="70"/>
  <c r="X213" i="70" s="1"/>
  <c r="E212" i="70"/>
  <c r="F213" i="70"/>
  <c r="G213" i="70" s="1"/>
  <c r="W212" i="70"/>
  <c r="E211" i="70"/>
  <c r="F212" i="70"/>
  <c r="G212" i="70"/>
  <c r="W211" i="70"/>
  <c r="X212" i="70"/>
  <c r="E210" i="70"/>
  <c r="F211" i="70"/>
  <c r="G211" i="70" s="1"/>
  <c r="W210" i="70"/>
  <c r="X210" i="70" s="1"/>
  <c r="X211" i="70"/>
  <c r="E209" i="70"/>
  <c r="F209" i="70" s="1"/>
  <c r="G209" i="70" s="1"/>
  <c r="W209" i="70"/>
  <c r="E208" i="70"/>
  <c r="DP209" i="70"/>
  <c r="W208" i="70"/>
  <c r="X209" i="70"/>
  <c r="AH209" i="70"/>
  <c r="E207" i="70"/>
  <c r="F208" i="70"/>
  <c r="G208" i="70"/>
  <c r="W207" i="70"/>
  <c r="E206" i="70"/>
  <c r="F206" i="70" s="1"/>
  <c r="G206" i="70" s="1"/>
  <c r="W206" i="70"/>
  <c r="E205" i="70"/>
  <c r="DP206" i="70"/>
  <c r="W205" i="70"/>
  <c r="X206" i="70"/>
  <c r="AH206" i="70"/>
  <c r="E204" i="70"/>
  <c r="F205" i="70"/>
  <c r="G205" i="70" s="1"/>
  <c r="W204" i="70"/>
  <c r="X204" i="70" s="1"/>
  <c r="AH204" i="70" s="1"/>
  <c r="E203" i="70"/>
  <c r="F203" i="70" s="1"/>
  <c r="W203" i="70"/>
  <c r="E202" i="70"/>
  <c r="G203" i="70"/>
  <c r="W202" i="70"/>
  <c r="X203" i="70"/>
  <c r="E201" i="70"/>
  <c r="F201" i="70" s="1"/>
  <c r="G201" i="70" s="1"/>
  <c r="W201" i="70"/>
  <c r="E200" i="70"/>
  <c r="DP201" i="70"/>
  <c r="W200" i="70"/>
  <c r="X201" i="70"/>
  <c r="AH201" i="70" s="1"/>
  <c r="E199" i="70"/>
  <c r="F199" i="70" s="1"/>
  <c r="F200" i="70"/>
  <c r="G200" i="70" s="1"/>
  <c r="W199" i="70"/>
  <c r="X200" i="70" s="1"/>
  <c r="E198" i="70"/>
  <c r="G199" i="70"/>
  <c r="DP199" i="70"/>
  <c r="W198" i="70"/>
  <c r="X199" i="70"/>
  <c r="E197" i="70"/>
  <c r="F198" i="70" s="1"/>
  <c r="G198" i="70" s="1"/>
  <c r="W197" i="70"/>
  <c r="X198" i="70"/>
  <c r="E196" i="70"/>
  <c r="F197" i="70"/>
  <c r="G197" i="70" s="1"/>
  <c r="W196" i="70"/>
  <c r="X197" i="70"/>
  <c r="E195" i="70"/>
  <c r="W195" i="70"/>
  <c r="X196" i="70"/>
  <c r="E194" i="70"/>
  <c r="W194" i="70"/>
  <c r="X195" i="70"/>
  <c r="E193" i="70"/>
  <c r="W193" i="70"/>
  <c r="X193" i="70" s="1"/>
  <c r="E192" i="70"/>
  <c r="F193" i="70"/>
  <c r="G193" i="70" s="1"/>
  <c r="W192" i="70"/>
  <c r="E191" i="70"/>
  <c r="F192" i="70"/>
  <c r="G192" i="70"/>
  <c r="W191" i="70"/>
  <c r="X192" i="70"/>
  <c r="E188" i="70"/>
  <c r="W183" i="70"/>
  <c r="X191" i="70"/>
  <c r="E187" i="70"/>
  <c r="E186" i="70"/>
  <c r="F187" i="70"/>
  <c r="G187" i="70"/>
  <c r="W184" i="70"/>
  <c r="W185" i="70" s="1"/>
  <c r="E185" i="70"/>
  <c r="F186" i="70"/>
  <c r="G186" i="70"/>
  <c r="E184" i="70"/>
  <c r="F185" i="70"/>
  <c r="G185" i="70"/>
  <c r="L184" i="70"/>
  <c r="M185" i="70"/>
  <c r="E183" i="70"/>
  <c r="F184" i="70"/>
  <c r="G184" i="70"/>
  <c r="DP184" i="70"/>
  <c r="L183" i="70"/>
  <c r="M184" i="70"/>
  <c r="E181" i="70"/>
  <c r="L182" i="70"/>
  <c r="M183" i="70"/>
  <c r="X183" i="70"/>
  <c r="L181" i="70"/>
  <c r="M182" i="70" s="1"/>
  <c r="AH182" i="70" s="1"/>
  <c r="E180" i="70"/>
  <c r="L180" i="70"/>
  <c r="M181" i="70"/>
  <c r="E179" i="70"/>
  <c r="F180" i="70" s="1"/>
  <c r="G180" i="70" s="1"/>
  <c r="M180" i="70"/>
  <c r="E178" i="70"/>
  <c r="F178" i="70" s="1"/>
  <c r="G178" i="70" s="1"/>
  <c r="E177" i="70"/>
  <c r="E176" i="70"/>
  <c r="L176" i="70"/>
  <c r="E175" i="70"/>
  <c r="F175" i="70" s="1"/>
  <c r="L175" i="70"/>
  <c r="E174" i="70"/>
  <c r="G175" i="70"/>
  <c r="DP175" i="70"/>
  <c r="M175" i="70"/>
  <c r="AH175" i="70" s="1"/>
  <c r="E173" i="70"/>
  <c r="K174" i="70"/>
  <c r="L174" i="70" s="1"/>
  <c r="L173" i="70"/>
  <c r="M173" i="70" s="1"/>
  <c r="AH173" i="70" s="1"/>
  <c r="E172" i="70"/>
  <c r="F172" i="70" s="1"/>
  <c r="G172" i="70" s="1"/>
  <c r="L172" i="70"/>
  <c r="E171" i="70"/>
  <c r="E170" i="70"/>
  <c r="E169" i="70"/>
  <c r="F170" i="70" s="1"/>
  <c r="G170" i="70" s="1"/>
  <c r="E168" i="70"/>
  <c r="F168" i="70" s="1"/>
  <c r="G168" i="70" s="1"/>
  <c r="F169" i="70"/>
  <c r="G169" i="70" s="1"/>
  <c r="E167" i="70"/>
  <c r="L167" i="70"/>
  <c r="E166" i="70"/>
  <c r="F167" i="70"/>
  <c r="G167" i="70" s="1"/>
  <c r="E165" i="70"/>
  <c r="F166" i="70"/>
  <c r="G166" i="70"/>
  <c r="W165" i="70"/>
  <c r="X166" i="70"/>
  <c r="AH166" i="70"/>
  <c r="E164" i="70"/>
  <c r="F164" i="70" s="1"/>
  <c r="G164" i="70" s="1"/>
  <c r="F165" i="70"/>
  <c r="G165" i="70" s="1"/>
  <c r="DP165" i="70"/>
  <c r="W164" i="70"/>
  <c r="X165" i="70"/>
  <c r="AH165" i="70" s="1"/>
  <c r="E163" i="70"/>
  <c r="W160" i="70"/>
  <c r="W161" i="70"/>
  <c r="W162" i="70"/>
  <c r="E162" i="70"/>
  <c r="F163" i="70"/>
  <c r="G163" i="70"/>
  <c r="E161" i="70"/>
  <c r="F162" i="70"/>
  <c r="G162" i="70"/>
  <c r="E160" i="70"/>
  <c r="F161" i="70"/>
  <c r="G161" i="70" s="1"/>
  <c r="X161" i="70"/>
  <c r="AH161" i="70" s="1"/>
  <c r="E159" i="70"/>
  <c r="F159" i="70" s="1"/>
  <c r="G159" i="70" s="1"/>
  <c r="W159" i="70"/>
  <c r="E158" i="70"/>
  <c r="F158" i="70" s="1"/>
  <c r="G158" i="70" s="1"/>
  <c r="W158" i="70"/>
  <c r="E157" i="70"/>
  <c r="W157" i="70"/>
  <c r="X157" i="70" s="1"/>
  <c r="E156" i="70"/>
  <c r="F157" i="70"/>
  <c r="G157" i="70" s="1"/>
  <c r="E155" i="70"/>
  <c r="E154" i="70"/>
  <c r="E153" i="70"/>
  <c r="E152" i="70"/>
  <c r="E151" i="70"/>
  <c r="F151" i="70" s="1"/>
  <c r="G151" i="70" s="1"/>
  <c r="F152" i="70"/>
  <c r="G152" i="70" s="1"/>
  <c r="E150" i="70"/>
  <c r="L150" i="70"/>
  <c r="E149" i="70"/>
  <c r="F149" i="70" s="1"/>
  <c r="E148" i="70"/>
  <c r="G149" i="70"/>
  <c r="AH149" i="70"/>
  <c r="E147" i="70"/>
  <c r="F148" i="70"/>
  <c r="G148" i="70"/>
  <c r="E146" i="70"/>
  <c r="F147" i="70"/>
  <c r="G147" i="70" s="1"/>
  <c r="E145" i="70"/>
  <c r="F146" i="70"/>
  <c r="G146" i="70"/>
  <c r="E144" i="70"/>
  <c r="F145" i="70"/>
  <c r="G145" i="70"/>
  <c r="W144" i="70"/>
  <c r="X145" i="70"/>
  <c r="E143" i="70"/>
  <c r="X144" i="70"/>
  <c r="BU144" i="70"/>
  <c r="E142" i="70"/>
  <c r="E141" i="70"/>
  <c r="AH142" i="70"/>
  <c r="E140" i="70"/>
  <c r="F141" i="70" s="1"/>
  <c r="G141" i="70" s="1"/>
  <c r="E139" i="70"/>
  <c r="W139" i="70"/>
  <c r="E138" i="70"/>
  <c r="F138" i="70" s="1"/>
  <c r="G138" i="70" s="1"/>
  <c r="W138" i="70"/>
  <c r="E137" i="70"/>
  <c r="X138" i="70"/>
  <c r="E136" i="70"/>
  <c r="L136" i="70"/>
  <c r="M136" i="70" s="1"/>
  <c r="AH136" i="70" s="1"/>
  <c r="E135" i="70"/>
  <c r="F136" i="70"/>
  <c r="G136" i="70"/>
  <c r="L135" i="70"/>
  <c r="E134" i="70"/>
  <c r="L134" i="70"/>
  <c r="M135" i="70"/>
  <c r="E133" i="70"/>
  <c r="L133" i="70"/>
  <c r="M133" i="70" s="1"/>
  <c r="AH133" i="70" s="1"/>
  <c r="M134" i="70"/>
  <c r="AH134" i="70" s="1"/>
  <c r="E132" i="70"/>
  <c r="L132" i="70"/>
  <c r="E131" i="70"/>
  <c r="F131" i="70" s="1"/>
  <c r="L131" i="70"/>
  <c r="M132" i="70"/>
  <c r="AH132" i="70" s="1"/>
  <c r="E130" i="70"/>
  <c r="G131" i="70"/>
  <c r="DP131" i="70"/>
  <c r="L130" i="70"/>
  <c r="M130" i="70" s="1"/>
  <c r="W130" i="70"/>
  <c r="X131" i="70" s="1"/>
  <c r="BT131" i="70"/>
  <c r="BU131" i="70" s="1"/>
  <c r="E129" i="70"/>
  <c r="F130" i="70"/>
  <c r="G130" i="70"/>
  <c r="L129" i="70"/>
  <c r="W129" i="70"/>
  <c r="E128" i="70"/>
  <c r="L128" i="70"/>
  <c r="M129" i="70"/>
  <c r="W128" i="70"/>
  <c r="X129" i="70"/>
  <c r="E127" i="70"/>
  <c r="L127" i="70"/>
  <c r="M128" i="70"/>
  <c r="W127" i="70"/>
  <c r="X128" i="70"/>
  <c r="E126" i="70"/>
  <c r="L126" i="70"/>
  <c r="W126" i="70"/>
  <c r="X126" i="70" s="1"/>
  <c r="E125" i="70"/>
  <c r="L125" i="70"/>
  <c r="W125" i="70"/>
  <c r="X125" i="70" s="1"/>
  <c r="E124" i="70"/>
  <c r="F125" i="70"/>
  <c r="G125" i="70" s="1"/>
  <c r="L124" i="70"/>
  <c r="M124" i="70" s="1"/>
  <c r="W124" i="70"/>
  <c r="E123" i="70"/>
  <c r="F124" i="70"/>
  <c r="G124" i="70" s="1"/>
  <c r="L123" i="70"/>
  <c r="W123" i="70"/>
  <c r="E122" i="70"/>
  <c r="F123" i="70"/>
  <c r="G123" i="70"/>
  <c r="DP123" i="70"/>
  <c r="L122" i="70"/>
  <c r="M123" i="70"/>
  <c r="W122" i="70"/>
  <c r="E121" i="70"/>
  <c r="F122" i="70"/>
  <c r="G122" i="70"/>
  <c r="DP122" i="70"/>
  <c r="L121" i="70"/>
  <c r="M121" i="70" s="1"/>
  <c r="AH121" i="70" s="1"/>
  <c r="W121" i="70"/>
  <c r="X122" i="70"/>
  <c r="E120" i="70"/>
  <c r="F121" i="70"/>
  <c r="G121" i="70" s="1"/>
  <c r="L120" i="70"/>
  <c r="W120" i="70"/>
  <c r="X121" i="70"/>
  <c r="E119" i="70"/>
  <c r="F120" i="70"/>
  <c r="G120" i="70" s="1"/>
  <c r="DP120" i="70"/>
  <c r="L119" i="70"/>
  <c r="M119" i="70" s="1"/>
  <c r="AH119" i="70" s="1"/>
  <c r="W119" i="70"/>
  <c r="W113" i="70"/>
  <c r="X120" i="70"/>
  <c r="E118" i="70"/>
  <c r="L118" i="70"/>
  <c r="W118" i="70"/>
  <c r="X119" i="70"/>
  <c r="E117" i="70"/>
  <c r="L117" i="70"/>
  <c r="M118" i="70"/>
  <c r="E116" i="70"/>
  <c r="F117" i="70"/>
  <c r="G117" i="70" s="1"/>
  <c r="DP117" i="70"/>
  <c r="L116" i="70"/>
  <c r="M117" i="70" s="1"/>
  <c r="E115" i="70"/>
  <c r="F116" i="70"/>
  <c r="G116" i="70" s="1"/>
  <c r="L115" i="70"/>
  <c r="M115" i="70" s="1"/>
  <c r="AH115" i="70" s="1"/>
  <c r="M116" i="70"/>
  <c r="AH116" i="70" s="1"/>
  <c r="E114" i="70"/>
  <c r="F115" i="70" s="1"/>
  <c r="G115" i="70"/>
  <c r="DP115" i="70"/>
  <c r="L114" i="70"/>
  <c r="BT113" i="70"/>
  <c r="BT114" i="70"/>
  <c r="BT115" i="70"/>
  <c r="BU115" i="70"/>
  <c r="E113" i="70"/>
  <c r="L113" i="70"/>
  <c r="M114" i="70"/>
  <c r="AH114" i="70" s="1"/>
  <c r="BU114" i="70"/>
  <c r="E112" i="70"/>
  <c r="F113" i="70"/>
  <c r="G113" i="70" s="1"/>
  <c r="L112" i="70"/>
  <c r="M113" i="70"/>
  <c r="X113" i="70"/>
  <c r="E111" i="70"/>
  <c r="F112" i="70" s="1"/>
  <c r="G112" i="70"/>
  <c r="L111" i="70"/>
  <c r="M112" i="70"/>
  <c r="E110" i="70"/>
  <c r="F110" i="70" s="1"/>
  <c r="L110" i="70"/>
  <c r="M110" i="70" s="1"/>
  <c r="AH110" i="70" s="1"/>
  <c r="M111" i="70"/>
  <c r="E109" i="70"/>
  <c r="G110" i="70"/>
  <c r="DP110" i="70"/>
  <c r="L109" i="70"/>
  <c r="E108" i="70"/>
  <c r="F108" i="70" s="1"/>
  <c r="L108" i="70"/>
  <c r="M109" i="70"/>
  <c r="AH109" i="70" s="1"/>
  <c r="E107" i="70"/>
  <c r="G108" i="70"/>
  <c r="L107" i="70"/>
  <c r="M107" i="70" s="1"/>
  <c r="E106" i="70"/>
  <c r="L106" i="70"/>
  <c r="M106" i="70" s="1"/>
  <c r="BT107" i="70"/>
  <c r="BU107" i="70" s="1"/>
  <c r="E105" i="70"/>
  <c r="F105" i="70" s="1"/>
  <c r="G105" i="70" s="1"/>
  <c r="F106" i="70"/>
  <c r="G106" i="70" s="1"/>
  <c r="L105" i="70"/>
  <c r="AH106" i="70"/>
  <c r="E104" i="70"/>
  <c r="L104" i="70"/>
  <c r="M105" i="70" s="1"/>
  <c r="AH105" i="70" s="1"/>
  <c r="E103" i="70"/>
  <c r="F104" i="70" s="1"/>
  <c r="G104" i="70" s="1"/>
  <c r="L103" i="70"/>
  <c r="M104" i="70"/>
  <c r="AH104" i="70"/>
  <c r="E102" i="70"/>
  <c r="F102" i="70" s="1"/>
  <c r="F103" i="70"/>
  <c r="G103" i="70" s="1"/>
  <c r="L102" i="70"/>
  <c r="E101" i="70"/>
  <c r="G102" i="70"/>
  <c r="L101" i="70"/>
  <c r="M102" i="70" s="1"/>
  <c r="E100" i="70"/>
  <c r="F101" i="70" s="1"/>
  <c r="G101" i="70"/>
  <c r="L100" i="70"/>
  <c r="M101" i="70"/>
  <c r="E99" i="70"/>
  <c r="F100" i="70"/>
  <c r="G100" i="70" s="1"/>
  <c r="L99" i="70"/>
  <c r="M100" i="70"/>
  <c r="E98" i="70"/>
  <c r="F99" i="70" s="1"/>
  <c r="G99" i="70" s="1"/>
  <c r="L98" i="70"/>
  <c r="M99" i="70" s="1"/>
  <c r="E97" i="70"/>
  <c r="F98" i="70"/>
  <c r="G98" i="70" s="1"/>
  <c r="L97" i="70"/>
  <c r="M97" i="70" s="1"/>
  <c r="M98" i="70"/>
  <c r="AH98" i="70" s="1"/>
  <c r="E96" i="70"/>
  <c r="F97" i="70" s="1"/>
  <c r="G97" i="70"/>
  <c r="DP97" i="70"/>
  <c r="L96" i="70"/>
  <c r="AH97" i="70"/>
  <c r="E95" i="70"/>
  <c r="F96" i="70"/>
  <c r="G96" i="70" s="1"/>
  <c r="DP96" i="70"/>
  <c r="L95" i="70"/>
  <c r="M96" i="70"/>
  <c r="E94" i="70"/>
  <c r="F95" i="70" s="1"/>
  <c r="G95" i="70"/>
  <c r="L94" i="70"/>
  <c r="M95" i="70" s="1"/>
  <c r="E93" i="70"/>
  <c r="F94" i="70"/>
  <c r="G94" i="70" s="1"/>
  <c r="DP94" i="70"/>
  <c r="L93" i="70"/>
  <c r="M94" i="70"/>
  <c r="AH94" i="70"/>
  <c r="E92" i="70"/>
  <c r="F93" i="70" s="1"/>
  <c r="G93" i="70"/>
  <c r="DP93" i="70"/>
  <c r="L92" i="70"/>
  <c r="M93" i="70" s="1"/>
  <c r="AH93" i="70" s="1"/>
  <c r="E91" i="70"/>
  <c r="L91" i="70"/>
  <c r="E90" i="70"/>
  <c r="F91" i="70" s="1"/>
  <c r="G91" i="70" s="1"/>
  <c r="L90" i="70"/>
  <c r="M91" i="70"/>
  <c r="E89" i="70"/>
  <c r="L89" i="70"/>
  <c r="M90" i="70" s="1"/>
  <c r="E88" i="70"/>
  <c r="F89" i="70" s="1"/>
  <c r="G89" i="70" s="1"/>
  <c r="L88" i="70"/>
  <c r="M89" i="70"/>
  <c r="AH89" i="70" s="1"/>
  <c r="E87" i="70"/>
  <c r="L87" i="70"/>
  <c r="M88" i="70" s="1"/>
  <c r="AH88" i="70" s="1"/>
  <c r="E86" i="70"/>
  <c r="F87" i="70" s="1"/>
  <c r="G87" i="70"/>
  <c r="DP87" i="70"/>
  <c r="L86" i="70"/>
  <c r="E85" i="70"/>
  <c r="F86" i="70" s="1"/>
  <c r="G86" i="70" s="1"/>
  <c r="L85" i="70"/>
  <c r="E84" i="70"/>
  <c r="L84" i="70"/>
  <c r="E83" i="70"/>
  <c r="F84" i="70"/>
  <c r="G84" i="70"/>
  <c r="L83" i="70"/>
  <c r="M84" i="70"/>
  <c r="AH84" i="70" s="1"/>
  <c r="E82" i="70"/>
  <c r="F83" i="70" s="1"/>
  <c r="G83" i="70" s="1"/>
  <c r="DP83" i="70"/>
  <c r="L82" i="70"/>
  <c r="M83" i="70"/>
  <c r="AH83" i="70"/>
  <c r="E81" i="70"/>
  <c r="F82" i="70"/>
  <c r="G82" i="70" s="1"/>
  <c r="M82" i="70"/>
  <c r="E80" i="70"/>
  <c r="F81" i="70"/>
  <c r="G81" i="70"/>
  <c r="DP81" i="70"/>
  <c r="E79" i="70"/>
  <c r="F79" i="70" s="1"/>
  <c r="G79" i="70" s="1"/>
  <c r="F80" i="70"/>
  <c r="G80" i="70" s="1"/>
  <c r="E78" i="70"/>
  <c r="E77" i="70"/>
  <c r="F77" i="70" s="1"/>
  <c r="G77" i="70" s="1"/>
  <c r="E76" i="70"/>
  <c r="AH77" i="70"/>
  <c r="E75" i="70"/>
  <c r="F75" i="70" s="1"/>
  <c r="G75" i="70" s="1"/>
  <c r="AH76" i="70"/>
  <c r="E74" i="70"/>
  <c r="E73" i="70"/>
  <c r="F74" i="70"/>
  <c r="G74" i="70"/>
  <c r="E72" i="70"/>
  <c r="F72" i="70" s="1"/>
  <c r="G72" i="70" s="1"/>
  <c r="F73" i="70"/>
  <c r="G73" i="70" s="1"/>
  <c r="AH73" i="70"/>
  <c r="E71" i="70"/>
  <c r="F71" i="70" s="1"/>
  <c r="G71" i="70" s="1"/>
  <c r="AH72" i="70"/>
  <c r="E70" i="70"/>
  <c r="E69" i="70"/>
  <c r="F70" i="70"/>
  <c r="G70" i="70"/>
  <c r="L69" i="70"/>
  <c r="M70" i="70" s="1"/>
  <c r="E68" i="70"/>
  <c r="F69" i="70" s="1"/>
  <c r="G69" i="70"/>
  <c r="L68" i="70"/>
  <c r="M69" i="70"/>
  <c r="AH69" i="70" s="1"/>
  <c r="E67" i="70"/>
  <c r="F68" i="70" s="1"/>
  <c r="G68" i="70" s="1"/>
  <c r="L67" i="70"/>
  <c r="M68" i="70" s="1"/>
  <c r="AH68" i="70"/>
  <c r="E66" i="70"/>
  <c r="L66" i="70"/>
  <c r="E65" i="70"/>
  <c r="F66" i="70" s="1"/>
  <c r="G66" i="70"/>
  <c r="L65" i="70"/>
  <c r="M66" i="70"/>
  <c r="AH66" i="70" s="1"/>
  <c r="E64" i="70"/>
  <c r="F65" i="70" s="1"/>
  <c r="G65" i="70" s="1"/>
  <c r="L64" i="70"/>
  <c r="M65" i="70" s="1"/>
  <c r="AH65" i="70"/>
  <c r="E63" i="70"/>
  <c r="M64" i="70"/>
  <c r="AH64" i="70" s="1"/>
  <c r="F63" i="70"/>
  <c r="G63" i="70" s="1"/>
  <c r="E33" i="69"/>
  <c r="E32" i="69"/>
  <c r="F33" i="69"/>
  <c r="G33" i="69"/>
  <c r="DT33" i="69"/>
  <c r="DH33" i="69"/>
  <c r="DI33" i="69"/>
  <c r="BO33" i="69"/>
  <c r="CR33" i="69"/>
  <c r="CT33" i="69"/>
  <c r="DJ33" i="69"/>
  <c r="DK33" i="69"/>
  <c r="DL33" i="69"/>
  <c r="DS33" i="69"/>
  <c r="DR33" i="69"/>
  <c r="AH33" i="69"/>
  <c r="DQ33" i="69"/>
  <c r="DP33" i="69"/>
  <c r="E31" i="69"/>
  <c r="F32" i="69"/>
  <c r="G32" i="69"/>
  <c r="DT32" i="69"/>
  <c r="DH32" i="69"/>
  <c r="DI32" i="69"/>
  <c r="CR32" i="69"/>
  <c r="CT32" i="69"/>
  <c r="DJ32" i="69"/>
  <c r="DK32" i="69"/>
  <c r="DL32" i="69"/>
  <c r="DS32" i="69"/>
  <c r="DR32" i="69"/>
  <c r="AH32" i="69"/>
  <c r="DQ32" i="69"/>
  <c r="DP32" i="69"/>
  <c r="AP31" i="69"/>
  <c r="E30" i="69"/>
  <c r="F31" i="69"/>
  <c r="G31" i="69"/>
  <c r="DT31" i="69"/>
  <c r="DH31" i="69"/>
  <c r="DI31" i="69"/>
  <c r="CR31" i="69"/>
  <c r="CT31" i="69"/>
  <c r="DJ31" i="69"/>
  <c r="DK31" i="69"/>
  <c r="DL31" i="69"/>
  <c r="DS31" i="69"/>
  <c r="DR31" i="69"/>
  <c r="AH31" i="69"/>
  <c r="DQ31" i="69"/>
  <c r="DP31" i="69"/>
  <c r="AP30" i="69"/>
  <c r="E29" i="69"/>
  <c r="F30" i="69"/>
  <c r="G30" i="69"/>
  <c r="DT30" i="69"/>
  <c r="DH30" i="69"/>
  <c r="DI30" i="69"/>
  <c r="CR30" i="69"/>
  <c r="CT30" i="69"/>
  <c r="DJ30" i="69"/>
  <c r="DK30" i="69"/>
  <c r="DL30" i="69"/>
  <c r="DS30" i="69"/>
  <c r="DR30" i="69"/>
  <c r="AH30" i="69"/>
  <c r="DQ30" i="69"/>
  <c r="DP30" i="69"/>
  <c r="AP29" i="69"/>
  <c r="E28" i="69"/>
  <c r="F29" i="69"/>
  <c r="G29" i="69"/>
  <c r="DT29" i="69"/>
  <c r="DH29" i="69"/>
  <c r="DI29" i="69"/>
  <c r="BO29" i="69"/>
  <c r="CR29" i="69"/>
  <c r="CT29" i="69"/>
  <c r="DJ29" i="69"/>
  <c r="DK29" i="69"/>
  <c r="DL29" i="69"/>
  <c r="DS29" i="69"/>
  <c r="DR29" i="69"/>
  <c r="AH29" i="69"/>
  <c r="DQ29" i="69"/>
  <c r="DP29" i="69"/>
  <c r="AP28" i="69"/>
  <c r="E27" i="69"/>
  <c r="F28" i="69"/>
  <c r="G28" i="69"/>
  <c r="DT28" i="69"/>
  <c r="DH28" i="69"/>
  <c r="DI28" i="69"/>
  <c r="BO28" i="69"/>
  <c r="CR28" i="69"/>
  <c r="CT28" i="69"/>
  <c r="DJ28" i="69"/>
  <c r="DK28" i="69"/>
  <c r="DL28" i="69"/>
  <c r="DS28" i="69"/>
  <c r="DR28" i="69"/>
  <c r="AH28" i="69"/>
  <c r="DQ28" i="69"/>
  <c r="DP28" i="69"/>
  <c r="AP27" i="69"/>
  <c r="E25" i="69"/>
  <c r="E26" i="69"/>
  <c r="F27" i="69"/>
  <c r="G27" i="69"/>
  <c r="DT27" i="69"/>
  <c r="DH27" i="69"/>
  <c r="DI27" i="69"/>
  <c r="BO27" i="69"/>
  <c r="CR27" i="69"/>
  <c r="CT27" i="69"/>
  <c r="DJ27" i="69"/>
  <c r="DK27" i="69"/>
  <c r="DL27" i="69"/>
  <c r="DS27" i="69"/>
  <c r="DR27" i="69"/>
  <c r="AH27" i="69"/>
  <c r="DQ27" i="69"/>
  <c r="BY27" i="69"/>
  <c r="DP27" i="69"/>
  <c r="AP26" i="69"/>
  <c r="F26" i="69"/>
  <c r="G26" i="69"/>
  <c r="DT26" i="69"/>
  <c r="DH26" i="69"/>
  <c r="DI26" i="69"/>
  <c r="BO26" i="69"/>
  <c r="CR26" i="69"/>
  <c r="CT26" i="69"/>
  <c r="DJ26" i="69"/>
  <c r="DK26" i="69"/>
  <c r="DL26" i="69"/>
  <c r="DS26" i="69"/>
  <c r="DR26" i="69"/>
  <c r="AH26" i="69"/>
  <c r="DQ26" i="69"/>
  <c r="BY26" i="69"/>
  <c r="DP26" i="69"/>
  <c r="AP25" i="69"/>
  <c r="E24" i="69"/>
  <c r="F25" i="69"/>
  <c r="G25" i="69"/>
  <c r="DT25" i="69"/>
  <c r="DH25" i="69"/>
  <c r="DI25" i="69"/>
  <c r="BO25" i="69"/>
  <c r="CR25" i="69"/>
  <c r="CT25" i="69"/>
  <c r="DJ25" i="69"/>
  <c r="DK25" i="69"/>
  <c r="DL25" i="69"/>
  <c r="DS25" i="69"/>
  <c r="DR25" i="69"/>
  <c r="AH25" i="69"/>
  <c r="DQ25" i="69"/>
  <c r="BY25" i="69"/>
  <c r="DP25" i="69"/>
  <c r="AP24" i="69"/>
  <c r="E23" i="69"/>
  <c r="F24" i="69"/>
  <c r="G24" i="69"/>
  <c r="DT24" i="69"/>
  <c r="DH24" i="69"/>
  <c r="DI24" i="69"/>
  <c r="BO24" i="69"/>
  <c r="CR24" i="69"/>
  <c r="CT24" i="69"/>
  <c r="DJ24" i="69"/>
  <c r="DK24" i="69"/>
  <c r="DL24" i="69"/>
  <c r="DS24" i="69"/>
  <c r="DR24" i="69"/>
  <c r="AH24" i="69"/>
  <c r="DQ24" i="69"/>
  <c r="BY24" i="69"/>
  <c r="DP24" i="69"/>
  <c r="AP23" i="69"/>
  <c r="E22" i="69"/>
  <c r="F23" i="69"/>
  <c r="G23" i="69"/>
  <c r="DT23" i="69"/>
  <c r="DH23" i="69"/>
  <c r="DI23" i="69"/>
  <c r="BO23" i="69"/>
  <c r="CR23" i="69"/>
  <c r="CT23" i="69"/>
  <c r="DJ23" i="69"/>
  <c r="DK23" i="69"/>
  <c r="DL23" i="69"/>
  <c r="DS23" i="69"/>
  <c r="DR23" i="69"/>
  <c r="AH23" i="69"/>
  <c r="DQ23" i="69"/>
  <c r="BY23" i="69"/>
  <c r="DP23" i="69"/>
  <c r="AP22" i="69"/>
  <c r="E21" i="69"/>
  <c r="F22" i="69"/>
  <c r="G22" i="69"/>
  <c r="DT22" i="69"/>
  <c r="DH22" i="69"/>
  <c r="DI22" i="69"/>
  <c r="BO22" i="69"/>
  <c r="CR22" i="69"/>
  <c r="CT22" i="69"/>
  <c r="DJ22" i="69"/>
  <c r="DK22" i="69"/>
  <c r="DL22" i="69"/>
  <c r="DS22" i="69"/>
  <c r="DR22" i="69"/>
  <c r="AH22" i="69"/>
  <c r="DQ22" i="69"/>
  <c r="BY22" i="69"/>
  <c r="DP22" i="69"/>
  <c r="AP21" i="69"/>
  <c r="E20" i="69"/>
  <c r="F21" i="69"/>
  <c r="G21" i="69"/>
  <c r="DT21" i="69"/>
  <c r="DH21" i="69"/>
  <c r="DI21" i="69"/>
  <c r="BO21" i="69"/>
  <c r="CR21" i="69"/>
  <c r="CT21" i="69"/>
  <c r="DJ21" i="69"/>
  <c r="DK21" i="69"/>
  <c r="DL21" i="69"/>
  <c r="DS21" i="69"/>
  <c r="DR21" i="69"/>
  <c r="AH21" i="69"/>
  <c r="DQ21" i="69"/>
  <c r="BY21" i="69"/>
  <c r="DP21" i="69"/>
  <c r="AP20" i="69"/>
  <c r="E19" i="69"/>
  <c r="F20" i="69"/>
  <c r="G20" i="69"/>
  <c r="DT20" i="69"/>
  <c r="DH20" i="69"/>
  <c r="DI20" i="69"/>
  <c r="BO20" i="69"/>
  <c r="CR20" i="69"/>
  <c r="CT20" i="69"/>
  <c r="DJ20" i="69"/>
  <c r="DK20" i="69"/>
  <c r="DL20" i="69"/>
  <c r="DS20" i="69"/>
  <c r="DR20" i="69"/>
  <c r="AH20" i="69"/>
  <c r="DQ20" i="69"/>
  <c r="BY20" i="69"/>
  <c r="DP20" i="69"/>
  <c r="AP19" i="69"/>
  <c r="E18" i="69"/>
  <c r="F19" i="69"/>
  <c r="G19" i="69"/>
  <c r="DT19" i="69"/>
  <c r="DH19" i="69"/>
  <c r="DI19" i="69"/>
  <c r="BO19" i="69"/>
  <c r="CR19" i="69"/>
  <c r="CT19" i="69"/>
  <c r="DJ19" i="69"/>
  <c r="DK19" i="69"/>
  <c r="DL19" i="69"/>
  <c r="DS19" i="69"/>
  <c r="DR19" i="69"/>
  <c r="AH19" i="69"/>
  <c r="DQ19" i="69"/>
  <c r="BY19" i="69"/>
  <c r="DP19" i="69"/>
  <c r="AP18" i="69"/>
  <c r="E17" i="69"/>
  <c r="F18" i="69"/>
  <c r="G18" i="69"/>
  <c r="DT18" i="69"/>
  <c r="DH18" i="69"/>
  <c r="DI18" i="69"/>
  <c r="BO18" i="69"/>
  <c r="CR18" i="69"/>
  <c r="CT18" i="69"/>
  <c r="DJ18" i="69"/>
  <c r="DK18" i="69"/>
  <c r="DL18" i="69"/>
  <c r="DS18" i="69"/>
  <c r="DR18" i="69"/>
  <c r="AH18" i="69"/>
  <c r="DQ18" i="69"/>
  <c r="BY18" i="69"/>
  <c r="DP18" i="69"/>
  <c r="AP17" i="69"/>
  <c r="E16" i="69"/>
  <c r="F17" i="69"/>
  <c r="G17" i="69"/>
  <c r="DT17" i="69"/>
  <c r="DH17" i="69"/>
  <c r="DI17" i="69"/>
  <c r="BO17" i="69"/>
  <c r="CR17" i="69"/>
  <c r="CT17" i="69"/>
  <c r="DJ17" i="69"/>
  <c r="DK17" i="69"/>
  <c r="DL17" i="69"/>
  <c r="DS17" i="69"/>
  <c r="DR17" i="69"/>
  <c r="AH17" i="69"/>
  <c r="DQ17" i="69"/>
  <c r="BY17" i="69"/>
  <c r="DP17" i="69"/>
  <c r="AP16" i="69"/>
  <c r="E15" i="69"/>
  <c r="F16" i="69"/>
  <c r="G16" i="69"/>
  <c r="DT16" i="69"/>
  <c r="DH16" i="69"/>
  <c r="DI16" i="69"/>
  <c r="BO16" i="69"/>
  <c r="CR16" i="69"/>
  <c r="CT16" i="69"/>
  <c r="DJ16" i="69"/>
  <c r="DK16" i="69"/>
  <c r="DL16" i="69"/>
  <c r="DS16" i="69"/>
  <c r="DR16" i="69"/>
  <c r="AH16" i="69"/>
  <c r="DQ16" i="69"/>
  <c r="BY16" i="69"/>
  <c r="DP16" i="69"/>
  <c r="AP15" i="69"/>
  <c r="E14" i="69"/>
  <c r="F15" i="69"/>
  <c r="G15" i="69"/>
  <c r="DT15" i="69"/>
  <c r="DH15" i="69"/>
  <c r="DI15" i="69"/>
  <c r="BO15" i="69"/>
  <c r="CR15" i="69"/>
  <c r="CT15" i="69"/>
  <c r="DJ15" i="69"/>
  <c r="DK15" i="69"/>
  <c r="DL15" i="69"/>
  <c r="DS15" i="69"/>
  <c r="DR15" i="69"/>
  <c r="AH15" i="69"/>
  <c r="DQ15" i="69"/>
  <c r="BY15" i="69"/>
  <c r="DP15" i="69"/>
  <c r="E13" i="69"/>
  <c r="F14" i="69"/>
  <c r="G14" i="69"/>
  <c r="DT14" i="69"/>
  <c r="DH14" i="69"/>
  <c r="DI14" i="69"/>
  <c r="BO14" i="69"/>
  <c r="CR14" i="69"/>
  <c r="CT14" i="69"/>
  <c r="DJ14" i="69"/>
  <c r="DK14" i="69"/>
  <c r="DL14" i="69"/>
  <c r="DS14" i="69"/>
  <c r="DR14" i="69"/>
  <c r="AH14" i="69"/>
  <c r="DQ14" i="69"/>
  <c r="BY14" i="69"/>
  <c r="DP14" i="69"/>
  <c r="E12" i="69"/>
  <c r="F13" i="69"/>
  <c r="G13" i="69"/>
  <c r="DT13" i="69"/>
  <c r="DH13" i="69"/>
  <c r="DI13" i="69"/>
  <c r="BO13" i="69"/>
  <c r="CR13" i="69"/>
  <c r="CT13" i="69"/>
  <c r="DJ13" i="69"/>
  <c r="DK13" i="69"/>
  <c r="DL13" i="69"/>
  <c r="DS13" i="69"/>
  <c r="DR13" i="69"/>
  <c r="AH13" i="69"/>
  <c r="DQ13" i="69"/>
  <c r="BY13" i="69"/>
  <c r="DP13" i="69"/>
  <c r="E11" i="69"/>
  <c r="F12" i="69"/>
  <c r="G12" i="69"/>
  <c r="DT12" i="69"/>
  <c r="DH12" i="69"/>
  <c r="DI12" i="69"/>
  <c r="BO12" i="69"/>
  <c r="CR12" i="69"/>
  <c r="CT12" i="69"/>
  <c r="DJ12" i="69"/>
  <c r="DK12" i="69"/>
  <c r="DL12" i="69"/>
  <c r="DS12" i="69"/>
  <c r="DR12" i="69"/>
  <c r="AH12" i="69"/>
  <c r="DQ12" i="69"/>
  <c r="BY12" i="69"/>
  <c r="DP12" i="69"/>
  <c r="E10" i="69"/>
  <c r="F11" i="69"/>
  <c r="G11" i="69"/>
  <c r="DT11" i="69"/>
  <c r="DH11" i="69"/>
  <c r="DI11" i="69"/>
  <c r="BO11" i="69"/>
  <c r="CR11" i="69"/>
  <c r="CT11" i="69"/>
  <c r="DJ11" i="69"/>
  <c r="DK11" i="69"/>
  <c r="DL11" i="69"/>
  <c r="DS11" i="69"/>
  <c r="DR11" i="69"/>
  <c r="AH11" i="69"/>
  <c r="DQ11" i="69"/>
  <c r="BY11" i="69"/>
  <c r="DP11" i="69"/>
  <c r="E9" i="69"/>
  <c r="F10" i="69"/>
  <c r="G10" i="69"/>
  <c r="DT10" i="69"/>
  <c r="DH10" i="69"/>
  <c r="DI10" i="69"/>
  <c r="BO10" i="69"/>
  <c r="CR10" i="69"/>
  <c r="CT10" i="69"/>
  <c r="DJ10" i="69"/>
  <c r="DK10" i="69"/>
  <c r="DL10" i="69"/>
  <c r="DS10" i="69"/>
  <c r="DR10" i="69"/>
  <c r="AH10" i="69"/>
  <c r="DQ10" i="69"/>
  <c r="BY10" i="69"/>
  <c r="DP10" i="69"/>
  <c r="E8" i="69"/>
  <c r="F9" i="69"/>
  <c r="G9" i="69"/>
  <c r="DT9" i="69"/>
  <c r="DH9" i="69"/>
  <c r="DI9" i="69"/>
  <c r="BO9" i="69"/>
  <c r="CR9" i="69"/>
  <c r="CT9" i="69"/>
  <c r="DJ9" i="69"/>
  <c r="DK9" i="69"/>
  <c r="DL9" i="69"/>
  <c r="DS9" i="69"/>
  <c r="DR9" i="69"/>
  <c r="AH9" i="69"/>
  <c r="DQ9" i="69"/>
  <c r="BY9" i="69"/>
  <c r="DP9" i="69"/>
  <c r="E7" i="69"/>
  <c r="F8" i="69"/>
  <c r="G8" i="69"/>
  <c r="DT8" i="69"/>
  <c r="DH8" i="69"/>
  <c r="DI8" i="69"/>
  <c r="BO8" i="69"/>
  <c r="CR8" i="69"/>
  <c r="CT8" i="69"/>
  <c r="DJ8" i="69"/>
  <c r="DK8" i="69"/>
  <c r="DL8" i="69"/>
  <c r="DS8" i="69"/>
  <c r="DR8" i="69"/>
  <c r="AH8" i="69"/>
  <c r="DQ8" i="69"/>
  <c r="BY8" i="69"/>
  <c r="DP8" i="69"/>
  <c r="E6" i="69"/>
  <c r="F7" i="69"/>
  <c r="G7" i="69"/>
  <c r="DT7" i="69"/>
  <c r="DH7" i="69"/>
  <c r="DI7" i="69"/>
  <c r="BO7" i="69"/>
  <c r="CR7" i="69"/>
  <c r="CT7" i="69"/>
  <c r="DJ7" i="69"/>
  <c r="DK7" i="69"/>
  <c r="DL7" i="69"/>
  <c r="DS7" i="69"/>
  <c r="DR7" i="69"/>
  <c r="AH7" i="69"/>
  <c r="DQ7" i="69"/>
  <c r="BY7" i="69"/>
  <c r="DP7" i="69"/>
  <c r="E5" i="69"/>
  <c r="F6" i="69"/>
  <c r="G6" i="69"/>
  <c r="DT6" i="69"/>
  <c r="DH6" i="69"/>
  <c r="DI6" i="69"/>
  <c r="BO6" i="69"/>
  <c r="CR6" i="69"/>
  <c r="CT6" i="69"/>
  <c r="DJ6" i="69"/>
  <c r="DK6" i="69"/>
  <c r="DL6" i="69"/>
  <c r="DS6" i="69"/>
  <c r="DR6" i="69"/>
  <c r="AH6" i="69"/>
  <c r="DQ6" i="69"/>
  <c r="BY6" i="69"/>
  <c r="DP6" i="69"/>
  <c r="E4" i="69"/>
  <c r="F5" i="69"/>
  <c r="G5" i="69"/>
  <c r="DT5" i="69"/>
  <c r="DH5" i="69"/>
  <c r="DI5" i="69"/>
  <c r="BO5" i="69"/>
  <c r="CR5" i="69"/>
  <c r="CT5" i="69"/>
  <c r="DJ5" i="69"/>
  <c r="DK5" i="69"/>
  <c r="DL5" i="69"/>
  <c r="DS5" i="69"/>
  <c r="DR5" i="69"/>
  <c r="AH5" i="69"/>
  <c r="DQ5" i="69"/>
  <c r="BY5" i="69"/>
  <c r="DP5" i="69"/>
  <c r="AP4" i="69"/>
  <c r="E3" i="69"/>
  <c r="F4" i="69"/>
  <c r="G4" i="69"/>
  <c r="DT4" i="69"/>
  <c r="DH4" i="69"/>
  <c r="DI4" i="69"/>
  <c r="BO4" i="69"/>
  <c r="CR4" i="69"/>
  <c r="CT4" i="69"/>
  <c r="DJ4" i="69"/>
  <c r="DK4" i="69"/>
  <c r="DL4" i="69"/>
  <c r="DS4" i="69"/>
  <c r="DR4" i="69"/>
  <c r="AH4" i="69"/>
  <c r="DQ4" i="69"/>
  <c r="BY4" i="69"/>
  <c r="DP4" i="69"/>
  <c r="G3" i="69"/>
  <c r="DT3" i="69"/>
  <c r="DH3" i="69"/>
  <c r="DI3" i="69"/>
  <c r="BO3" i="69"/>
  <c r="CR3" i="69"/>
  <c r="CT3" i="69"/>
  <c r="DJ3" i="69"/>
  <c r="DK3" i="69"/>
  <c r="DL3" i="69"/>
  <c r="DS3" i="69"/>
  <c r="DR3" i="69"/>
  <c r="AH3" i="69"/>
  <c r="DQ3" i="69"/>
  <c r="DP3" i="69"/>
  <c r="E34" i="69"/>
  <c r="F34" i="69"/>
  <c r="G34" i="69"/>
  <c r="DT34" i="69"/>
  <c r="DH34" i="69"/>
  <c r="DI34" i="69"/>
  <c r="BO34" i="69"/>
  <c r="CR34" i="69"/>
  <c r="CT34" i="69"/>
  <c r="DJ34" i="69"/>
  <c r="DK34" i="69"/>
  <c r="DL34" i="69"/>
  <c r="DS34" i="69"/>
  <c r="DR34" i="69"/>
  <c r="DQ34" i="69"/>
  <c r="DP34" i="69"/>
  <c r="AP63" i="69"/>
  <c r="E62" i="69"/>
  <c r="F63" i="69"/>
  <c r="G63" i="69"/>
  <c r="DT63" i="69"/>
  <c r="AP62" i="69"/>
  <c r="E61" i="69"/>
  <c r="F62" i="69"/>
  <c r="G62" i="69"/>
  <c r="DT62" i="69"/>
  <c r="E60" i="69"/>
  <c r="F61" i="69"/>
  <c r="G61" i="69"/>
  <c r="DT61" i="69"/>
  <c r="E59" i="69"/>
  <c r="F60" i="69"/>
  <c r="G60" i="69"/>
  <c r="DT60" i="69"/>
  <c r="E58" i="69"/>
  <c r="F59" i="69"/>
  <c r="G59" i="69"/>
  <c r="DT59" i="69"/>
  <c r="E57" i="69"/>
  <c r="F58" i="69"/>
  <c r="G58" i="69"/>
  <c r="DT58" i="69"/>
  <c r="E56" i="69"/>
  <c r="F57" i="69"/>
  <c r="G57" i="69"/>
  <c r="DT57" i="69"/>
  <c r="E55" i="69"/>
  <c r="F56" i="69"/>
  <c r="G56" i="69"/>
  <c r="DT56" i="69"/>
  <c r="E54" i="69"/>
  <c r="F55" i="69"/>
  <c r="G55" i="69"/>
  <c r="DT55" i="69"/>
  <c r="E53" i="69"/>
  <c r="F54" i="69"/>
  <c r="G54" i="69"/>
  <c r="DT54" i="69"/>
  <c r="E52" i="69"/>
  <c r="F53" i="69"/>
  <c r="G53" i="69"/>
  <c r="DT53" i="69"/>
  <c r="E51" i="69"/>
  <c r="F52" i="69"/>
  <c r="G52" i="69"/>
  <c r="DT52" i="69"/>
  <c r="E50" i="69"/>
  <c r="F51" i="69"/>
  <c r="G51" i="69"/>
  <c r="DT51" i="69"/>
  <c r="E49" i="69"/>
  <c r="F50" i="69"/>
  <c r="G50" i="69"/>
  <c r="DT50" i="69"/>
  <c r="E48" i="69"/>
  <c r="F49" i="69"/>
  <c r="G49" i="69"/>
  <c r="DT49" i="69"/>
  <c r="E46" i="69"/>
  <c r="E47" i="69"/>
  <c r="F48" i="69"/>
  <c r="G48" i="69"/>
  <c r="DT48" i="69"/>
  <c r="F47" i="69"/>
  <c r="G47" i="69"/>
  <c r="DT47" i="69"/>
  <c r="E45" i="69"/>
  <c r="F46" i="69"/>
  <c r="G46" i="69"/>
  <c r="DT46" i="69"/>
  <c r="E44" i="69"/>
  <c r="F45" i="69"/>
  <c r="G45" i="69"/>
  <c r="DT45" i="69"/>
  <c r="E43" i="69"/>
  <c r="F44" i="69"/>
  <c r="G44" i="69"/>
  <c r="DT44" i="69"/>
  <c r="E42" i="69"/>
  <c r="F43" i="69"/>
  <c r="G43" i="69"/>
  <c r="DT43" i="69"/>
  <c r="E41" i="69"/>
  <c r="F42" i="69"/>
  <c r="G42" i="69"/>
  <c r="DT42" i="69"/>
  <c r="E40" i="69"/>
  <c r="F41" i="69"/>
  <c r="G41" i="69"/>
  <c r="DT41" i="69"/>
  <c r="E39" i="69"/>
  <c r="F40" i="69"/>
  <c r="G40" i="69"/>
  <c r="DT40" i="69"/>
  <c r="E38" i="69"/>
  <c r="F39" i="69"/>
  <c r="G39" i="69"/>
  <c r="DT39" i="69"/>
  <c r="E37" i="69"/>
  <c r="F38" i="69"/>
  <c r="G38" i="69"/>
  <c r="DT38" i="69"/>
  <c r="E36" i="69"/>
  <c r="F37" i="69"/>
  <c r="G37" i="69"/>
  <c r="DT37" i="69"/>
  <c r="E35" i="69"/>
  <c r="F36" i="69"/>
  <c r="G36" i="69"/>
  <c r="DT36" i="69"/>
  <c r="F35" i="69"/>
  <c r="G35" i="69"/>
  <c r="DT35" i="69"/>
  <c r="C271" i="70"/>
  <c r="C270" i="70"/>
  <c r="C269" i="70"/>
  <c r="C268" i="70"/>
  <c r="C267" i="70"/>
  <c r="C266" i="70"/>
  <c r="CB275" i="70"/>
  <c r="CB274" i="70"/>
  <c r="CB273" i="70"/>
  <c r="CB269" i="70"/>
  <c r="CB268" i="70"/>
  <c r="CB267" i="70"/>
  <c r="CB266" i="70"/>
  <c r="BS254" i="70"/>
  <c r="BS253" i="70"/>
  <c r="BS252" i="70"/>
  <c r="BS251" i="70"/>
  <c r="BS250" i="70"/>
  <c r="BS249" i="70"/>
  <c r="BS248" i="70"/>
  <c r="BS247" i="70"/>
  <c r="BS246" i="70"/>
  <c r="BS245" i="70"/>
  <c r="BS244" i="70"/>
  <c r="BS243" i="70"/>
  <c r="BS242" i="70"/>
  <c r="BS241" i="70"/>
  <c r="BS240" i="70"/>
  <c r="BS239" i="70"/>
  <c r="BS238" i="70"/>
  <c r="BS237" i="70"/>
  <c r="BS236" i="70"/>
  <c r="BS235" i="70"/>
  <c r="CB263" i="70"/>
  <c r="CB262" i="70"/>
  <c r="CB261" i="70"/>
  <c r="CB260" i="70"/>
  <c r="CB259" i="70"/>
  <c r="CB258" i="70"/>
  <c r="CB257" i="70"/>
  <c r="CB256" i="70"/>
  <c r="CB255" i="70"/>
  <c r="CB254" i="70"/>
  <c r="CB253" i="70"/>
  <c r="CB252" i="70"/>
  <c r="CB251" i="70"/>
  <c r="CB250" i="70"/>
  <c r="CB249" i="70"/>
  <c r="CB248" i="70"/>
  <c r="CB247" i="70"/>
  <c r="AX269" i="70"/>
  <c r="AW269" i="70" s="1"/>
  <c r="AL275" i="70"/>
  <c r="AL274" i="70"/>
  <c r="AL273" i="70"/>
  <c r="AL272" i="70"/>
  <c r="AL270" i="70"/>
  <c r="AL269" i="70"/>
  <c r="AL268" i="70"/>
  <c r="AL267" i="70"/>
  <c r="AL266" i="70"/>
  <c r="AL265" i="70"/>
  <c r="BR276" i="70"/>
  <c r="BR275" i="70"/>
  <c r="BR274" i="70"/>
  <c r="BR273" i="70"/>
  <c r="BR272" i="70"/>
  <c r="BR271" i="70"/>
  <c r="BR270" i="70"/>
  <c r="BR269" i="70"/>
  <c r="BR268" i="70"/>
  <c r="BR267" i="70"/>
  <c r="BR266" i="70"/>
  <c r="U276" i="70"/>
  <c r="U275" i="70"/>
  <c r="U274" i="70"/>
  <c r="U273" i="70"/>
  <c r="U272" i="70"/>
  <c r="U271" i="70"/>
  <c r="U270" i="70"/>
  <c r="U269" i="70"/>
  <c r="U268" i="70"/>
  <c r="U267" i="70"/>
  <c r="U266" i="70"/>
  <c r="J276" i="70"/>
  <c r="J275" i="70"/>
  <c r="J274" i="70"/>
  <c r="J273" i="70"/>
  <c r="J272" i="70"/>
  <c r="J271" i="70"/>
  <c r="J270" i="70"/>
  <c r="J269" i="70"/>
  <c r="J268" i="70"/>
  <c r="J267" i="70"/>
  <c r="J266" i="70"/>
  <c r="AX266" i="70"/>
  <c r="AW266" i="70"/>
  <c r="AX270" i="70"/>
  <c r="AW270" i="70" s="1"/>
  <c r="CC271" i="70"/>
  <c r="CB271" i="70" s="1"/>
  <c r="A281" i="70"/>
  <c r="A279" i="70"/>
  <c r="A280" i="70"/>
  <c r="C265" i="70"/>
  <c r="C264" i="70"/>
  <c r="C263" i="70"/>
  <c r="C262" i="70"/>
  <c r="C261" i="70"/>
  <c r="C260" i="70"/>
  <c r="C259" i="70"/>
  <c r="C258" i="70"/>
  <c r="C257" i="70"/>
  <c r="C256" i="70"/>
  <c r="C255" i="70"/>
  <c r="C254" i="70"/>
  <c r="C253" i="70"/>
  <c r="C252" i="70"/>
  <c r="C251" i="70"/>
  <c r="C250" i="70"/>
  <c r="C249" i="70"/>
  <c r="C248" i="70"/>
  <c r="C247" i="70"/>
  <c r="C246" i="70"/>
  <c r="C245" i="70"/>
  <c r="C244" i="70"/>
  <c r="C243" i="70"/>
  <c r="C242" i="70"/>
  <c r="C241" i="70"/>
  <c r="C240" i="70"/>
  <c r="C239" i="70"/>
  <c r="C238" i="70"/>
  <c r="C237" i="70"/>
  <c r="C236" i="70"/>
  <c r="C235" i="70"/>
  <c r="C234" i="70"/>
  <c r="D233" i="70"/>
  <c r="C233" i="70"/>
  <c r="D232" i="70"/>
  <c r="C232" i="70"/>
  <c r="D231" i="70"/>
  <c r="C231" i="70"/>
  <c r="D230" i="70"/>
  <c r="C230" i="70"/>
  <c r="D229" i="70"/>
  <c r="C229" i="70"/>
  <c r="D228" i="70"/>
  <c r="C228" i="70"/>
  <c r="D227" i="70"/>
  <c r="C227" i="70"/>
  <c r="D226" i="70"/>
  <c r="C226" i="70"/>
  <c r="D225" i="70"/>
  <c r="C225" i="70"/>
  <c r="D224" i="70"/>
  <c r="C224" i="70"/>
  <c r="D223" i="70"/>
  <c r="C223" i="70"/>
  <c r="D222" i="70"/>
  <c r="C222" i="70"/>
  <c r="D221" i="70"/>
  <c r="C221" i="70"/>
  <c r="D220" i="70"/>
  <c r="C220" i="70"/>
  <c r="D219" i="70"/>
  <c r="C219" i="70"/>
  <c r="D218" i="70"/>
  <c r="C218" i="70"/>
  <c r="D217" i="70"/>
  <c r="C217" i="70"/>
  <c r="D216" i="70"/>
  <c r="C216" i="70"/>
  <c r="D215" i="70"/>
  <c r="C215" i="70"/>
  <c r="D214" i="70"/>
  <c r="C214" i="70"/>
  <c r="D213" i="70"/>
  <c r="C213" i="70"/>
  <c r="D212" i="70"/>
  <c r="C212" i="70"/>
  <c r="D211" i="70"/>
  <c r="C211" i="70"/>
  <c r="D210" i="70"/>
  <c r="C210" i="70"/>
  <c r="D209" i="70"/>
  <c r="C209" i="70"/>
  <c r="D208" i="70"/>
  <c r="C208" i="70"/>
  <c r="D207" i="70"/>
  <c r="C207" i="70"/>
  <c r="D206" i="70"/>
  <c r="C206" i="70"/>
  <c r="D205" i="70"/>
  <c r="C205" i="70"/>
  <c r="D204" i="70"/>
  <c r="C204" i="70"/>
  <c r="D203" i="70"/>
  <c r="C203" i="70"/>
  <c r="D202" i="70"/>
  <c r="C202" i="70"/>
  <c r="D201" i="70"/>
  <c r="C201" i="70"/>
  <c r="D200" i="70"/>
  <c r="C200" i="70"/>
  <c r="D199" i="70"/>
  <c r="C199" i="70"/>
  <c r="D198" i="70"/>
  <c r="C198" i="70"/>
  <c r="D197" i="70"/>
  <c r="C197" i="70"/>
  <c r="D196" i="70"/>
  <c r="C196" i="70"/>
  <c r="D195" i="70"/>
  <c r="C195" i="70"/>
  <c r="D194" i="70"/>
  <c r="C194" i="70"/>
  <c r="D193" i="70"/>
  <c r="C193" i="70"/>
  <c r="D192" i="70"/>
  <c r="C192" i="70"/>
  <c r="D191" i="70"/>
  <c r="C191" i="70"/>
  <c r="D190" i="70"/>
  <c r="C190" i="70"/>
  <c r="D189" i="70"/>
  <c r="C189" i="70"/>
  <c r="D188" i="70"/>
  <c r="C188" i="70"/>
  <c r="D187" i="70"/>
  <c r="C187" i="70"/>
  <c r="D186" i="70"/>
  <c r="C186" i="70"/>
  <c r="D185" i="70"/>
  <c r="C185" i="70"/>
  <c r="D184" i="70"/>
  <c r="C184" i="70"/>
  <c r="D183" i="70"/>
  <c r="C183" i="70"/>
  <c r="D182" i="70"/>
  <c r="C182" i="70"/>
  <c r="D181" i="70"/>
  <c r="C181" i="70"/>
  <c r="D180" i="70"/>
  <c r="C180" i="70"/>
  <c r="D179" i="70"/>
  <c r="C179" i="70"/>
  <c r="D178" i="70"/>
  <c r="C178" i="70"/>
  <c r="D177" i="70"/>
  <c r="C177" i="70"/>
  <c r="D176" i="70"/>
  <c r="C176" i="70"/>
  <c r="D175" i="70"/>
  <c r="C175" i="70"/>
  <c r="D174" i="70"/>
  <c r="C174" i="70"/>
  <c r="D173" i="70"/>
  <c r="C173" i="70"/>
  <c r="D172" i="70"/>
  <c r="C172" i="70"/>
  <c r="D171" i="70"/>
  <c r="C171" i="70"/>
  <c r="D170" i="70"/>
  <c r="C170" i="70"/>
  <c r="D169" i="70"/>
  <c r="C169" i="70"/>
  <c r="D168" i="70"/>
  <c r="C168" i="70"/>
  <c r="D167" i="70"/>
  <c r="C167" i="70"/>
  <c r="D166" i="70"/>
  <c r="C166" i="70"/>
  <c r="D165" i="70"/>
  <c r="C165" i="70"/>
  <c r="D164" i="70"/>
  <c r="C164" i="70"/>
  <c r="D163" i="70"/>
  <c r="C163" i="70"/>
  <c r="D162" i="70"/>
  <c r="C162" i="70"/>
  <c r="D161" i="70"/>
  <c r="C161" i="70"/>
  <c r="D160" i="70"/>
  <c r="C160" i="70"/>
  <c r="D159" i="70"/>
  <c r="C159" i="70"/>
  <c r="D158" i="70"/>
  <c r="C158" i="70"/>
  <c r="D157" i="70"/>
  <c r="C157" i="70"/>
  <c r="D156" i="70"/>
  <c r="C156" i="70"/>
  <c r="D155" i="70"/>
  <c r="C155" i="70"/>
  <c r="D154" i="70"/>
  <c r="C154" i="70"/>
  <c r="D153" i="70"/>
  <c r="C153" i="70"/>
  <c r="D152" i="70"/>
  <c r="C152" i="70"/>
  <c r="D151" i="70"/>
  <c r="C151" i="70"/>
  <c r="D150" i="70"/>
  <c r="C150" i="70"/>
  <c r="D149" i="70"/>
  <c r="C149" i="70"/>
  <c r="D148" i="70"/>
  <c r="C148" i="70"/>
  <c r="D147" i="70"/>
  <c r="C147" i="70"/>
  <c r="D146" i="70"/>
  <c r="C146" i="70"/>
  <c r="D145" i="70"/>
  <c r="C145" i="70"/>
  <c r="D144" i="70"/>
  <c r="C144" i="70"/>
  <c r="D143" i="70"/>
  <c r="C143" i="70"/>
  <c r="D142" i="70"/>
  <c r="C142" i="70"/>
  <c r="D141" i="70"/>
  <c r="C141" i="70"/>
  <c r="D140" i="70"/>
  <c r="C140" i="70"/>
  <c r="D139" i="70"/>
  <c r="C139" i="70"/>
  <c r="D138" i="70"/>
  <c r="C138" i="70"/>
  <c r="D137" i="70"/>
  <c r="C137" i="70"/>
  <c r="D136" i="70"/>
  <c r="C136" i="70"/>
  <c r="D135" i="70"/>
  <c r="C135" i="70"/>
  <c r="D134" i="70"/>
  <c r="C134" i="70"/>
  <c r="D133" i="70"/>
  <c r="C133" i="70"/>
  <c r="D132" i="70"/>
  <c r="C132" i="70"/>
  <c r="D131" i="70"/>
  <c r="C131" i="70"/>
  <c r="D130" i="70"/>
  <c r="C130" i="70"/>
  <c r="D129" i="70"/>
  <c r="C129" i="70"/>
  <c r="D128" i="70"/>
  <c r="C128" i="70"/>
  <c r="D127" i="70"/>
  <c r="C127" i="70"/>
  <c r="D126" i="70"/>
  <c r="C126" i="70"/>
  <c r="D125" i="70"/>
  <c r="C125" i="70"/>
  <c r="D124" i="70"/>
  <c r="C124" i="70"/>
  <c r="D123" i="70"/>
  <c r="C123" i="70"/>
  <c r="D122" i="70"/>
  <c r="C122" i="70"/>
  <c r="D121" i="70"/>
  <c r="C121" i="70"/>
  <c r="D120" i="70"/>
  <c r="C120" i="70"/>
  <c r="D119" i="70"/>
  <c r="C119" i="70"/>
  <c r="D118" i="70"/>
  <c r="C118" i="70"/>
  <c r="D117" i="70"/>
  <c r="C117" i="70"/>
  <c r="D116" i="70"/>
  <c r="C116" i="70"/>
  <c r="D115" i="70"/>
  <c r="C115" i="70"/>
  <c r="D114" i="70"/>
  <c r="C114" i="70"/>
  <c r="D113" i="70"/>
  <c r="C113" i="70"/>
  <c r="D112" i="70"/>
  <c r="C112" i="70"/>
  <c r="D111" i="70"/>
  <c r="C111" i="70"/>
  <c r="D110" i="70"/>
  <c r="C110" i="70"/>
  <c r="D109" i="70"/>
  <c r="C109" i="70"/>
  <c r="D108" i="70"/>
  <c r="C108" i="70"/>
  <c r="D107" i="70"/>
  <c r="C107" i="70"/>
  <c r="D106" i="70"/>
  <c r="C106" i="70"/>
  <c r="D105" i="70"/>
  <c r="C105" i="70"/>
  <c r="D104" i="70"/>
  <c r="C104" i="70"/>
  <c r="D103" i="70"/>
  <c r="C103" i="70"/>
  <c r="D102" i="70"/>
  <c r="C102" i="70"/>
  <c r="D101" i="70"/>
  <c r="C101" i="70"/>
  <c r="D100" i="70"/>
  <c r="C100" i="70"/>
  <c r="D99" i="70"/>
  <c r="C99" i="70"/>
  <c r="D98" i="70"/>
  <c r="C98" i="70"/>
  <c r="D97" i="70"/>
  <c r="C97" i="70"/>
  <c r="D96" i="70"/>
  <c r="C96" i="70"/>
  <c r="D95" i="70"/>
  <c r="C95" i="70"/>
  <c r="D94" i="70"/>
  <c r="C94" i="70"/>
  <c r="D93" i="70"/>
  <c r="C93" i="70"/>
  <c r="D92" i="70"/>
  <c r="C92" i="70"/>
  <c r="D91" i="70"/>
  <c r="C91" i="70"/>
  <c r="D90" i="70"/>
  <c r="C90" i="70"/>
  <c r="D89" i="70"/>
  <c r="C89" i="70"/>
  <c r="D88" i="70"/>
  <c r="C88" i="70"/>
  <c r="D87" i="70"/>
  <c r="C87" i="70"/>
  <c r="D86" i="70"/>
  <c r="C86" i="70"/>
  <c r="D85" i="70"/>
  <c r="C85" i="70"/>
  <c r="D84" i="70"/>
  <c r="C84" i="70"/>
  <c r="D83" i="70"/>
  <c r="C83" i="70"/>
  <c r="D82" i="70"/>
  <c r="C82" i="70"/>
  <c r="D81" i="70"/>
  <c r="C81" i="70"/>
  <c r="D80" i="70"/>
  <c r="C80" i="70"/>
  <c r="D79" i="70"/>
  <c r="C79" i="70"/>
  <c r="D78" i="70"/>
  <c r="C78" i="70"/>
  <c r="D77" i="70"/>
  <c r="C77" i="70"/>
  <c r="D76" i="70"/>
  <c r="C76" i="70"/>
  <c r="D75" i="70"/>
  <c r="C75" i="70"/>
  <c r="D74" i="70"/>
  <c r="C74" i="70"/>
  <c r="D73" i="70"/>
  <c r="C73" i="70"/>
  <c r="D72" i="70"/>
  <c r="C72" i="70"/>
  <c r="D71" i="70"/>
  <c r="C71" i="70"/>
  <c r="D70" i="70"/>
  <c r="C70" i="70"/>
  <c r="D69" i="70"/>
  <c r="C69" i="70"/>
  <c r="D68" i="70"/>
  <c r="C68" i="70"/>
  <c r="D67" i="70"/>
  <c r="C67" i="70"/>
  <c r="D66" i="70"/>
  <c r="C66" i="70"/>
  <c r="D65" i="70"/>
  <c r="C65" i="70"/>
  <c r="D64" i="70"/>
  <c r="C64" i="70"/>
  <c r="D63" i="70"/>
  <c r="C63" i="70"/>
  <c r="D62" i="70"/>
  <c r="C62" i="70"/>
  <c r="D61" i="70"/>
  <c r="C61" i="70"/>
  <c r="D60" i="70"/>
  <c r="C60" i="70"/>
  <c r="D59" i="70"/>
  <c r="C59" i="70"/>
  <c r="D58" i="70"/>
  <c r="C58" i="70"/>
  <c r="D57" i="70"/>
  <c r="C57" i="70"/>
  <c r="D56" i="70"/>
  <c r="C56" i="70"/>
  <c r="D55" i="70"/>
  <c r="C55" i="70"/>
  <c r="D54" i="70"/>
  <c r="C54" i="70"/>
  <c r="D53" i="70"/>
  <c r="C53" i="70"/>
  <c r="D52" i="70"/>
  <c r="C52" i="70"/>
  <c r="D51" i="70"/>
  <c r="C51" i="70"/>
  <c r="D50" i="70"/>
  <c r="C50" i="70"/>
  <c r="D49" i="70"/>
  <c r="C49" i="70"/>
  <c r="D48" i="70"/>
  <c r="C48" i="70"/>
  <c r="D47" i="70"/>
  <c r="C47" i="70"/>
  <c r="D46" i="70"/>
  <c r="C46" i="70"/>
  <c r="D45" i="70"/>
  <c r="C45" i="70"/>
  <c r="D44" i="70"/>
  <c r="C44" i="70"/>
  <c r="D43" i="70"/>
  <c r="C43" i="70"/>
  <c r="D42" i="70"/>
  <c r="C42" i="70"/>
  <c r="D41" i="70"/>
  <c r="C41" i="70"/>
  <c r="D40" i="70"/>
  <c r="C40" i="70"/>
  <c r="D39" i="70"/>
  <c r="C39" i="70"/>
  <c r="D38" i="70"/>
  <c r="C38" i="70"/>
  <c r="D37" i="70"/>
  <c r="C37" i="70"/>
  <c r="D36" i="70"/>
  <c r="C36" i="70"/>
  <c r="D35" i="70"/>
  <c r="C35" i="70"/>
  <c r="D34" i="70"/>
  <c r="C34" i="70"/>
  <c r="D33" i="70"/>
  <c r="C33" i="70"/>
  <c r="D32" i="70"/>
  <c r="C32" i="70"/>
  <c r="D31" i="70"/>
  <c r="C31" i="70"/>
  <c r="D30" i="70"/>
  <c r="C30" i="70"/>
  <c r="D29" i="70"/>
  <c r="C29" i="70"/>
  <c r="D28" i="70"/>
  <c r="C28" i="70"/>
  <c r="D27" i="70"/>
  <c r="C27" i="70"/>
  <c r="D26" i="70"/>
  <c r="C26" i="70"/>
  <c r="D25" i="70"/>
  <c r="C25" i="70"/>
  <c r="D24" i="70"/>
  <c r="C24" i="70"/>
  <c r="D23" i="70"/>
  <c r="C23" i="70"/>
  <c r="D22" i="70"/>
  <c r="C22" i="70"/>
  <c r="D21" i="70"/>
  <c r="C21" i="70"/>
  <c r="D20" i="70"/>
  <c r="C20" i="70"/>
  <c r="D19" i="70"/>
  <c r="C19" i="70"/>
  <c r="D18" i="70"/>
  <c r="C18" i="70"/>
  <c r="D17" i="70"/>
  <c r="C17" i="70"/>
  <c r="D16" i="70"/>
  <c r="C16" i="70"/>
  <c r="D15" i="70"/>
  <c r="C15" i="70"/>
  <c r="D14" i="70"/>
  <c r="C14" i="70"/>
  <c r="D13" i="70"/>
  <c r="C13" i="70"/>
  <c r="D12" i="70"/>
  <c r="C12" i="70"/>
  <c r="D11" i="70"/>
  <c r="C11" i="70"/>
  <c r="D10" i="70"/>
  <c r="C10" i="70"/>
  <c r="D9" i="70"/>
  <c r="C9" i="70"/>
  <c r="D8" i="70"/>
  <c r="C8" i="70"/>
  <c r="D7" i="70"/>
  <c r="C7" i="70"/>
  <c r="D6" i="70"/>
  <c r="C6" i="70"/>
  <c r="D5" i="70"/>
  <c r="C5" i="70"/>
  <c r="D4" i="70"/>
  <c r="C4" i="70"/>
  <c r="D3" i="70"/>
  <c r="C3" i="70"/>
  <c r="A128" i="69"/>
  <c r="A127" i="69"/>
  <c r="D94" i="69"/>
  <c r="C94" i="69"/>
  <c r="D93" i="69"/>
  <c r="C93" i="69"/>
  <c r="D92" i="69"/>
  <c r="C92" i="69"/>
  <c r="D91" i="69"/>
  <c r="C91" i="69"/>
  <c r="D90" i="69"/>
  <c r="C90" i="69"/>
  <c r="D89" i="69"/>
  <c r="C89" i="69"/>
  <c r="D88" i="69"/>
  <c r="C88" i="69"/>
  <c r="D87" i="69"/>
  <c r="C87" i="69"/>
  <c r="D86" i="69"/>
  <c r="C86" i="69"/>
  <c r="D85" i="69"/>
  <c r="C85" i="69"/>
  <c r="D84" i="69"/>
  <c r="C84" i="69"/>
  <c r="D83" i="69"/>
  <c r="C83" i="69"/>
  <c r="D82" i="69"/>
  <c r="C82" i="69"/>
  <c r="D81" i="69"/>
  <c r="C81" i="69"/>
  <c r="D80" i="69"/>
  <c r="C80" i="69"/>
  <c r="D79" i="69"/>
  <c r="C79" i="69"/>
  <c r="D78" i="69"/>
  <c r="C78" i="69"/>
  <c r="D77" i="69"/>
  <c r="C77" i="69"/>
  <c r="D76" i="69"/>
  <c r="C76" i="69"/>
  <c r="D75" i="69"/>
  <c r="C75" i="69"/>
  <c r="D74" i="69"/>
  <c r="C74" i="69"/>
  <c r="D73" i="69"/>
  <c r="C73" i="69"/>
  <c r="D72" i="69"/>
  <c r="C72" i="69"/>
  <c r="D71" i="69"/>
  <c r="C71" i="69"/>
  <c r="D70" i="69"/>
  <c r="C70" i="69"/>
  <c r="D69" i="69"/>
  <c r="C69" i="69"/>
  <c r="D68" i="69"/>
  <c r="C68" i="69"/>
  <c r="D67" i="69"/>
  <c r="C67" i="69"/>
  <c r="D66" i="69"/>
  <c r="C66" i="69"/>
  <c r="D65" i="69"/>
  <c r="C65" i="69"/>
  <c r="D64" i="69"/>
  <c r="C64" i="69"/>
  <c r="D63" i="69"/>
  <c r="C63" i="69"/>
  <c r="D62" i="69"/>
  <c r="C62" i="69"/>
  <c r="D61" i="69"/>
  <c r="C61" i="69"/>
  <c r="D60" i="69"/>
  <c r="C60" i="69"/>
  <c r="D59" i="69"/>
  <c r="C59" i="69"/>
  <c r="D58" i="69"/>
  <c r="C58" i="69"/>
  <c r="D57" i="69"/>
  <c r="C57" i="69"/>
  <c r="D56" i="69"/>
  <c r="C56" i="69"/>
  <c r="D55" i="69"/>
  <c r="C55" i="69"/>
  <c r="D54" i="69"/>
  <c r="C54" i="69"/>
  <c r="D53" i="69"/>
  <c r="C53" i="69"/>
  <c r="D52" i="69"/>
  <c r="C52" i="69"/>
  <c r="D51" i="69"/>
  <c r="C51" i="69"/>
  <c r="D50" i="69"/>
  <c r="C50" i="69"/>
  <c r="D49" i="69"/>
  <c r="C49" i="69"/>
  <c r="D48" i="69"/>
  <c r="C48" i="69"/>
  <c r="D47" i="69"/>
  <c r="C47" i="69"/>
  <c r="D46" i="69"/>
  <c r="C46" i="69"/>
  <c r="D45" i="69"/>
  <c r="C45" i="69"/>
  <c r="D44" i="69"/>
  <c r="C44" i="69"/>
  <c r="D43" i="69"/>
  <c r="C43" i="69"/>
  <c r="D42" i="69"/>
  <c r="C42" i="69"/>
  <c r="D41" i="69"/>
  <c r="C41" i="69"/>
  <c r="D40" i="69"/>
  <c r="C40" i="69"/>
  <c r="D39" i="69"/>
  <c r="C39" i="69"/>
  <c r="D38" i="69"/>
  <c r="C38" i="69"/>
  <c r="D37" i="69"/>
  <c r="C37" i="69"/>
  <c r="D36" i="69"/>
  <c r="C36" i="69"/>
  <c r="D35" i="69"/>
  <c r="C35" i="69"/>
  <c r="D34" i="69"/>
  <c r="C34" i="69"/>
  <c r="D33" i="69"/>
  <c r="C33" i="69"/>
  <c r="D32" i="69"/>
  <c r="C32" i="69"/>
  <c r="D31" i="69"/>
  <c r="C31" i="69"/>
  <c r="D30" i="69"/>
  <c r="C30" i="69"/>
  <c r="D29" i="69"/>
  <c r="C29" i="69"/>
  <c r="D28" i="69"/>
  <c r="C28" i="69"/>
  <c r="D27" i="69"/>
  <c r="C27" i="69"/>
  <c r="D26" i="69"/>
  <c r="C26" i="69"/>
  <c r="D25" i="69"/>
  <c r="C25" i="69"/>
  <c r="D24" i="69"/>
  <c r="C24" i="69"/>
  <c r="D23" i="69"/>
  <c r="C23" i="69"/>
  <c r="D22" i="69"/>
  <c r="C22" i="69"/>
  <c r="D21" i="69"/>
  <c r="C21" i="69"/>
  <c r="D20" i="69"/>
  <c r="C20" i="69"/>
  <c r="D19" i="69"/>
  <c r="C19" i="69"/>
  <c r="D18" i="69"/>
  <c r="C18" i="69"/>
  <c r="D17" i="69"/>
  <c r="C17" i="69"/>
  <c r="D16" i="69"/>
  <c r="C16" i="69"/>
  <c r="D15" i="69"/>
  <c r="C15" i="69"/>
  <c r="D14" i="69"/>
  <c r="C14" i="69"/>
  <c r="D13" i="69"/>
  <c r="C13" i="69"/>
  <c r="D12" i="69"/>
  <c r="C12" i="69"/>
  <c r="D11" i="69"/>
  <c r="C11" i="69"/>
  <c r="D10" i="69"/>
  <c r="C10" i="69"/>
  <c r="D9" i="69"/>
  <c r="C9" i="69"/>
  <c r="D8" i="69"/>
  <c r="C8" i="69"/>
  <c r="D7" i="69"/>
  <c r="C7" i="69"/>
  <c r="D6" i="69"/>
  <c r="C6" i="69"/>
  <c r="D5" i="69"/>
  <c r="C5" i="69"/>
  <c r="D4" i="69"/>
  <c r="C4" i="69"/>
  <c r="D3" i="69"/>
  <c r="Q271" i="70"/>
  <c r="V13" i="55"/>
  <c r="U13" i="55"/>
  <c r="CB246" i="70"/>
  <c r="CB245" i="70"/>
  <c r="CB243" i="70"/>
  <c r="CB242" i="70"/>
  <c r="CB241" i="70"/>
  <c r="CB240" i="70"/>
  <c r="CB238" i="70"/>
  <c r="CB237" i="70"/>
  <c r="CB236" i="70"/>
  <c r="CB235" i="70"/>
  <c r="CB234" i="70"/>
  <c r="CB233" i="70"/>
  <c r="CB232" i="70"/>
  <c r="CB231" i="70"/>
  <c r="CB230" i="70"/>
  <c r="CB229" i="70"/>
  <c r="CB228" i="70"/>
  <c r="CB227" i="70"/>
  <c r="CB226" i="70"/>
  <c r="CB224" i="70"/>
  <c r="CB223" i="70"/>
  <c r="CB222" i="70"/>
  <c r="CB220" i="70"/>
  <c r="CB219" i="70"/>
  <c r="CB218" i="70"/>
  <c r="CB217" i="70"/>
  <c r="CB216" i="70"/>
  <c r="BT233" i="70"/>
  <c r="BT232" i="70"/>
  <c r="BS231" i="70"/>
  <c r="BT230" i="70"/>
  <c r="BT231" i="70" s="1"/>
  <c r="BT228" i="70"/>
  <c r="BT229" i="70"/>
  <c r="BT226" i="70"/>
  <c r="BT227" i="70" s="1"/>
  <c r="BT225" i="70"/>
  <c r="BT212" i="70"/>
  <c r="BT211" i="70"/>
  <c r="BT210" i="70"/>
  <c r="BT209" i="70"/>
  <c r="BS222" i="70"/>
  <c r="BS234" i="70"/>
  <c r="BS233" i="70"/>
  <c r="BS232" i="70"/>
  <c r="BS230" i="70"/>
  <c r="BS229" i="70"/>
  <c r="BS228" i="70"/>
  <c r="BS227" i="70"/>
  <c r="BS226" i="70"/>
  <c r="BS225" i="70"/>
  <c r="BS224" i="70"/>
  <c r="BS223" i="70"/>
  <c r="BS221" i="70"/>
  <c r="BS220" i="70"/>
  <c r="BS219" i="70"/>
  <c r="BS218" i="70"/>
  <c r="BS217" i="70"/>
  <c r="BS216" i="70"/>
  <c r="BR265" i="70"/>
  <c r="BR264" i="70"/>
  <c r="BR263" i="70"/>
  <c r="BR262" i="70"/>
  <c r="BR261" i="70"/>
  <c r="BR260" i="70"/>
  <c r="BR259" i="70"/>
  <c r="BR258" i="70"/>
  <c r="BR257" i="70"/>
  <c r="BR256" i="70"/>
  <c r="BR255" i="70"/>
  <c r="BR254" i="70"/>
  <c r="BR253" i="70"/>
  <c r="BR252" i="70"/>
  <c r="BR251" i="70"/>
  <c r="BR250" i="70"/>
  <c r="BR249" i="70"/>
  <c r="BR248" i="70"/>
  <c r="BR247" i="70"/>
  <c r="G10" i="55"/>
  <c r="F15" i="55"/>
  <c r="V255" i="70"/>
  <c r="V254" i="70"/>
  <c r="V253" i="70"/>
  <c r="V252" i="70"/>
  <c r="V251" i="70"/>
  <c r="V250" i="70"/>
  <c r="V249" i="70"/>
  <c r="V248" i="70"/>
  <c r="V247" i="70"/>
  <c r="V246" i="70"/>
  <c r="V245" i="70"/>
  <c r="V244" i="70"/>
  <c r="V243" i="70"/>
  <c r="V242" i="70"/>
  <c r="V241" i="70"/>
  <c r="V240" i="70"/>
  <c r="V239" i="70"/>
  <c r="V238" i="70"/>
  <c r="V237" i="70"/>
  <c r="V236" i="70"/>
  <c r="V235" i="70"/>
  <c r="V234" i="70"/>
  <c r="V233" i="70"/>
  <c r="V232" i="70"/>
  <c r="V231" i="70"/>
  <c r="V230" i="70"/>
  <c r="V229" i="70"/>
  <c r="V228" i="70"/>
  <c r="V227" i="70"/>
  <c r="V226" i="70"/>
  <c r="V225" i="70"/>
  <c r="V224" i="70"/>
  <c r="V223" i="70"/>
  <c r="V222" i="70"/>
  <c r="V221" i="70"/>
  <c r="V220" i="70"/>
  <c r="V219" i="70"/>
  <c r="V218" i="70"/>
  <c r="V217" i="70"/>
  <c r="V216" i="70"/>
  <c r="V215" i="70"/>
  <c r="V214" i="70"/>
  <c r="V213" i="70"/>
  <c r="V212" i="70"/>
  <c r="V211" i="70"/>
  <c r="V210" i="70"/>
  <c r="V209" i="70"/>
  <c r="V208" i="70"/>
  <c r="V207" i="70"/>
  <c r="V206" i="70"/>
  <c r="V205" i="70"/>
  <c r="V204" i="70"/>
  <c r="V203" i="70"/>
  <c r="V202" i="70"/>
  <c r="V201" i="70"/>
  <c r="V200" i="70"/>
  <c r="V199" i="70"/>
  <c r="V198" i="70"/>
  <c r="V197" i="70"/>
  <c r="V196" i="70"/>
  <c r="V195" i="70"/>
  <c r="V194" i="70"/>
  <c r="V193" i="70"/>
  <c r="V192" i="70"/>
  <c r="V191" i="70"/>
  <c r="V190" i="70"/>
  <c r="V189" i="70"/>
  <c r="V188" i="70"/>
  <c r="V187" i="70"/>
  <c r="V186" i="70"/>
  <c r="V185" i="70"/>
  <c r="V184" i="70"/>
  <c r="V183" i="70"/>
  <c r="V182" i="70"/>
  <c r="V181" i="70"/>
  <c r="V180" i="70"/>
  <c r="V179" i="70"/>
  <c r="V178" i="70"/>
  <c r="U265" i="70"/>
  <c r="U264" i="70"/>
  <c r="U263" i="70"/>
  <c r="U262" i="70"/>
  <c r="U261" i="70"/>
  <c r="U260" i="70"/>
  <c r="U259" i="70"/>
  <c r="U258" i="70"/>
  <c r="U257" i="70"/>
  <c r="U256" i="70"/>
  <c r="U255" i="70"/>
  <c r="U254" i="70"/>
  <c r="U253" i="70"/>
  <c r="U252" i="70"/>
  <c r="U251" i="70"/>
  <c r="U250" i="70"/>
  <c r="U249" i="70"/>
  <c r="U248" i="70"/>
  <c r="U247" i="70"/>
  <c r="U246" i="70"/>
  <c r="U245" i="70"/>
  <c r="U244" i="70"/>
  <c r="U243" i="70"/>
  <c r="U242" i="70"/>
  <c r="U241" i="70"/>
  <c r="U240" i="70"/>
  <c r="U239" i="70"/>
  <c r="U238" i="70"/>
  <c r="U237" i="70"/>
  <c r="U236" i="70"/>
  <c r="U235" i="70"/>
  <c r="U234" i="70"/>
  <c r="U233" i="70"/>
  <c r="U232" i="70"/>
  <c r="U231" i="70"/>
  <c r="U230" i="70"/>
  <c r="U229" i="70"/>
  <c r="U228" i="70"/>
  <c r="U227" i="70"/>
  <c r="U226" i="70"/>
  <c r="U225" i="70"/>
  <c r="U224" i="70"/>
  <c r="U223" i="70"/>
  <c r="U222" i="70"/>
  <c r="U221" i="70"/>
  <c r="U220" i="70"/>
  <c r="U219" i="70"/>
  <c r="U218" i="70"/>
  <c r="U217" i="70"/>
  <c r="U216" i="70"/>
  <c r="Q185" i="70"/>
  <c r="Q184" i="70"/>
  <c r="Q183" i="70"/>
  <c r="Q182" i="70"/>
  <c r="Q181" i="70"/>
  <c r="Q180" i="70"/>
  <c r="Q177" i="70"/>
  <c r="Q176" i="70"/>
  <c r="Q175" i="70"/>
  <c r="Q174" i="70"/>
  <c r="Q173" i="70"/>
  <c r="Q172" i="70"/>
  <c r="Q168" i="70"/>
  <c r="Q158" i="70"/>
  <c r="Q151" i="70"/>
  <c r="Q150" i="70"/>
  <c r="Q137" i="70"/>
  <c r="Q136" i="70"/>
  <c r="Q135" i="70"/>
  <c r="Q134" i="70"/>
  <c r="Q133" i="70"/>
  <c r="Q132" i="70"/>
  <c r="Q131" i="70"/>
  <c r="Q130" i="70"/>
  <c r="Q129" i="70"/>
  <c r="Q128" i="70"/>
  <c r="Q127" i="70"/>
  <c r="Q126" i="70"/>
  <c r="Q125" i="70"/>
  <c r="Q124" i="70"/>
  <c r="Q123" i="70"/>
  <c r="Q122" i="70"/>
  <c r="Q121" i="70"/>
  <c r="Q120" i="70"/>
  <c r="Q119" i="70"/>
  <c r="Q118" i="70"/>
  <c r="Q117" i="70"/>
  <c r="Q116" i="70"/>
  <c r="Q115" i="70"/>
  <c r="Q114" i="70"/>
  <c r="Q113" i="70"/>
  <c r="Q112" i="70"/>
  <c r="Q111" i="70"/>
  <c r="Q110" i="70"/>
  <c r="Q109" i="70"/>
  <c r="Q108" i="70"/>
  <c r="Q107" i="70"/>
  <c r="Q106" i="70"/>
  <c r="Q105" i="70"/>
  <c r="Q104" i="70"/>
  <c r="Q103" i="70"/>
  <c r="Q102" i="70"/>
  <c r="Q101" i="70"/>
  <c r="Q100" i="70"/>
  <c r="Q99" i="70"/>
  <c r="Q98" i="70"/>
  <c r="Q97" i="70"/>
  <c r="Q96" i="70"/>
  <c r="Q95" i="70"/>
  <c r="Q94" i="70"/>
  <c r="Q93" i="70"/>
  <c r="Q92" i="70"/>
  <c r="Q91" i="70"/>
  <c r="Q90" i="70"/>
  <c r="Q89" i="70"/>
  <c r="Q88" i="70"/>
  <c r="Q87" i="70"/>
  <c r="Q86" i="70"/>
  <c r="Q85" i="70"/>
  <c r="Q84" i="70"/>
  <c r="Q83" i="70"/>
  <c r="Q82" i="70"/>
  <c r="Q70" i="70"/>
  <c r="Q69" i="70"/>
  <c r="Q68" i="70"/>
  <c r="Q67" i="70"/>
  <c r="Q66" i="70"/>
  <c r="Q65" i="70"/>
  <c r="Q64" i="70"/>
  <c r="Q167" i="70"/>
  <c r="Q166" i="70"/>
  <c r="Q165" i="70"/>
  <c r="Q164" i="70"/>
  <c r="Q163" i="70"/>
  <c r="Q162" i="70"/>
  <c r="Q161" i="70"/>
  <c r="Q160" i="70"/>
  <c r="C11" i="55"/>
  <c r="C10" i="55"/>
  <c r="B15" i="55"/>
  <c r="K233" i="70"/>
  <c r="K232" i="70"/>
  <c r="K231" i="70"/>
  <c r="K230" i="70"/>
  <c r="K229" i="70"/>
  <c r="K228" i="70"/>
  <c r="K227" i="70"/>
  <c r="K226" i="70"/>
  <c r="K225" i="70"/>
  <c r="K224" i="70"/>
  <c r="K223" i="70"/>
  <c r="K222" i="70"/>
  <c r="K221" i="70"/>
  <c r="K220" i="70"/>
  <c r="K219" i="70"/>
  <c r="K218" i="70"/>
  <c r="K217" i="70"/>
  <c r="K216" i="70"/>
  <c r="K215" i="70"/>
  <c r="K214" i="70"/>
  <c r="K213" i="70"/>
  <c r="K212" i="70"/>
  <c r="K211" i="70"/>
  <c r="K210" i="70"/>
  <c r="K209" i="70"/>
  <c r="K208" i="70"/>
  <c r="K207" i="70"/>
  <c r="K206" i="70"/>
  <c r="K205" i="70"/>
  <c r="K204" i="70"/>
  <c r="K203" i="70"/>
  <c r="K202" i="70"/>
  <c r="K201" i="70"/>
  <c r="K200" i="70"/>
  <c r="K199" i="70"/>
  <c r="K198" i="70"/>
  <c r="K197" i="70"/>
  <c r="K196" i="70"/>
  <c r="K195" i="70"/>
  <c r="K194" i="70"/>
  <c r="K193" i="70"/>
  <c r="K192" i="70"/>
  <c r="K191" i="70"/>
  <c r="K190" i="70"/>
  <c r="K189" i="70"/>
  <c r="K188" i="70"/>
  <c r="K187" i="70"/>
  <c r="K186" i="70"/>
  <c r="K185" i="70"/>
  <c r="J265" i="70"/>
  <c r="J264" i="70"/>
  <c r="J263" i="70"/>
  <c r="J262" i="70"/>
  <c r="J261" i="70"/>
  <c r="J260" i="70"/>
  <c r="J259" i="70"/>
  <c r="J258" i="70"/>
  <c r="J257" i="70"/>
  <c r="J256" i="70"/>
  <c r="J255" i="70"/>
  <c r="J254" i="70"/>
  <c r="J253" i="70"/>
  <c r="J252" i="70"/>
  <c r="J251" i="70"/>
  <c r="J250" i="70"/>
  <c r="J249" i="70"/>
  <c r="J248" i="70"/>
  <c r="J247" i="70"/>
  <c r="J246" i="70"/>
  <c r="J245" i="70"/>
  <c r="J244" i="70"/>
  <c r="J243" i="70"/>
  <c r="J242" i="70"/>
  <c r="J241" i="70"/>
  <c r="J240" i="70"/>
  <c r="J239" i="70"/>
  <c r="J238" i="70"/>
  <c r="J237" i="70"/>
  <c r="J236" i="70"/>
  <c r="J235" i="70"/>
  <c r="J234" i="70"/>
  <c r="J233" i="70"/>
  <c r="J232" i="70"/>
  <c r="J231" i="70"/>
  <c r="J230" i="70"/>
  <c r="J229" i="70"/>
  <c r="J228" i="70"/>
  <c r="J227" i="70"/>
  <c r="J226" i="70"/>
  <c r="J225" i="70"/>
  <c r="J224" i="70"/>
  <c r="J223" i="70"/>
  <c r="J222" i="70"/>
  <c r="J221" i="70"/>
  <c r="J220" i="70"/>
  <c r="J219" i="70"/>
  <c r="J218" i="70"/>
  <c r="J217" i="70"/>
  <c r="J216" i="70"/>
  <c r="L166" i="70"/>
  <c r="L165" i="70"/>
  <c r="L164" i="70"/>
  <c r="L163" i="70"/>
  <c r="L162" i="70"/>
  <c r="L161" i="70"/>
  <c r="L160" i="70"/>
  <c r="L159" i="70"/>
  <c r="J215" i="70"/>
  <c r="J214" i="70"/>
  <c r="J213" i="70"/>
  <c r="J212" i="70"/>
  <c r="J211" i="70"/>
  <c r="J210" i="70"/>
  <c r="J209" i="70"/>
  <c r="J208" i="70"/>
  <c r="J207" i="70"/>
  <c r="J206" i="70"/>
  <c r="J205" i="70"/>
  <c r="J204" i="70"/>
  <c r="J203" i="70"/>
  <c r="J202" i="70"/>
  <c r="J201" i="70"/>
  <c r="J200" i="70"/>
  <c r="J199" i="70"/>
  <c r="J198" i="70"/>
  <c r="J197" i="70"/>
  <c r="J196" i="70"/>
  <c r="J195" i="70"/>
  <c r="J194" i="70"/>
  <c r="J193" i="70"/>
  <c r="J192" i="70"/>
  <c r="J191" i="70"/>
  <c r="J190" i="70"/>
  <c r="J189" i="70"/>
  <c r="J188" i="70"/>
  <c r="J187" i="70"/>
  <c r="J186" i="70"/>
  <c r="J185" i="70"/>
  <c r="AN245" i="70"/>
  <c r="AN244" i="70"/>
  <c r="AN243" i="70"/>
  <c r="AN242" i="70"/>
  <c r="AN241" i="70"/>
  <c r="AN240" i="70"/>
  <c r="AN239" i="70"/>
  <c r="AN238" i="70"/>
  <c r="AN237" i="70"/>
  <c r="AN236" i="70"/>
  <c r="AN235" i="70"/>
  <c r="AN234" i="70"/>
  <c r="AN233" i="70"/>
  <c r="AN232" i="70"/>
  <c r="AN231" i="70"/>
  <c r="AN230" i="70"/>
  <c r="AN229" i="70"/>
  <c r="AN228" i="70"/>
  <c r="AN227" i="70"/>
  <c r="AN226" i="70"/>
  <c r="AN225" i="70"/>
  <c r="AN224" i="70"/>
  <c r="AN223" i="70"/>
  <c r="AN222" i="70"/>
  <c r="AN221" i="70"/>
  <c r="AN220" i="70"/>
  <c r="AN219" i="70"/>
  <c r="AN218" i="70"/>
  <c r="AN217" i="70"/>
  <c r="AN216" i="70"/>
  <c r="AN215" i="70"/>
  <c r="AN214" i="70"/>
  <c r="AN213" i="70"/>
  <c r="AN212" i="70"/>
  <c r="AN211" i="70"/>
  <c r="AN210" i="70"/>
  <c r="AL264" i="70"/>
  <c r="AL263" i="70"/>
  <c r="AL262" i="70"/>
  <c r="AL261" i="70"/>
  <c r="AL259" i="70"/>
  <c r="AL258" i="70"/>
  <c r="AL257" i="70"/>
  <c r="AL256" i="70"/>
  <c r="AL255" i="70"/>
  <c r="AL254" i="70"/>
  <c r="AL253" i="70"/>
  <c r="AL252" i="70"/>
  <c r="AL251" i="70"/>
  <c r="AL249" i="70"/>
  <c r="AL248" i="70"/>
  <c r="AL247" i="70"/>
  <c r="AL246" i="70"/>
  <c r="AL245" i="70"/>
  <c r="AL244" i="70"/>
  <c r="AL242" i="70"/>
  <c r="AL241" i="70"/>
  <c r="AL240" i="70"/>
  <c r="AL238" i="70"/>
  <c r="AL237" i="70"/>
  <c r="AL236" i="70"/>
  <c r="AL235" i="70"/>
  <c r="AL234" i="70"/>
  <c r="AL233" i="70"/>
  <c r="AX253" i="70"/>
  <c r="AW253" i="70"/>
  <c r="AX255" i="70"/>
  <c r="AW255" i="70"/>
  <c r="Q201" i="70"/>
  <c r="Q195" i="70"/>
  <c r="Q240" i="70"/>
  <c r="AX246" i="70"/>
  <c r="AW246" i="70" s="1"/>
  <c r="AX258" i="70"/>
  <c r="AW258" i="70" s="1"/>
  <c r="Q227" i="70"/>
  <c r="AX241" i="70"/>
  <c r="AW241" i="70"/>
  <c r="AW244" i="70"/>
  <c r="Q206" i="70"/>
  <c r="Q211" i="70"/>
  <c r="Q219" i="70"/>
  <c r="Q188" i="70"/>
  <c r="Q228" i="70"/>
  <c r="AX234" i="70"/>
  <c r="AW234" i="70"/>
  <c r="AX238" i="70"/>
  <c r="AW238" i="70" s="1"/>
  <c r="Q187" i="70"/>
  <c r="AW247" i="70"/>
  <c r="CC265" i="70"/>
  <c r="CB265" i="70" s="1"/>
  <c r="AX236" i="70"/>
  <c r="AW236" i="70" s="1"/>
  <c r="AX242" i="70"/>
  <c r="AW242" i="70"/>
  <c r="AX252" i="70"/>
  <c r="AW252" i="70"/>
  <c r="BT234" i="70"/>
  <c r="BT235" i="70" s="1"/>
  <c r="BT236" i="70" s="1"/>
  <c r="BT237" i="70" s="1"/>
  <c r="BT238" i="70" s="1"/>
  <c r="CB215" i="70"/>
  <c r="CB214" i="70"/>
  <c r="CB213" i="70"/>
  <c r="CB212" i="70"/>
  <c r="CB211" i="70"/>
  <c r="CB210" i="70"/>
  <c r="CB208" i="70"/>
  <c r="CB207" i="70"/>
  <c r="CB206" i="70"/>
  <c r="CB205" i="70"/>
  <c r="CB204" i="70"/>
  <c r="CB203" i="70"/>
  <c r="CB202" i="70"/>
  <c r="CB201" i="70"/>
  <c r="CB200" i="70"/>
  <c r="CB199" i="70"/>
  <c r="CB198" i="70"/>
  <c r="CB197" i="70"/>
  <c r="CB196" i="70"/>
  <c r="CB195" i="70"/>
  <c r="CB194" i="70"/>
  <c r="CB193" i="70"/>
  <c r="CB192" i="70"/>
  <c r="CB191" i="70"/>
  <c r="CB190" i="70"/>
  <c r="CB189" i="70"/>
  <c r="CB188" i="70"/>
  <c r="CB187" i="70"/>
  <c r="CB185" i="70"/>
  <c r="CB184" i="70"/>
  <c r="CB183" i="70"/>
  <c r="CB182" i="70"/>
  <c r="CB181" i="70"/>
  <c r="CB180" i="70"/>
  <c r="CB179" i="70"/>
  <c r="CB178" i="70"/>
  <c r="CB177" i="70"/>
  <c r="CB176" i="70"/>
  <c r="CB175" i="70"/>
  <c r="CB174" i="70"/>
  <c r="CB173" i="70"/>
  <c r="CB172" i="70"/>
  <c r="CB171" i="70"/>
  <c r="CB170" i="70"/>
  <c r="CB169" i="70"/>
  <c r="CB168" i="70"/>
  <c r="CB167" i="70"/>
  <c r="CB166" i="70"/>
  <c r="CB165" i="70"/>
  <c r="CB164" i="70"/>
  <c r="CB163" i="70"/>
  <c r="CB162" i="70"/>
  <c r="CB161" i="70"/>
  <c r="CB160" i="70"/>
  <c r="CB159" i="70"/>
  <c r="CB158" i="70"/>
  <c r="CB157" i="70"/>
  <c r="CB156" i="70"/>
  <c r="CB155" i="70"/>
  <c r="CB154" i="70"/>
  <c r="CB151" i="70"/>
  <c r="CB150" i="70"/>
  <c r="CB149" i="70"/>
  <c r="CB148" i="70"/>
  <c r="CB147" i="70"/>
  <c r="CB146" i="70"/>
  <c r="CB145" i="70"/>
  <c r="CB144" i="70"/>
  <c r="CB143" i="70"/>
  <c r="CB141" i="70"/>
  <c r="CB137" i="70"/>
  <c r="CB136" i="70"/>
  <c r="CB133" i="70"/>
  <c r="CB132" i="70"/>
  <c r="CB131" i="70"/>
  <c r="CB129" i="70"/>
  <c r="CB128" i="70"/>
  <c r="CB126" i="70"/>
  <c r="CB122" i="70"/>
  <c r="CB121" i="70"/>
  <c r="CB120" i="70"/>
  <c r="CB119" i="70"/>
  <c r="CB118" i="70"/>
  <c r="CB116" i="70"/>
  <c r="CB115" i="70"/>
  <c r="CB114" i="70"/>
  <c r="CB112" i="70"/>
  <c r="CB111" i="70"/>
  <c r="CB110" i="70"/>
  <c r="CB108" i="70"/>
  <c r="CB107" i="70"/>
  <c r="CB105" i="70"/>
  <c r="CB104" i="70"/>
  <c r="CB102" i="70"/>
  <c r="CB101" i="70"/>
  <c r="CB100" i="70"/>
  <c r="CB99" i="70"/>
  <c r="CB98" i="70"/>
  <c r="CB97" i="70"/>
  <c r="CB96" i="70"/>
  <c r="CB95" i="70"/>
  <c r="CB94" i="70"/>
  <c r="CB93" i="70"/>
  <c r="CB92" i="70"/>
  <c r="CB91" i="70"/>
  <c r="CB90" i="70"/>
  <c r="CB89" i="70"/>
  <c r="CB88" i="70"/>
  <c r="CB87" i="70"/>
  <c r="CB86" i="70"/>
  <c r="CB85" i="70"/>
  <c r="CB84" i="70"/>
  <c r="CB83" i="70"/>
  <c r="CB82" i="70"/>
  <c r="CB81" i="70"/>
  <c r="CB80" i="70"/>
  <c r="CB79" i="70"/>
  <c r="CB78" i="70"/>
  <c r="CB77" i="70"/>
  <c r="CB76" i="70"/>
  <c r="CB75" i="70"/>
  <c r="CB74" i="70"/>
  <c r="CB73" i="70"/>
  <c r="CB72" i="70"/>
  <c r="CB71" i="70"/>
  <c r="CB70" i="70"/>
  <c r="CB69" i="70"/>
  <c r="CB68" i="70"/>
  <c r="CB67" i="70"/>
  <c r="CB66" i="70"/>
  <c r="CB65" i="70"/>
  <c r="CB64" i="70"/>
  <c r="CB63" i="70"/>
  <c r="BS215" i="70"/>
  <c r="BS214" i="70"/>
  <c r="BS213" i="70"/>
  <c r="BS212" i="70"/>
  <c r="BS211" i="70"/>
  <c r="BS210" i="70"/>
  <c r="BS209" i="70"/>
  <c r="BS208" i="70"/>
  <c r="BS207" i="70"/>
  <c r="BS206" i="70"/>
  <c r="BS205" i="70"/>
  <c r="BS204" i="70"/>
  <c r="BS203" i="70"/>
  <c r="BS202" i="70"/>
  <c r="BS201" i="70"/>
  <c r="BS200" i="70"/>
  <c r="BS199" i="70"/>
  <c r="BS198" i="70"/>
  <c r="BS197" i="70"/>
  <c r="BS196" i="70"/>
  <c r="BS195" i="70"/>
  <c r="BS194" i="70"/>
  <c r="BS193" i="70"/>
  <c r="BS192" i="70"/>
  <c r="BS191" i="70"/>
  <c r="BS190" i="70"/>
  <c r="BS189" i="70"/>
  <c r="BS187" i="70"/>
  <c r="BS186" i="70"/>
  <c r="BS185" i="70"/>
  <c r="BT136" i="70"/>
  <c r="BT120" i="70"/>
  <c r="BT119" i="70"/>
  <c r="BT118" i="70"/>
  <c r="BT117" i="70"/>
  <c r="BT110" i="70"/>
  <c r="BT109" i="70"/>
  <c r="BS184" i="70"/>
  <c r="BS183" i="70"/>
  <c r="BS182" i="70"/>
  <c r="BS181" i="70"/>
  <c r="BS180" i="70"/>
  <c r="BS179" i="70"/>
  <c r="BS178" i="70"/>
  <c r="BS177" i="70"/>
  <c r="BS176" i="70"/>
  <c r="BS175" i="70"/>
  <c r="BS174" i="70"/>
  <c r="BS173" i="70"/>
  <c r="BS172" i="70"/>
  <c r="BS171" i="70"/>
  <c r="BS170" i="70"/>
  <c r="BS169" i="70"/>
  <c r="BS168" i="70"/>
  <c r="BS167" i="70"/>
  <c r="BS166" i="70"/>
  <c r="BS165" i="70"/>
  <c r="BS164" i="70"/>
  <c r="BS163" i="70"/>
  <c r="BS162" i="70"/>
  <c r="BS161" i="70"/>
  <c r="BS160" i="70"/>
  <c r="BS159" i="70"/>
  <c r="BS158" i="70"/>
  <c r="BS157" i="70"/>
  <c r="BS156" i="70"/>
  <c r="BS155" i="70"/>
  <c r="BS153" i="70"/>
  <c r="BS152" i="70"/>
  <c r="BS151" i="70"/>
  <c r="BS150" i="70"/>
  <c r="BS149" i="70"/>
  <c r="BS148" i="70"/>
  <c r="BS147" i="70"/>
  <c r="BS146" i="70"/>
  <c r="BS145" i="70"/>
  <c r="BS144" i="70"/>
  <c r="BS142" i="70"/>
  <c r="BS141" i="70"/>
  <c r="BS140" i="70"/>
  <c r="BS139" i="70"/>
  <c r="BS138" i="70"/>
  <c r="BS137" i="70"/>
  <c r="BS136" i="70"/>
  <c r="BS135" i="70"/>
  <c r="BS134" i="70"/>
  <c r="BS133" i="70"/>
  <c r="BS132" i="70"/>
  <c r="BS131" i="70"/>
  <c r="BS130" i="70"/>
  <c r="BS129" i="70"/>
  <c r="BS128" i="70"/>
  <c r="BS127" i="70"/>
  <c r="BS126" i="70"/>
  <c r="BS125" i="70"/>
  <c r="BS124" i="70"/>
  <c r="BS123" i="70"/>
  <c r="BS122" i="70"/>
  <c r="BS119" i="70"/>
  <c r="BS118" i="70"/>
  <c r="BS117" i="70"/>
  <c r="BS116" i="70"/>
  <c r="BS115" i="70"/>
  <c r="BS114" i="70"/>
  <c r="BS113" i="70"/>
  <c r="BS112" i="70"/>
  <c r="BS111" i="70"/>
  <c r="BS110" i="70"/>
  <c r="BS109" i="70"/>
  <c r="BS108" i="70"/>
  <c r="BS107" i="70"/>
  <c r="BS106" i="70"/>
  <c r="BS105" i="70"/>
  <c r="BS104" i="70"/>
  <c r="BS103" i="70"/>
  <c r="BS102" i="70"/>
  <c r="BS101" i="70"/>
  <c r="BS97" i="70"/>
  <c r="BS94" i="70"/>
  <c r="BS93" i="70"/>
  <c r="BS92" i="70"/>
  <c r="BS91" i="70"/>
  <c r="BS90" i="70"/>
  <c r="BS89" i="70"/>
  <c r="BS88" i="70"/>
  <c r="BS87" i="70"/>
  <c r="BS86" i="70"/>
  <c r="BS85" i="70"/>
  <c r="BS84" i="70"/>
  <c r="BS83" i="70"/>
  <c r="BS82" i="70"/>
  <c r="BS81" i="70"/>
  <c r="BS80" i="70"/>
  <c r="BS79" i="70"/>
  <c r="BS78" i="70"/>
  <c r="BS77" i="70"/>
  <c r="BS76" i="70"/>
  <c r="BS75" i="70"/>
  <c r="BS74" i="70"/>
  <c r="BS73" i="70"/>
  <c r="BS72" i="70"/>
  <c r="BS71" i="70"/>
  <c r="BS70" i="70"/>
  <c r="BS69" i="70"/>
  <c r="BS67" i="70"/>
  <c r="BS66" i="70"/>
  <c r="BS65" i="70"/>
  <c r="BS64" i="70"/>
  <c r="BS63" i="70"/>
  <c r="AW177" i="70"/>
  <c r="AW176" i="70"/>
  <c r="AW175" i="70"/>
  <c r="AW174" i="70"/>
  <c r="AW173" i="70"/>
  <c r="AW172" i="70"/>
  <c r="AW171" i="70"/>
  <c r="AW170" i="70"/>
  <c r="AW167" i="70"/>
  <c r="AW166" i="70"/>
  <c r="AW165" i="70"/>
  <c r="AW164" i="70"/>
  <c r="AW163" i="70"/>
  <c r="AW162" i="70"/>
  <c r="AW161" i="70"/>
  <c r="AW160" i="70"/>
  <c r="AW159" i="70"/>
  <c r="AW158" i="70"/>
  <c r="AW157" i="70"/>
  <c r="AW156" i="70"/>
  <c r="AW155" i="70"/>
  <c r="AW154" i="70"/>
  <c r="AW153" i="70"/>
  <c r="AW152" i="70"/>
  <c r="AW151" i="70"/>
  <c r="AW150" i="70"/>
  <c r="AW149" i="70"/>
  <c r="AW148" i="70"/>
  <c r="AW147" i="70"/>
  <c r="AW146" i="70"/>
  <c r="AW145" i="70"/>
  <c r="AW144" i="70"/>
  <c r="AW143" i="70"/>
  <c r="AW142" i="70"/>
  <c r="AW141" i="70"/>
  <c r="AW140" i="70"/>
  <c r="AW139" i="70"/>
  <c r="AW138" i="70"/>
  <c r="AW137" i="70"/>
  <c r="AW136" i="70"/>
  <c r="AW134" i="70"/>
  <c r="AW130" i="70"/>
  <c r="AW111" i="70"/>
  <c r="AW110" i="70"/>
  <c r="AW109" i="70"/>
  <c r="AW108" i="70"/>
  <c r="AW107" i="70"/>
  <c r="AW106" i="70"/>
  <c r="AW105" i="70"/>
  <c r="AW104" i="70"/>
  <c r="AW103" i="70"/>
  <c r="AW102" i="70"/>
  <c r="AW101" i="70"/>
  <c r="AW100" i="70"/>
  <c r="AW98" i="70"/>
  <c r="AW97" i="70"/>
  <c r="AW95" i="70"/>
  <c r="AW94" i="70"/>
  <c r="AW93" i="70"/>
  <c r="AW92" i="70"/>
  <c r="AW91" i="70"/>
  <c r="AW90" i="70"/>
  <c r="AW89" i="70"/>
  <c r="AW88" i="70"/>
  <c r="AW87" i="70"/>
  <c r="AW86" i="70"/>
  <c r="AW85" i="70"/>
  <c r="AW84" i="70"/>
  <c r="AW83" i="70"/>
  <c r="AW82" i="70"/>
  <c r="AW81" i="70"/>
  <c r="AW80" i="70"/>
  <c r="AW79" i="70"/>
  <c r="AW78" i="70"/>
  <c r="AW77" i="70"/>
  <c r="AW76" i="70"/>
  <c r="AW75" i="70"/>
  <c r="AW74" i="70"/>
  <c r="AW73" i="70"/>
  <c r="AW72" i="70"/>
  <c r="AW71" i="70"/>
  <c r="AW70" i="70"/>
  <c r="AW69" i="70"/>
  <c r="AW68" i="70"/>
  <c r="AW67" i="70"/>
  <c r="AW66" i="70"/>
  <c r="AW65" i="70"/>
  <c r="AW64" i="70"/>
  <c r="AW63" i="70"/>
  <c r="AX233" i="70"/>
  <c r="AW233" i="70" s="1"/>
  <c r="AX204" i="70"/>
  <c r="AW204" i="70" s="1"/>
  <c r="AX200" i="70"/>
  <c r="AW200" i="70"/>
  <c r="AX188" i="70"/>
  <c r="AW188" i="70" s="1"/>
  <c r="AX184" i="70"/>
  <c r="AW184" i="70"/>
  <c r="AO177" i="70"/>
  <c r="AO176" i="70"/>
  <c r="AO175" i="70"/>
  <c r="AO174" i="70"/>
  <c r="AO173" i="70"/>
  <c r="AO172" i="70"/>
  <c r="AO171" i="70"/>
  <c r="AO170" i="70"/>
  <c r="AO169" i="70"/>
  <c r="AX133" i="70"/>
  <c r="AW133" i="70"/>
  <c r="V177" i="70"/>
  <c r="V176" i="70"/>
  <c r="V175" i="70"/>
  <c r="V174" i="70"/>
  <c r="V173" i="70"/>
  <c r="V172" i="70"/>
  <c r="V171" i="70"/>
  <c r="V170" i="70"/>
  <c r="V169" i="70"/>
  <c r="V168" i="70"/>
  <c r="V167" i="70"/>
  <c r="V166" i="70"/>
  <c r="V165" i="70"/>
  <c r="V164" i="70"/>
  <c r="V163" i="70"/>
  <c r="V162" i="70"/>
  <c r="V161" i="70"/>
  <c r="V160" i="70"/>
  <c r="V159" i="70"/>
  <c r="V158" i="70"/>
  <c r="V157" i="70"/>
  <c r="V156" i="70"/>
  <c r="V155" i="70"/>
  <c r="V154" i="70"/>
  <c r="V153" i="70"/>
  <c r="V152" i="70"/>
  <c r="V151" i="70"/>
  <c r="V150" i="70"/>
  <c r="V149" i="70"/>
  <c r="V148" i="70"/>
  <c r="V147" i="70"/>
  <c r="V146" i="70"/>
  <c r="V145" i="70"/>
  <c r="V144" i="70"/>
  <c r="V143" i="70"/>
  <c r="V142" i="70"/>
  <c r="V141" i="70"/>
  <c r="V140" i="70"/>
  <c r="V139" i="70"/>
  <c r="V138" i="70"/>
  <c r="V137" i="70"/>
  <c r="V136" i="70"/>
  <c r="V135" i="70"/>
  <c r="V134" i="70"/>
  <c r="V133" i="70"/>
  <c r="V132" i="70"/>
  <c r="V131" i="70"/>
  <c r="V130" i="70"/>
  <c r="V129" i="70"/>
  <c r="V128" i="70"/>
  <c r="V127" i="70"/>
  <c r="V126" i="70"/>
  <c r="V125" i="70"/>
  <c r="V124" i="70"/>
  <c r="V123" i="70"/>
  <c r="V122" i="70"/>
  <c r="V121" i="70"/>
  <c r="V120" i="70"/>
  <c r="V119" i="70"/>
  <c r="V118" i="70"/>
  <c r="V117" i="70"/>
  <c r="V116" i="70"/>
  <c r="V115" i="70"/>
  <c r="V114" i="70"/>
  <c r="V113" i="70"/>
  <c r="V112" i="70"/>
  <c r="V111" i="70"/>
  <c r="V110" i="70"/>
  <c r="V109" i="70"/>
  <c r="V108" i="70"/>
  <c r="V107" i="70"/>
  <c r="V106" i="70"/>
  <c r="V105" i="70"/>
  <c r="V104" i="70"/>
  <c r="V103" i="70"/>
  <c r="V102" i="70"/>
  <c r="V101" i="70"/>
  <c r="V100" i="70"/>
  <c r="V99" i="70"/>
  <c r="V98" i="70"/>
  <c r="V97" i="70"/>
  <c r="V96" i="70"/>
  <c r="V95" i="70"/>
  <c r="V94" i="70"/>
  <c r="V93" i="70"/>
  <c r="V92" i="70"/>
  <c r="V91" i="70"/>
  <c r="V90" i="70"/>
  <c r="V89" i="70"/>
  <c r="V88" i="70"/>
  <c r="V87" i="70"/>
  <c r="V86" i="70"/>
  <c r="V85" i="70"/>
  <c r="V84" i="70"/>
  <c r="V83" i="70"/>
  <c r="V82" i="70"/>
  <c r="V81" i="70"/>
  <c r="V80" i="70"/>
  <c r="V79" i="70"/>
  <c r="V78" i="70"/>
  <c r="V77" i="70"/>
  <c r="V76" i="70"/>
  <c r="V75" i="70"/>
  <c r="V74" i="70"/>
  <c r="V73" i="70"/>
  <c r="V72" i="70"/>
  <c r="V71" i="70"/>
  <c r="V70" i="70"/>
  <c r="V69" i="70"/>
  <c r="V68" i="70"/>
  <c r="V67" i="70"/>
  <c r="V66" i="70"/>
  <c r="V65" i="70"/>
  <c r="V64" i="70"/>
  <c r="V63" i="70"/>
  <c r="V62" i="70"/>
  <c r="V61" i="70"/>
  <c r="V60" i="70"/>
  <c r="V59" i="70"/>
  <c r="V58" i="70"/>
  <c r="V57" i="70"/>
  <c r="V56" i="70"/>
  <c r="V55" i="70"/>
  <c r="V54" i="70"/>
  <c r="V53" i="70"/>
  <c r="V52" i="70"/>
  <c r="V51" i="70"/>
  <c r="V50" i="70"/>
  <c r="V49" i="70"/>
  <c r="V48" i="70"/>
  <c r="V47" i="70"/>
  <c r="V46" i="70"/>
  <c r="V45" i="70"/>
  <c r="V44" i="70"/>
  <c r="V43" i="70"/>
  <c r="V42" i="70"/>
  <c r="V41" i="70"/>
  <c r="V40" i="70"/>
  <c r="V39" i="70"/>
  <c r="V38" i="70"/>
  <c r="V37" i="70"/>
  <c r="V36" i="70"/>
  <c r="V35" i="70"/>
  <c r="V34" i="70"/>
  <c r="U215" i="70"/>
  <c r="U214" i="70"/>
  <c r="U213" i="70"/>
  <c r="U212" i="70"/>
  <c r="U211" i="70"/>
  <c r="U210" i="70"/>
  <c r="U209" i="70"/>
  <c r="U208" i="70"/>
  <c r="U207" i="70"/>
  <c r="U206" i="70"/>
  <c r="U205" i="70"/>
  <c r="U204" i="70"/>
  <c r="U203" i="70"/>
  <c r="U202" i="70"/>
  <c r="U201" i="70"/>
  <c r="U200" i="70"/>
  <c r="U199" i="70"/>
  <c r="U198" i="70"/>
  <c r="U197" i="70"/>
  <c r="U196" i="70"/>
  <c r="U195" i="70"/>
  <c r="U194" i="70"/>
  <c r="U193" i="70"/>
  <c r="U192" i="70"/>
  <c r="U191" i="70"/>
  <c r="U190" i="70"/>
  <c r="U189" i="70"/>
  <c r="U188" i="70"/>
  <c r="U187" i="70"/>
  <c r="U186" i="70"/>
  <c r="U185" i="70"/>
  <c r="U184" i="70"/>
  <c r="U183" i="70"/>
  <c r="U182" i="70"/>
  <c r="U181" i="70"/>
  <c r="U180" i="70"/>
  <c r="U179" i="70"/>
  <c r="U178" i="70"/>
  <c r="U177" i="70"/>
  <c r="U176" i="70"/>
  <c r="U175" i="70"/>
  <c r="U174" i="70"/>
  <c r="U173" i="70"/>
  <c r="U172" i="70"/>
  <c r="U171" i="70"/>
  <c r="U170" i="70"/>
  <c r="U169" i="70"/>
  <c r="U168" i="70"/>
  <c r="U167" i="70"/>
  <c r="U166" i="70"/>
  <c r="U165" i="70"/>
  <c r="U164" i="70"/>
  <c r="U163" i="70"/>
  <c r="U162" i="70"/>
  <c r="U161" i="70"/>
  <c r="U160" i="70"/>
  <c r="U159" i="70"/>
  <c r="U158" i="70"/>
  <c r="U157" i="70"/>
  <c r="U156" i="70"/>
  <c r="U155" i="70"/>
  <c r="U154" i="70"/>
  <c r="U153" i="70"/>
  <c r="U152" i="70"/>
  <c r="U151" i="70"/>
  <c r="U150" i="70"/>
  <c r="U149" i="70"/>
  <c r="U148" i="70"/>
  <c r="U147" i="70"/>
  <c r="U146" i="70"/>
  <c r="U145" i="70"/>
  <c r="U144" i="70"/>
  <c r="U143" i="70"/>
  <c r="U142" i="70"/>
  <c r="U141" i="70"/>
  <c r="U140" i="70"/>
  <c r="U139" i="70"/>
  <c r="U138" i="70"/>
  <c r="U137" i="70"/>
  <c r="U136" i="70"/>
  <c r="U135" i="70"/>
  <c r="U134" i="70"/>
  <c r="U133" i="70"/>
  <c r="U132" i="70"/>
  <c r="U131" i="70"/>
  <c r="U130" i="70"/>
  <c r="U129" i="70"/>
  <c r="U128" i="70"/>
  <c r="U127" i="70"/>
  <c r="U126" i="70"/>
  <c r="U125" i="70"/>
  <c r="U124" i="70"/>
  <c r="U123" i="70"/>
  <c r="U122" i="70"/>
  <c r="U121" i="70"/>
  <c r="U120" i="70"/>
  <c r="U119" i="70"/>
  <c r="U118" i="70"/>
  <c r="U117" i="70"/>
  <c r="U116" i="70"/>
  <c r="U115" i="70"/>
  <c r="U114" i="70"/>
  <c r="U113" i="70"/>
  <c r="U112" i="70"/>
  <c r="U111" i="70"/>
  <c r="U110" i="70"/>
  <c r="U109" i="70"/>
  <c r="U108" i="70"/>
  <c r="U107" i="70"/>
  <c r="U106" i="70"/>
  <c r="U105" i="70"/>
  <c r="U104" i="70"/>
  <c r="U103" i="70"/>
  <c r="U102" i="70"/>
  <c r="U101" i="70"/>
  <c r="U100" i="70"/>
  <c r="U99" i="70"/>
  <c r="U98" i="70"/>
  <c r="U97" i="70"/>
  <c r="U96" i="70"/>
  <c r="U95" i="70"/>
  <c r="U94" i="70"/>
  <c r="U93" i="70"/>
  <c r="U92" i="70"/>
  <c r="U91" i="70"/>
  <c r="U90" i="70"/>
  <c r="U89" i="70"/>
  <c r="U88" i="70"/>
  <c r="U87" i="70"/>
  <c r="U86" i="70"/>
  <c r="U85" i="70"/>
  <c r="U84" i="70"/>
  <c r="U83" i="70"/>
  <c r="U82" i="70"/>
  <c r="U81" i="70"/>
  <c r="U80" i="70"/>
  <c r="U79" i="70"/>
  <c r="U78" i="70"/>
  <c r="U77" i="70"/>
  <c r="U76" i="70"/>
  <c r="U75" i="70"/>
  <c r="U74" i="70"/>
  <c r="U73" i="70"/>
  <c r="U72" i="70"/>
  <c r="U71" i="70"/>
  <c r="U70" i="70"/>
  <c r="U69" i="70"/>
  <c r="U68" i="70"/>
  <c r="U67" i="70"/>
  <c r="U66" i="70"/>
  <c r="U65" i="70"/>
  <c r="U64" i="70"/>
  <c r="U63" i="70"/>
  <c r="AX169" i="70"/>
  <c r="AW169" i="70" s="1"/>
  <c r="AX123" i="70"/>
  <c r="AW123" i="70" s="1"/>
  <c r="Q215" i="70"/>
  <c r="AX209" i="70"/>
  <c r="AW209" i="70"/>
  <c r="AX217" i="70"/>
  <c r="AW217" i="70" s="1"/>
  <c r="AX225" i="70"/>
  <c r="AW225" i="70"/>
  <c r="AX118" i="70"/>
  <c r="AW118" i="70"/>
  <c r="Q264" i="70"/>
  <c r="AX198" i="70"/>
  <c r="AW198" i="70"/>
  <c r="AW206" i="70"/>
  <c r="AX230" i="70"/>
  <c r="AW230" i="70"/>
  <c r="Q244" i="70"/>
  <c r="Q232" i="70"/>
  <c r="AW116" i="70"/>
  <c r="AX179" i="70"/>
  <c r="AW179" i="70"/>
  <c r="AX186" i="70"/>
  <c r="AW186" i="70" s="1"/>
  <c r="AX210" i="70"/>
  <c r="AW210" i="70"/>
  <c r="AX218" i="70"/>
  <c r="AW218" i="70" s="1"/>
  <c r="AX226" i="70"/>
  <c r="AW226" i="70"/>
  <c r="AX124" i="70"/>
  <c r="AW124" i="70" s="1"/>
  <c r="Q222" i="70"/>
  <c r="Q236" i="70"/>
  <c r="Q147" i="70"/>
  <c r="Q256" i="70"/>
  <c r="AX125" i="70"/>
  <c r="AW125" i="70" s="1"/>
  <c r="AX131" i="70"/>
  <c r="AW131" i="70"/>
  <c r="BG65" i="70"/>
  <c r="AX120" i="70"/>
  <c r="AW120" i="70"/>
  <c r="AW128" i="70"/>
  <c r="AX191" i="70"/>
  <c r="AW191" i="70" s="1"/>
  <c r="AX199" i="70"/>
  <c r="AW199" i="70"/>
  <c r="AX207" i="70"/>
  <c r="AW207" i="70"/>
  <c r="AW219" i="70"/>
  <c r="AX223" i="70"/>
  <c r="AW223" i="70" s="1"/>
  <c r="AX231" i="70"/>
  <c r="AW231" i="70"/>
  <c r="CC152" i="70"/>
  <c r="CB152" i="70"/>
  <c r="AX129" i="70"/>
  <c r="AW129" i="70"/>
  <c r="AX201" i="70"/>
  <c r="AW201" i="70"/>
  <c r="Q237" i="70"/>
  <c r="AX114" i="70"/>
  <c r="AW114" i="70" s="1"/>
  <c r="AX122" i="70"/>
  <c r="AW122" i="70"/>
  <c r="AX127" i="70"/>
  <c r="AW127" i="70" s="1"/>
  <c r="BG119" i="70"/>
  <c r="BG219" i="70"/>
  <c r="Q242" i="70"/>
  <c r="Q148" i="70"/>
  <c r="Q217" i="70"/>
  <c r="Q245" i="70"/>
  <c r="Q207" i="70"/>
  <c r="Q223" i="70"/>
  <c r="Q145" i="70"/>
  <c r="Q189" i="70"/>
  <c r="Q205" i="70"/>
  <c r="AX239" i="70"/>
  <c r="AW239" i="70" s="1"/>
  <c r="AX240" i="70"/>
  <c r="AW240" i="70" s="1"/>
  <c r="AX212" i="70"/>
  <c r="AW212" i="70" s="1"/>
  <c r="AX220" i="70"/>
  <c r="AW220" i="70"/>
  <c r="AX224" i="70"/>
  <c r="AW224" i="70" s="1"/>
  <c r="AX228" i="70"/>
  <c r="AW228" i="70"/>
  <c r="AX232" i="70"/>
  <c r="AW232" i="70" s="1"/>
  <c r="AE10" i="55"/>
  <c r="BG174" i="70"/>
  <c r="Q246" i="70"/>
  <c r="Q202" i="70"/>
  <c r="Q149" i="70"/>
  <c r="Q220" i="70"/>
  <c r="Q233" i="70"/>
  <c r="Q208" i="70"/>
  <c r="BG244" i="70"/>
  <c r="CC113" i="70"/>
  <c r="CB113" i="70"/>
  <c r="CQ244" i="70"/>
  <c r="CC125" i="70"/>
  <c r="CB125" i="70" s="1"/>
  <c r="Q141" i="70"/>
  <c r="Q140" i="70"/>
  <c r="Q76" i="70"/>
  <c r="Q74" i="70"/>
  <c r="Q71" i="70"/>
  <c r="BG237" i="70"/>
  <c r="CC103" i="70"/>
  <c r="CB103" i="70"/>
  <c r="Q73" i="70"/>
  <c r="BG127" i="70"/>
  <c r="Q72" i="70"/>
  <c r="Q77" i="70"/>
  <c r="BG223" i="70"/>
  <c r="Q80" i="70"/>
  <c r="Q78" i="70"/>
  <c r="Q75" i="70"/>
  <c r="CC209" i="70"/>
  <c r="CB209" i="70" s="1"/>
  <c r="AX96" i="70"/>
  <c r="AW96" i="70"/>
  <c r="AX135" i="70"/>
  <c r="AW135" i="70"/>
  <c r="J184" i="70"/>
  <c r="J183" i="70"/>
  <c r="J182" i="70"/>
  <c r="J181" i="70"/>
  <c r="J180" i="70"/>
  <c r="J179" i="70"/>
  <c r="J178" i="70"/>
  <c r="J177" i="70"/>
  <c r="J176" i="70"/>
  <c r="J175" i="70"/>
  <c r="J174" i="70"/>
  <c r="J173" i="70"/>
  <c r="J172" i="70"/>
  <c r="J171" i="70"/>
  <c r="J170" i="70"/>
  <c r="J169" i="70"/>
  <c r="J168" i="70"/>
  <c r="J167" i="70"/>
  <c r="J166" i="70"/>
  <c r="J165" i="70"/>
  <c r="J164" i="70"/>
  <c r="J163" i="70"/>
  <c r="J162" i="70"/>
  <c r="J161" i="70"/>
  <c r="J160" i="70"/>
  <c r="J159" i="70"/>
  <c r="J158" i="70"/>
  <c r="J157" i="70"/>
  <c r="J156" i="70"/>
  <c r="J155" i="70"/>
  <c r="J154" i="70"/>
  <c r="J153" i="70"/>
  <c r="J152" i="70"/>
  <c r="J151" i="70"/>
  <c r="J150" i="70"/>
  <c r="J149" i="70"/>
  <c r="J148" i="70"/>
  <c r="J147" i="70"/>
  <c r="J146" i="70"/>
  <c r="J145" i="70"/>
  <c r="J144" i="70"/>
  <c r="J143" i="70"/>
  <c r="J142" i="70"/>
  <c r="J141" i="70"/>
  <c r="J140" i="70"/>
  <c r="J139" i="70"/>
  <c r="J138" i="70"/>
  <c r="J137" i="70"/>
  <c r="J136" i="70"/>
  <c r="J135" i="70"/>
  <c r="J134" i="70"/>
  <c r="J133" i="70"/>
  <c r="J132" i="70"/>
  <c r="J131" i="70"/>
  <c r="J130" i="70"/>
  <c r="J129" i="70"/>
  <c r="J128" i="70"/>
  <c r="J127" i="70"/>
  <c r="J126" i="70"/>
  <c r="J125" i="70"/>
  <c r="J124" i="70"/>
  <c r="J123" i="70"/>
  <c r="J122" i="70"/>
  <c r="J121" i="70"/>
  <c r="J120" i="70"/>
  <c r="J119" i="70"/>
  <c r="J118" i="70"/>
  <c r="J117" i="70"/>
  <c r="J116" i="70"/>
  <c r="J115" i="70"/>
  <c r="J114" i="70"/>
  <c r="J113" i="70"/>
  <c r="J112" i="70"/>
  <c r="J111" i="70"/>
  <c r="J110" i="70"/>
  <c r="J109" i="70"/>
  <c r="J108" i="70"/>
  <c r="J107" i="70"/>
  <c r="J106" i="70"/>
  <c r="J105" i="70"/>
  <c r="J104" i="70"/>
  <c r="J103" i="70"/>
  <c r="J102" i="70"/>
  <c r="J101" i="70"/>
  <c r="J100" i="70"/>
  <c r="J99" i="70"/>
  <c r="J98" i="70"/>
  <c r="J97" i="70"/>
  <c r="J96" i="70"/>
  <c r="J95" i="70"/>
  <c r="J94" i="70"/>
  <c r="J93" i="70"/>
  <c r="J92" i="70"/>
  <c r="J91" i="70"/>
  <c r="J90" i="70"/>
  <c r="J89" i="70"/>
  <c r="J88" i="70"/>
  <c r="J87" i="70"/>
  <c r="J86" i="70"/>
  <c r="J85" i="70"/>
  <c r="J84" i="70"/>
  <c r="J83" i="70"/>
  <c r="J82" i="70"/>
  <c r="J81" i="70"/>
  <c r="J80" i="70"/>
  <c r="J79" i="70"/>
  <c r="J78" i="70"/>
  <c r="J77" i="70"/>
  <c r="J76" i="70"/>
  <c r="J75" i="70"/>
  <c r="J74" i="70"/>
  <c r="J73" i="70"/>
  <c r="J72" i="70"/>
  <c r="J71" i="70"/>
  <c r="J70" i="70"/>
  <c r="J69" i="70"/>
  <c r="J68" i="70"/>
  <c r="J67" i="70"/>
  <c r="J66" i="70"/>
  <c r="J65" i="70"/>
  <c r="J64" i="70"/>
  <c r="J63" i="70"/>
  <c r="K184" i="70"/>
  <c r="K183" i="70"/>
  <c r="K182" i="70"/>
  <c r="K181" i="70"/>
  <c r="K180" i="70"/>
  <c r="K179" i="70"/>
  <c r="K178" i="70"/>
  <c r="K177" i="70"/>
  <c r="K176" i="70"/>
  <c r="K175" i="70"/>
  <c r="K173" i="70"/>
  <c r="K172" i="70"/>
  <c r="K171" i="70"/>
  <c r="K170" i="70"/>
  <c r="K169" i="70"/>
  <c r="K167" i="70"/>
  <c r="K166" i="70"/>
  <c r="K165" i="70"/>
  <c r="K164" i="70"/>
  <c r="K163" i="70"/>
  <c r="K162" i="70"/>
  <c r="K161" i="70"/>
  <c r="K160" i="70"/>
  <c r="K159" i="70"/>
  <c r="K158" i="70"/>
  <c r="K157" i="70"/>
  <c r="K156" i="70"/>
  <c r="K155" i="70"/>
  <c r="K154" i="70"/>
  <c r="K153" i="70"/>
  <c r="K152" i="70"/>
  <c r="K150" i="70"/>
  <c r="K149" i="70"/>
  <c r="K148" i="70"/>
  <c r="K147" i="70"/>
  <c r="K146" i="70"/>
  <c r="K145" i="70"/>
  <c r="K144" i="70"/>
  <c r="K143" i="70"/>
  <c r="K142" i="70"/>
  <c r="K141" i="70"/>
  <c r="K140" i="70"/>
  <c r="K139" i="70"/>
  <c r="K138" i="70"/>
  <c r="K137" i="70"/>
  <c r="K136" i="70"/>
  <c r="K135" i="70"/>
  <c r="K134" i="70"/>
  <c r="K133" i="70"/>
  <c r="K132" i="70"/>
  <c r="K131" i="70"/>
  <c r="K130" i="70"/>
  <c r="K129" i="70"/>
  <c r="K128" i="70"/>
  <c r="K127" i="70"/>
  <c r="K126" i="70"/>
  <c r="K125" i="70"/>
  <c r="K124" i="70"/>
  <c r="K123" i="70"/>
  <c r="K122" i="70"/>
  <c r="K121" i="70"/>
  <c r="K120" i="70"/>
  <c r="K119" i="70"/>
  <c r="K118" i="70"/>
  <c r="K117" i="70"/>
  <c r="K116" i="70"/>
  <c r="K115" i="70"/>
  <c r="K114" i="70"/>
  <c r="K113" i="70"/>
  <c r="K112" i="70"/>
  <c r="K111" i="70"/>
  <c r="K110" i="70"/>
  <c r="K109" i="70"/>
  <c r="K108" i="70"/>
  <c r="K107" i="70"/>
  <c r="K106" i="70"/>
  <c r="K105" i="70"/>
  <c r="K104" i="70"/>
  <c r="K103" i="70"/>
  <c r="K102" i="70"/>
  <c r="K101" i="70"/>
  <c r="K100" i="70"/>
  <c r="K99" i="70"/>
  <c r="K98" i="70"/>
  <c r="K97" i="70"/>
  <c r="K96" i="70"/>
  <c r="K95" i="70"/>
  <c r="K94" i="70"/>
  <c r="K93" i="70"/>
  <c r="K92" i="70"/>
  <c r="K91" i="70"/>
  <c r="K90" i="70"/>
  <c r="K89" i="70"/>
  <c r="K88" i="70"/>
  <c r="K87" i="70"/>
  <c r="K86" i="70"/>
  <c r="K85" i="70"/>
  <c r="K84" i="70"/>
  <c r="K83" i="70"/>
  <c r="K82" i="70"/>
  <c r="K81" i="70"/>
  <c r="K80" i="70"/>
  <c r="K79" i="70"/>
  <c r="K78" i="70"/>
  <c r="K77" i="70"/>
  <c r="K76" i="70"/>
  <c r="K75" i="70"/>
  <c r="K74" i="70"/>
  <c r="K73" i="70"/>
  <c r="K72" i="70"/>
  <c r="K71" i="70"/>
  <c r="K70" i="70"/>
  <c r="K69" i="70"/>
  <c r="K68" i="70"/>
  <c r="K67" i="70"/>
  <c r="K66" i="70"/>
  <c r="K65" i="70"/>
  <c r="K64" i="70"/>
  <c r="K63" i="70"/>
  <c r="K62" i="70"/>
  <c r="K61" i="70"/>
  <c r="K60" i="70"/>
  <c r="K59" i="70"/>
  <c r="K58" i="70"/>
  <c r="K57" i="70"/>
  <c r="K56" i="70"/>
  <c r="K55" i="70"/>
  <c r="K54" i="70"/>
  <c r="K53" i="70"/>
  <c r="K52" i="70"/>
  <c r="K51" i="70"/>
  <c r="K50" i="70"/>
  <c r="K49" i="70"/>
  <c r="K48" i="70"/>
  <c r="K47" i="70"/>
  <c r="K46" i="70"/>
  <c r="K45" i="70"/>
  <c r="K44" i="70"/>
  <c r="K43" i="70"/>
  <c r="K42" i="70"/>
  <c r="K41" i="70"/>
  <c r="K40" i="70"/>
  <c r="K39" i="70"/>
  <c r="K38" i="70"/>
  <c r="K37" i="70"/>
  <c r="K36" i="70"/>
  <c r="K35" i="70"/>
  <c r="K34" i="70"/>
  <c r="AN209" i="70"/>
  <c r="AN208" i="70"/>
  <c r="AN207" i="70"/>
  <c r="AN206" i="70"/>
  <c r="AN205" i="70"/>
  <c r="AN204" i="70"/>
  <c r="AN203" i="70"/>
  <c r="AN202" i="70"/>
  <c r="AN201" i="70"/>
  <c r="AN200" i="70"/>
  <c r="AN199" i="70"/>
  <c r="AN198" i="70"/>
  <c r="AN197" i="70"/>
  <c r="AN196" i="70"/>
  <c r="AN195" i="70"/>
  <c r="AN194" i="70"/>
  <c r="AN193" i="70"/>
  <c r="AN192" i="70"/>
  <c r="AN191" i="70"/>
  <c r="AN190" i="70"/>
  <c r="AN189" i="70"/>
  <c r="AN188" i="70"/>
  <c r="AN187" i="70"/>
  <c r="AN186" i="70"/>
  <c r="AN185" i="70"/>
  <c r="AN184" i="70"/>
  <c r="AN183" i="70"/>
  <c r="AN182" i="70"/>
  <c r="AN181" i="70"/>
  <c r="AN180" i="70"/>
  <c r="AN179" i="70"/>
  <c r="AN178" i="70"/>
  <c r="AN177" i="70"/>
  <c r="AN176" i="70"/>
  <c r="AN175" i="70"/>
  <c r="AN174" i="70"/>
  <c r="AN173" i="70"/>
  <c r="AN172" i="70"/>
  <c r="AN171" i="70"/>
  <c r="AN170" i="70"/>
  <c r="AN169" i="70"/>
  <c r="AN168" i="70"/>
  <c r="AN167" i="70"/>
  <c r="AN166" i="70"/>
  <c r="AN165" i="70"/>
  <c r="AN164" i="70"/>
  <c r="AN163" i="70"/>
  <c r="AN162" i="70"/>
  <c r="AN161" i="70"/>
  <c r="AN160" i="70"/>
  <c r="AN159" i="70"/>
  <c r="AN158" i="70"/>
  <c r="AN157" i="70"/>
  <c r="AN156" i="70"/>
  <c r="AN155" i="70"/>
  <c r="AN154" i="70"/>
  <c r="AN153" i="70"/>
  <c r="AN152" i="70"/>
  <c r="AN151" i="70"/>
  <c r="AN150" i="70"/>
  <c r="AN149" i="70"/>
  <c r="AN148" i="70"/>
  <c r="AN147" i="70"/>
  <c r="AN146" i="70"/>
  <c r="AN145" i="70"/>
  <c r="AN144" i="70"/>
  <c r="AN143" i="70"/>
  <c r="AN141" i="70"/>
  <c r="AN140" i="70"/>
  <c r="AN139" i="70"/>
  <c r="AN138" i="70"/>
  <c r="AN137" i="70"/>
  <c r="AN136" i="70"/>
  <c r="AN135" i="70"/>
  <c r="AN134" i="70"/>
  <c r="AN133" i="70"/>
  <c r="AN132" i="70"/>
  <c r="AN131" i="70"/>
  <c r="AN130" i="70"/>
  <c r="AN129" i="70"/>
  <c r="AN128" i="70"/>
  <c r="AN127" i="70"/>
  <c r="AN126" i="70"/>
  <c r="AN125" i="70"/>
  <c r="AN124" i="70"/>
  <c r="AN123" i="70"/>
  <c r="AN122" i="70"/>
  <c r="AN121" i="70"/>
  <c r="AN120" i="70"/>
  <c r="AN119" i="70"/>
  <c r="AN118" i="70"/>
  <c r="AN117" i="70"/>
  <c r="AN116" i="70"/>
  <c r="AN115" i="70"/>
  <c r="AN114" i="70"/>
  <c r="AN113" i="70"/>
  <c r="AN112" i="70"/>
  <c r="AN111" i="70"/>
  <c r="AN110" i="70"/>
  <c r="AN109" i="70"/>
  <c r="AN108" i="70"/>
  <c r="AN107" i="70"/>
  <c r="AN106" i="70"/>
  <c r="AN105" i="70"/>
  <c r="AN104" i="70"/>
  <c r="AN103" i="70"/>
  <c r="AN102" i="70"/>
  <c r="AN101" i="70"/>
  <c r="AN100" i="70"/>
  <c r="AN99" i="70"/>
  <c r="AN98" i="70"/>
  <c r="AN97" i="70"/>
  <c r="AN96" i="70"/>
  <c r="AN95" i="70"/>
  <c r="AN94" i="70"/>
  <c r="AN93" i="70"/>
  <c r="AN92" i="70"/>
  <c r="AN91" i="70"/>
  <c r="AN90" i="70"/>
  <c r="AN89" i="70"/>
  <c r="AN88" i="70"/>
  <c r="AN87" i="70"/>
  <c r="AN86" i="70"/>
  <c r="AN85" i="70"/>
  <c r="AN84" i="70"/>
  <c r="AN83" i="70"/>
  <c r="AN82" i="70"/>
  <c r="AN81" i="70"/>
  <c r="AN80" i="70"/>
  <c r="AN79" i="70"/>
  <c r="AN78" i="70"/>
  <c r="AN77" i="70"/>
  <c r="AN76" i="70"/>
  <c r="AN75" i="70"/>
  <c r="AN74" i="70"/>
  <c r="AN73" i="70"/>
  <c r="AN72" i="70"/>
  <c r="AN71" i="70"/>
  <c r="AN70" i="70"/>
  <c r="AN69" i="70"/>
  <c r="AN68" i="70"/>
  <c r="AN67" i="70"/>
  <c r="AN66" i="70"/>
  <c r="AN65" i="70"/>
  <c r="AN64" i="70"/>
  <c r="AN63" i="70"/>
  <c r="AL232" i="70"/>
  <c r="AL231" i="70"/>
  <c r="AL230" i="70"/>
  <c r="AL229" i="70"/>
  <c r="AL228" i="70"/>
  <c r="AL227" i="70"/>
  <c r="AL226" i="70"/>
  <c r="AL225" i="70"/>
  <c r="AL224" i="70"/>
  <c r="AL223" i="70"/>
  <c r="AL222" i="70"/>
  <c r="AL221" i="70"/>
  <c r="AL220" i="70"/>
  <c r="AL219" i="70"/>
  <c r="AL218" i="70"/>
  <c r="AL217" i="70"/>
  <c r="AL216" i="70"/>
  <c r="AL215" i="70"/>
  <c r="AL214" i="70"/>
  <c r="AL213" i="70"/>
  <c r="AL212" i="70"/>
  <c r="AL211" i="70"/>
  <c r="AL210" i="70"/>
  <c r="AL209" i="70"/>
  <c r="AL208" i="70"/>
  <c r="AL207" i="70"/>
  <c r="AL206" i="70"/>
  <c r="AL205" i="70"/>
  <c r="AL204" i="70"/>
  <c r="AL203" i="70"/>
  <c r="AL202" i="70"/>
  <c r="AL201" i="70"/>
  <c r="AL200" i="70"/>
  <c r="AL199" i="70"/>
  <c r="AL198" i="70"/>
  <c r="AL197" i="70"/>
  <c r="AL196" i="70"/>
  <c r="AL195" i="70"/>
  <c r="AL194" i="70"/>
  <c r="AL193" i="70"/>
  <c r="AL192" i="70"/>
  <c r="AL191" i="70"/>
  <c r="AL190" i="70"/>
  <c r="AL189" i="70"/>
  <c r="AL188" i="70"/>
  <c r="AL187" i="70"/>
  <c r="AL186" i="70"/>
  <c r="AL185" i="70"/>
  <c r="AL184" i="70"/>
  <c r="AL183" i="70"/>
  <c r="AL182" i="70"/>
  <c r="AL181" i="70"/>
  <c r="AL180" i="70"/>
  <c r="AL179" i="70"/>
  <c r="AL178" i="70"/>
  <c r="AL177" i="70"/>
  <c r="AL176" i="70"/>
  <c r="AL175" i="70"/>
  <c r="AL174" i="70"/>
  <c r="AL173" i="70"/>
  <c r="AL172" i="70"/>
  <c r="AL171" i="70"/>
  <c r="AL170" i="70"/>
  <c r="AL169" i="70"/>
  <c r="AL168" i="70"/>
  <c r="AL151" i="70"/>
  <c r="AL150" i="70"/>
  <c r="AL149" i="70"/>
  <c r="AL148" i="70"/>
  <c r="AL147" i="70"/>
  <c r="AL146" i="70"/>
  <c r="AL135" i="70"/>
  <c r="AL133" i="70"/>
  <c r="AL132" i="70"/>
  <c r="AL131" i="70"/>
  <c r="AL129" i="70"/>
  <c r="AL128" i="70"/>
  <c r="AL127" i="70"/>
  <c r="AL126" i="70"/>
  <c r="AL125" i="70"/>
  <c r="AL124" i="70"/>
  <c r="AL123" i="70"/>
  <c r="AL122" i="70"/>
  <c r="AL121" i="70"/>
  <c r="AL120" i="70"/>
  <c r="AL119" i="70"/>
  <c r="AL118" i="70"/>
  <c r="AL117" i="70"/>
  <c r="AL116" i="70"/>
  <c r="AL115" i="70"/>
  <c r="AL114" i="70"/>
  <c r="AL113" i="70"/>
  <c r="AL112" i="70"/>
  <c r="AL99" i="70"/>
  <c r="AL96" i="70"/>
  <c r="Q142" i="70"/>
  <c r="BG115" i="70"/>
  <c r="BG66" i="70"/>
  <c r="CF31" i="69"/>
  <c r="CF30" i="69"/>
  <c r="CF38" i="69"/>
  <c r="CF37" i="69"/>
  <c r="CF36" i="69"/>
  <c r="CF40" i="69"/>
  <c r="CB62" i="70"/>
  <c r="CB61" i="70"/>
  <c r="CB60" i="70"/>
  <c r="CB59" i="70"/>
  <c r="CB58" i="70"/>
  <c r="CB57" i="70"/>
  <c r="CB56" i="70"/>
  <c r="CB55" i="70"/>
  <c r="CB54" i="70"/>
  <c r="CB53" i="70"/>
  <c r="CB52" i="70"/>
  <c r="CB51" i="70"/>
  <c r="CB50" i="70"/>
  <c r="CB49" i="70"/>
  <c r="CB48" i="70"/>
  <c r="CB45" i="70"/>
  <c r="CB44" i="70"/>
  <c r="CB39" i="70"/>
  <c r="CB38" i="70"/>
  <c r="CB37" i="70"/>
  <c r="CB36" i="70"/>
  <c r="CB35" i="70"/>
  <c r="CB34" i="70"/>
  <c r="CB33" i="70"/>
  <c r="CB32" i="70"/>
  <c r="CB31" i="70"/>
  <c r="CB30" i="70"/>
  <c r="CB29" i="70"/>
  <c r="CB28" i="70"/>
  <c r="CB27" i="70"/>
  <c r="CB26" i="70"/>
  <c r="CB25" i="70"/>
  <c r="CB24" i="70"/>
  <c r="CB23" i="70"/>
  <c r="CB22" i="70"/>
  <c r="CB21" i="70"/>
  <c r="CB20" i="70"/>
  <c r="CB19" i="70"/>
  <c r="CB18" i="70"/>
  <c r="CB17" i="70"/>
  <c r="CB16" i="70"/>
  <c r="CB15" i="70"/>
  <c r="CB14" i="70"/>
  <c r="CB13" i="70"/>
  <c r="CB12" i="70"/>
  <c r="CB11" i="70"/>
  <c r="CB10" i="70"/>
  <c r="CB9" i="70"/>
  <c r="CB8" i="70"/>
  <c r="CB7" i="70"/>
  <c r="CB6" i="70"/>
  <c r="CB5" i="70"/>
  <c r="CF53" i="69"/>
  <c r="CF52" i="69"/>
  <c r="CF51" i="69"/>
  <c r="CF80" i="69"/>
  <c r="CF79" i="69"/>
  <c r="CF78" i="69"/>
  <c r="CF77" i="69"/>
  <c r="CF76" i="69"/>
  <c r="CF75" i="69"/>
  <c r="CF74" i="69"/>
  <c r="CF73" i="69"/>
  <c r="CF72" i="69"/>
  <c r="CF71" i="69"/>
  <c r="CF70" i="69"/>
  <c r="CF82" i="69"/>
  <c r="CF85" i="69"/>
  <c r="CG84" i="69"/>
  <c r="CF84" i="69"/>
  <c r="CG68" i="69"/>
  <c r="CF68" i="69"/>
  <c r="CG67" i="69"/>
  <c r="CF67" i="69"/>
  <c r="CG63" i="69"/>
  <c r="CF63" i="69"/>
  <c r="CG62" i="69"/>
  <c r="CF62" i="69"/>
  <c r="CG59" i="69"/>
  <c r="CF59" i="69"/>
  <c r="CG58" i="69"/>
  <c r="CF58" i="69"/>
  <c r="CG57" i="69"/>
  <c r="CF57" i="69"/>
  <c r="CG56" i="69"/>
  <c r="CF56" i="69"/>
  <c r="CG46" i="69"/>
  <c r="CF46" i="69"/>
  <c r="CG45" i="69"/>
  <c r="CF45" i="69"/>
  <c r="CF35" i="69"/>
  <c r="CF32" i="69"/>
  <c r="BT5" i="70"/>
  <c r="BT4" i="70"/>
  <c r="BS62" i="70"/>
  <c r="BS61" i="70"/>
  <c r="BS60" i="70"/>
  <c r="BS59" i="70"/>
  <c r="BS58" i="70"/>
  <c r="BS57" i="70"/>
  <c r="BS56" i="70"/>
  <c r="BS55" i="70"/>
  <c r="BS54" i="70"/>
  <c r="BS53" i="70"/>
  <c r="BS52" i="70"/>
  <c r="BS51" i="70"/>
  <c r="BS50" i="70"/>
  <c r="BS49" i="70"/>
  <c r="BS47" i="70"/>
  <c r="BS46" i="70"/>
  <c r="BS45" i="70"/>
  <c r="BS44" i="70"/>
  <c r="BS43" i="70"/>
  <c r="BS42" i="70"/>
  <c r="BS41" i="70"/>
  <c r="BS40" i="70"/>
  <c r="BS39" i="70"/>
  <c r="BS38" i="70"/>
  <c r="BS37" i="70"/>
  <c r="BS36" i="70"/>
  <c r="BS35" i="70"/>
  <c r="BS34" i="70"/>
  <c r="BS33" i="70"/>
  <c r="BS32" i="70"/>
  <c r="BS31" i="70"/>
  <c r="BS30" i="70"/>
  <c r="BS29" i="70"/>
  <c r="BS28" i="70"/>
  <c r="BS27" i="70"/>
  <c r="BS26" i="70"/>
  <c r="BS25" i="70"/>
  <c r="BS24" i="70"/>
  <c r="BS23" i="70"/>
  <c r="BS22" i="70"/>
  <c r="BS21" i="70"/>
  <c r="BS20" i="70"/>
  <c r="BS19" i="70"/>
  <c r="BS18" i="70"/>
  <c r="BS17" i="70"/>
  <c r="BS16" i="70"/>
  <c r="BS15" i="70"/>
  <c r="BS14" i="70"/>
  <c r="BS13" i="70"/>
  <c r="BS12" i="70"/>
  <c r="BS11" i="70"/>
  <c r="BS10" i="70"/>
  <c r="BS9" i="70"/>
  <c r="BS8" i="70"/>
  <c r="BS6" i="70"/>
  <c r="BS5" i="70"/>
  <c r="BS4" i="70"/>
  <c r="BS3" i="70"/>
  <c r="BX84" i="69"/>
  <c r="BX83" i="69"/>
  <c r="BX68" i="69"/>
  <c r="BX67" i="69"/>
  <c r="BX63" i="69"/>
  <c r="BX64" i="69"/>
  <c r="BX62" i="69"/>
  <c r="BX59" i="69"/>
  <c r="BX60" i="69"/>
  <c r="BX58" i="69"/>
  <c r="BX57" i="69"/>
  <c r="BX56" i="69"/>
  <c r="BX54" i="69"/>
  <c r="BX55" i="69"/>
  <c r="BY55" i="69"/>
  <c r="CG55" i="69"/>
  <c r="CF55" i="69"/>
  <c r="BX46" i="69"/>
  <c r="BX47" i="69"/>
  <c r="BY47" i="69"/>
  <c r="CG47" i="69"/>
  <c r="CF47" i="69"/>
  <c r="BX45" i="69"/>
  <c r="BX44" i="69"/>
  <c r="BX41" i="69"/>
  <c r="BW94" i="69"/>
  <c r="BW93" i="69"/>
  <c r="BW92" i="69"/>
  <c r="BW91" i="69"/>
  <c r="BW90" i="69"/>
  <c r="BW89" i="69"/>
  <c r="BW88" i="69"/>
  <c r="BW87" i="69"/>
  <c r="BW86" i="69"/>
  <c r="BW85" i="69"/>
  <c r="BW84" i="69"/>
  <c r="BW83" i="69"/>
  <c r="BW82" i="69"/>
  <c r="BW81" i="69"/>
  <c r="BW79" i="69"/>
  <c r="BW78" i="69"/>
  <c r="BW77" i="69"/>
  <c r="BW76" i="69"/>
  <c r="BW75" i="69"/>
  <c r="BW74" i="69"/>
  <c r="BW73" i="69"/>
  <c r="BW72" i="69"/>
  <c r="BW71" i="69"/>
  <c r="BW69" i="69"/>
  <c r="BW68" i="69"/>
  <c r="BW67" i="69"/>
  <c r="BW66" i="69"/>
  <c r="BW65" i="69"/>
  <c r="BW64" i="69"/>
  <c r="BW63" i="69"/>
  <c r="BW62" i="69"/>
  <c r="BW61" i="69"/>
  <c r="BW60" i="69"/>
  <c r="BW59" i="69"/>
  <c r="BW58" i="69"/>
  <c r="BW57" i="69"/>
  <c r="BW56" i="69"/>
  <c r="BW55" i="69"/>
  <c r="BW54" i="69"/>
  <c r="BW53" i="69"/>
  <c r="BW52" i="69"/>
  <c r="BW51" i="69"/>
  <c r="BW50" i="69"/>
  <c r="BW49" i="69"/>
  <c r="BW48" i="69"/>
  <c r="BW47" i="69"/>
  <c r="BW46" i="69"/>
  <c r="BW45" i="69"/>
  <c r="BW44" i="69"/>
  <c r="BW43" i="69"/>
  <c r="BW42" i="69"/>
  <c r="BW41" i="69"/>
  <c r="BW40" i="69"/>
  <c r="BW39" i="69"/>
  <c r="BW38" i="69"/>
  <c r="BW37" i="69"/>
  <c r="BW35" i="69"/>
  <c r="BW34" i="69"/>
  <c r="BW33" i="69"/>
  <c r="BW32" i="69"/>
  <c r="BW31" i="69"/>
  <c r="BW30" i="69"/>
  <c r="BW29" i="69"/>
  <c r="BW28" i="69"/>
  <c r="BW27" i="69"/>
  <c r="BW26" i="69"/>
  <c r="BW25" i="69"/>
  <c r="BW24" i="69"/>
  <c r="BW23" i="69"/>
  <c r="BW22" i="69"/>
  <c r="BW21" i="69"/>
  <c r="BW20" i="69"/>
  <c r="BW19" i="69"/>
  <c r="BW18" i="69"/>
  <c r="BW17" i="69"/>
  <c r="BW16" i="69"/>
  <c r="BW15" i="69"/>
  <c r="BW14" i="69"/>
  <c r="BW13" i="69"/>
  <c r="BW12" i="69"/>
  <c r="BW11" i="69"/>
  <c r="BW10" i="69"/>
  <c r="BW9" i="69"/>
  <c r="BW8" i="69"/>
  <c r="BW7" i="69"/>
  <c r="BW6" i="69"/>
  <c r="BW5" i="69"/>
  <c r="BW4" i="69"/>
  <c r="BW3" i="69"/>
  <c r="BT128" i="69"/>
  <c r="BQ66" i="69"/>
  <c r="BQ65" i="69"/>
  <c r="BQ64" i="69"/>
  <c r="BQ61" i="69"/>
  <c r="BQ60" i="69"/>
  <c r="BQ55" i="69"/>
  <c r="BQ52" i="69"/>
  <c r="BQ50" i="69"/>
  <c r="BQ49" i="69"/>
  <c r="BQ47" i="69"/>
  <c r="BQ40" i="69"/>
  <c r="BQ39" i="69"/>
  <c r="BQ38" i="69"/>
  <c r="BQ37" i="69"/>
  <c r="BQ36" i="69"/>
  <c r="BQ35" i="69"/>
  <c r="BQ34" i="69"/>
  <c r="BQ33" i="69"/>
  <c r="BQ32" i="69"/>
  <c r="BQ31" i="69"/>
  <c r="BQ30" i="69"/>
  <c r="BQ29" i="69"/>
  <c r="BQ28" i="69"/>
  <c r="BQ27" i="69"/>
  <c r="BQ26" i="69"/>
  <c r="BQ25" i="69"/>
  <c r="BQ17" i="69"/>
  <c r="BQ4" i="69"/>
  <c r="B9" i="55"/>
  <c r="B8" i="55"/>
  <c r="F7" i="55"/>
  <c r="G6" i="55"/>
  <c r="B6" i="55"/>
  <c r="B5" i="55"/>
  <c r="CG34" i="69"/>
  <c r="CF34" i="69"/>
  <c r="CG89" i="69"/>
  <c r="CF89" i="69"/>
  <c r="CG44" i="69"/>
  <c r="CF44" i="69"/>
  <c r="CG42" i="69"/>
  <c r="CF42" i="69"/>
  <c r="CG83" i="69"/>
  <c r="CF83" i="69"/>
  <c r="BY64" i="69"/>
  <c r="CG64" i="69"/>
  <c r="CF64" i="69"/>
  <c r="BX65" i="69"/>
  <c r="BX66" i="69"/>
  <c r="BY66" i="69"/>
  <c r="CG66" i="69"/>
  <c r="CF66" i="69"/>
  <c r="BY71" i="69"/>
  <c r="CG93" i="69"/>
  <c r="CF93" i="69"/>
  <c r="BX81" i="69"/>
  <c r="BY81" i="69"/>
  <c r="CG81" i="69"/>
  <c r="CF81" i="69"/>
  <c r="CG69" i="69"/>
  <c r="CF69" i="69"/>
  <c r="CG87" i="69"/>
  <c r="CF87" i="69"/>
  <c r="BY60" i="69"/>
  <c r="CG60" i="69"/>
  <c r="CF60" i="69"/>
  <c r="BX61" i="69"/>
  <c r="BY61" i="69"/>
  <c r="CG61" i="69"/>
  <c r="CF61" i="69"/>
  <c r="CG39" i="69"/>
  <c r="CF39" i="69"/>
  <c r="AE7" i="55"/>
  <c r="AE5" i="55"/>
  <c r="CG29" i="69"/>
  <c r="CF29" i="69"/>
  <c r="CG86" i="69"/>
  <c r="CF86" i="69"/>
  <c r="CG91" i="69"/>
  <c r="CF91" i="69"/>
  <c r="CG94" i="69"/>
  <c r="CF94" i="69"/>
  <c r="CG43" i="69"/>
  <c r="CF43" i="69"/>
  <c r="CG92" i="69"/>
  <c r="CF92" i="69"/>
  <c r="CC41" i="70"/>
  <c r="CB41" i="70" s="1"/>
  <c r="AE6" i="55"/>
  <c r="CC4" i="70"/>
  <c r="CB4" i="70" s="1"/>
  <c r="BX48" i="69"/>
  <c r="BY65" i="69"/>
  <c r="CG65" i="69"/>
  <c r="CF65" i="69"/>
  <c r="CG41" i="69"/>
  <c r="CF41" i="69"/>
  <c r="CA34" i="69"/>
  <c r="CC47" i="70"/>
  <c r="CB47" i="70"/>
  <c r="CC3" i="70"/>
  <c r="CB3" i="70" s="1"/>
  <c r="CG88" i="69"/>
  <c r="CF88" i="69"/>
  <c r="CG54" i="69"/>
  <c r="CF54" i="69"/>
  <c r="BU8" i="70"/>
  <c r="CG33" i="69"/>
  <c r="CF33" i="69"/>
  <c r="CC42" i="70"/>
  <c r="CB42" i="70" s="1"/>
  <c r="CG90" i="69"/>
  <c r="CF90" i="69"/>
  <c r="CA33" i="69"/>
  <c r="CA35" i="69"/>
  <c r="CA39" i="69"/>
  <c r="CA40" i="69"/>
  <c r="CA41" i="69"/>
  <c r="CA42" i="69"/>
  <c r="CA43" i="69"/>
  <c r="CA44" i="69"/>
  <c r="CA45" i="69"/>
  <c r="CA46" i="69"/>
  <c r="CA47" i="69"/>
  <c r="BY72" i="69"/>
  <c r="BX49" i="69"/>
  <c r="BY48" i="69"/>
  <c r="CG48" i="69"/>
  <c r="CF48" i="69"/>
  <c r="AW94" i="69"/>
  <c r="AZ94" i="69"/>
  <c r="AW93" i="69"/>
  <c r="AZ93" i="69"/>
  <c r="AW92" i="69"/>
  <c r="AZ92" i="69"/>
  <c r="AW91" i="69"/>
  <c r="AZ91" i="69"/>
  <c r="AW90" i="69"/>
  <c r="AZ90" i="69"/>
  <c r="AW89" i="69"/>
  <c r="AZ89" i="69"/>
  <c r="AW88" i="69"/>
  <c r="AZ88" i="69"/>
  <c r="AW87" i="69"/>
  <c r="AZ87" i="69"/>
  <c r="AW86" i="69"/>
  <c r="AZ86" i="69"/>
  <c r="AW85" i="69"/>
  <c r="AZ85" i="69"/>
  <c r="AW84" i="69"/>
  <c r="AZ84" i="69"/>
  <c r="AW83" i="69"/>
  <c r="AZ83" i="69"/>
  <c r="AW82" i="69"/>
  <c r="AZ82" i="69"/>
  <c r="AW81" i="69"/>
  <c r="AZ81" i="69"/>
  <c r="AW80" i="69"/>
  <c r="AZ80" i="69"/>
  <c r="AW79" i="69"/>
  <c r="AZ79" i="69"/>
  <c r="AW78" i="69"/>
  <c r="AZ78" i="69"/>
  <c r="AW77" i="69"/>
  <c r="AZ77" i="69"/>
  <c r="AW76" i="69"/>
  <c r="AZ76" i="69"/>
  <c r="AW75" i="69"/>
  <c r="AZ75" i="69"/>
  <c r="AW74" i="69"/>
  <c r="AZ74" i="69"/>
  <c r="AW73" i="69"/>
  <c r="AZ73" i="69"/>
  <c r="AW72" i="69"/>
  <c r="AZ72" i="69"/>
  <c r="AW71" i="69"/>
  <c r="AZ71" i="69"/>
  <c r="AW70" i="69"/>
  <c r="AZ70" i="69"/>
  <c r="AW69" i="69"/>
  <c r="AZ69" i="69"/>
  <c r="AW68" i="69"/>
  <c r="AZ68" i="69"/>
  <c r="AW67" i="69"/>
  <c r="AZ67" i="69"/>
  <c r="AW65" i="69"/>
  <c r="AZ65" i="69"/>
  <c r="AW64" i="69"/>
  <c r="AZ64" i="69"/>
  <c r="AW63" i="69"/>
  <c r="AZ63" i="69"/>
  <c r="AW62" i="69"/>
  <c r="AZ62" i="69"/>
  <c r="AW59" i="69"/>
  <c r="AZ59" i="69"/>
  <c r="AW58" i="69"/>
  <c r="AZ58" i="69"/>
  <c r="AW57" i="69"/>
  <c r="AZ57" i="69"/>
  <c r="AW56" i="69"/>
  <c r="AZ56" i="69"/>
  <c r="AW55" i="69"/>
  <c r="AZ55" i="69"/>
  <c r="AW54" i="69"/>
  <c r="AZ54" i="69"/>
  <c r="AW53" i="69"/>
  <c r="AZ53" i="69"/>
  <c r="AW51" i="69"/>
  <c r="AZ51" i="69"/>
  <c r="AW48" i="69"/>
  <c r="AZ48" i="69"/>
  <c r="AW46" i="69"/>
  <c r="AZ46" i="69"/>
  <c r="AW45" i="69"/>
  <c r="AZ45" i="69"/>
  <c r="AW44" i="69"/>
  <c r="AZ44" i="69"/>
  <c r="AW43" i="69"/>
  <c r="AZ43" i="69"/>
  <c r="AW42" i="69"/>
  <c r="AZ42" i="69"/>
  <c r="AW41" i="69"/>
  <c r="AZ41" i="69"/>
  <c r="AW31" i="69"/>
  <c r="AZ31" i="69"/>
  <c r="AW30" i="69"/>
  <c r="AZ30" i="69"/>
  <c r="AW29" i="69"/>
  <c r="AZ29" i="69"/>
  <c r="AW28" i="69"/>
  <c r="AZ28" i="69"/>
  <c r="AW27" i="69"/>
  <c r="AZ27" i="69"/>
  <c r="AW26" i="69"/>
  <c r="AZ26" i="69"/>
  <c r="AW25" i="69"/>
  <c r="AZ25" i="69"/>
  <c r="AW24" i="69"/>
  <c r="AZ24" i="69"/>
  <c r="AW23" i="69"/>
  <c r="AZ23" i="69"/>
  <c r="AW22" i="69"/>
  <c r="AZ22" i="69"/>
  <c r="AW21" i="69"/>
  <c r="AZ21" i="69"/>
  <c r="AW20" i="69"/>
  <c r="AZ20" i="69"/>
  <c r="AW19" i="69"/>
  <c r="AZ19" i="69"/>
  <c r="AW18" i="69"/>
  <c r="AZ18" i="69"/>
  <c r="AW17" i="69"/>
  <c r="AZ17" i="69"/>
  <c r="AW16" i="69"/>
  <c r="AZ16" i="69"/>
  <c r="AW15" i="69"/>
  <c r="AZ15" i="69"/>
  <c r="AW14" i="69"/>
  <c r="AZ14" i="69"/>
  <c r="AW13" i="69"/>
  <c r="AZ13" i="69"/>
  <c r="AW12" i="69"/>
  <c r="AZ12" i="69"/>
  <c r="AW11" i="69"/>
  <c r="AZ11" i="69"/>
  <c r="AW10" i="69"/>
  <c r="AZ10" i="69"/>
  <c r="AW9" i="69"/>
  <c r="AZ9" i="69"/>
  <c r="AW8" i="69"/>
  <c r="AZ8" i="69"/>
  <c r="AW7" i="69"/>
  <c r="AZ7" i="69"/>
  <c r="AW6" i="69"/>
  <c r="AZ6" i="69"/>
  <c r="AW5" i="69"/>
  <c r="AZ5" i="69"/>
  <c r="AW4" i="69"/>
  <c r="AZ4" i="69"/>
  <c r="AW3" i="69"/>
  <c r="AZ3" i="69"/>
  <c r="AW62" i="70"/>
  <c r="AW61" i="70"/>
  <c r="AW60" i="70"/>
  <c r="AW59" i="70"/>
  <c r="AW58" i="70"/>
  <c r="AW57" i="70"/>
  <c r="AW56" i="70"/>
  <c r="AW55" i="70"/>
  <c r="AW54" i="70"/>
  <c r="AW53" i="70"/>
  <c r="AW52" i="70"/>
  <c r="AW51" i="70"/>
  <c r="AW50" i="70"/>
  <c r="AW49" i="70"/>
  <c r="AW48" i="70"/>
  <c r="AW47" i="70"/>
  <c r="AW46" i="70"/>
  <c r="AW45" i="70"/>
  <c r="AW44" i="70"/>
  <c r="AW43" i="70"/>
  <c r="AW42" i="70"/>
  <c r="AW41" i="70"/>
  <c r="AW40" i="70"/>
  <c r="AW39" i="70"/>
  <c r="AW38" i="70"/>
  <c r="AW37" i="70"/>
  <c r="AW36" i="70"/>
  <c r="AW35" i="70"/>
  <c r="AW34" i="70"/>
  <c r="AW33" i="70"/>
  <c r="AW32" i="70"/>
  <c r="AW31" i="70"/>
  <c r="AW30" i="70"/>
  <c r="AW29" i="70"/>
  <c r="AW28" i="70"/>
  <c r="AW27" i="70"/>
  <c r="AW26" i="70"/>
  <c r="AW25" i="70"/>
  <c r="AW24" i="70"/>
  <c r="AW23" i="70"/>
  <c r="AW22" i="70"/>
  <c r="AW21" i="70"/>
  <c r="AW20" i="70"/>
  <c r="AW19" i="70"/>
  <c r="AW18" i="70"/>
  <c r="AW17" i="70"/>
  <c r="AW16" i="70"/>
  <c r="AW15" i="70"/>
  <c r="AW14" i="70"/>
  <c r="AW13" i="70"/>
  <c r="AW12" i="70"/>
  <c r="AW11" i="70"/>
  <c r="AW10" i="70"/>
  <c r="AW9" i="70"/>
  <c r="AW8" i="70"/>
  <c r="AW7" i="70"/>
  <c r="AW6" i="70"/>
  <c r="AW5" i="70"/>
  <c r="AW4" i="70"/>
  <c r="AW3" i="70"/>
  <c r="AN62" i="70"/>
  <c r="AN61" i="70"/>
  <c r="AN60" i="70"/>
  <c r="AN59" i="70"/>
  <c r="AN58" i="70"/>
  <c r="AN57" i="70"/>
  <c r="AN56" i="70"/>
  <c r="AN55" i="70"/>
  <c r="AN54" i="70"/>
  <c r="AN53" i="70"/>
  <c r="AN52" i="70"/>
  <c r="AN51" i="70"/>
  <c r="AN50" i="70"/>
  <c r="AN49" i="70"/>
  <c r="AN48" i="70"/>
  <c r="AN47" i="70"/>
  <c r="AN46" i="70"/>
  <c r="AN45" i="70"/>
  <c r="AN44" i="70"/>
  <c r="AN43" i="70"/>
  <c r="AN42" i="70"/>
  <c r="AN41" i="70"/>
  <c r="AN40" i="70"/>
  <c r="AN39" i="70"/>
  <c r="AN38" i="70"/>
  <c r="AN37" i="70"/>
  <c r="AN36" i="70"/>
  <c r="AN35" i="70"/>
  <c r="AN34" i="70"/>
  <c r="AN33" i="70"/>
  <c r="AN32" i="70"/>
  <c r="AN31" i="70"/>
  <c r="AN30" i="70"/>
  <c r="AN29" i="70"/>
  <c r="AN28" i="70"/>
  <c r="AN27" i="70"/>
  <c r="AN26" i="70"/>
  <c r="AN25" i="70"/>
  <c r="AN24" i="70"/>
  <c r="AN23" i="70"/>
  <c r="AN22" i="70"/>
  <c r="AN21" i="70"/>
  <c r="AN20" i="70"/>
  <c r="AN19" i="70"/>
  <c r="AN18" i="70"/>
  <c r="AN17" i="70"/>
  <c r="AN16" i="70"/>
  <c r="AN15" i="70"/>
  <c r="AN14" i="70"/>
  <c r="AN13" i="70"/>
  <c r="AN12" i="70"/>
  <c r="AN11" i="70"/>
  <c r="AN10" i="70"/>
  <c r="AN9" i="70"/>
  <c r="AN8" i="70"/>
  <c r="AN7" i="70"/>
  <c r="AN6" i="70"/>
  <c r="AN5" i="70"/>
  <c r="AN4" i="70"/>
  <c r="AN3" i="70"/>
  <c r="AL3" i="70"/>
  <c r="BL3" i="70"/>
  <c r="BM3" i="70" s="1"/>
  <c r="AL61" i="70"/>
  <c r="BL61" i="70"/>
  <c r="AL60" i="70"/>
  <c r="BL60" i="70" s="1"/>
  <c r="AL59" i="70"/>
  <c r="BL59" i="70" s="1"/>
  <c r="AL58" i="70"/>
  <c r="BL58" i="70" s="1"/>
  <c r="AL57" i="70"/>
  <c r="BL57" i="70"/>
  <c r="AL56" i="70"/>
  <c r="BL56" i="70" s="1"/>
  <c r="BM56" i="70"/>
  <c r="AL55" i="70"/>
  <c r="BL55" i="70"/>
  <c r="BM55" i="70" s="1"/>
  <c r="AL54" i="70"/>
  <c r="BL54" i="70"/>
  <c r="BM54" i="70"/>
  <c r="AL53" i="70"/>
  <c r="BL53" i="70"/>
  <c r="BM53" i="70"/>
  <c r="AL52" i="70"/>
  <c r="BL52" i="70" s="1"/>
  <c r="BM52" i="70"/>
  <c r="AL51" i="70"/>
  <c r="BL51" i="70"/>
  <c r="BM51" i="70" s="1"/>
  <c r="AL50" i="70"/>
  <c r="BL50" i="70"/>
  <c r="BM50" i="70" s="1"/>
  <c r="AL49" i="70"/>
  <c r="BL49" i="70"/>
  <c r="BM49" i="70"/>
  <c r="AL48" i="70"/>
  <c r="BL48" i="70" s="1"/>
  <c r="BM48" i="70"/>
  <c r="AL47" i="70"/>
  <c r="BL47" i="70"/>
  <c r="BM47" i="70" s="1"/>
  <c r="AL46" i="70"/>
  <c r="BL46" i="70"/>
  <c r="AL45" i="70"/>
  <c r="BL45" i="70" s="1"/>
  <c r="BM45" i="70"/>
  <c r="AL44" i="70"/>
  <c r="BL44" i="70"/>
  <c r="BM44" i="70" s="1"/>
  <c r="AL43" i="70"/>
  <c r="BL43" i="70"/>
  <c r="BM43" i="70" s="1"/>
  <c r="BN43" i="70" s="1"/>
  <c r="AL42" i="70"/>
  <c r="BL42" i="70"/>
  <c r="BM42" i="70"/>
  <c r="AL41" i="70"/>
  <c r="BL41" i="70" s="1"/>
  <c r="BM41" i="70"/>
  <c r="AL40" i="70"/>
  <c r="BL40" i="70"/>
  <c r="AL39" i="70"/>
  <c r="BL39" i="70"/>
  <c r="AL38" i="70"/>
  <c r="BL38" i="70"/>
  <c r="BM38" i="70" s="1"/>
  <c r="AL37" i="70"/>
  <c r="BL37" i="70"/>
  <c r="BM37" i="70"/>
  <c r="AL36" i="70"/>
  <c r="BL36" i="70"/>
  <c r="BM36" i="70"/>
  <c r="AL35" i="70"/>
  <c r="BL35" i="70" s="1"/>
  <c r="BM35" i="70"/>
  <c r="AL34" i="70"/>
  <c r="BL34" i="70"/>
  <c r="BM34" i="70" s="1"/>
  <c r="AL33" i="70"/>
  <c r="BL33" i="70"/>
  <c r="BM33" i="70" s="1"/>
  <c r="AL32" i="70"/>
  <c r="BL32" i="70"/>
  <c r="BM32" i="70"/>
  <c r="AL31" i="70"/>
  <c r="BL31" i="70" s="1"/>
  <c r="AL30" i="70"/>
  <c r="BL30" i="70"/>
  <c r="AL29" i="70"/>
  <c r="BL29" i="70" s="1"/>
  <c r="AL28" i="70"/>
  <c r="BL28" i="70"/>
  <c r="AL27" i="70"/>
  <c r="BL27" i="70" s="1"/>
  <c r="BM27" i="70"/>
  <c r="AL26" i="70"/>
  <c r="BL26" i="70"/>
  <c r="BM26" i="70" s="1"/>
  <c r="AL25" i="70"/>
  <c r="BL25" i="70"/>
  <c r="AL24" i="70"/>
  <c r="BL24" i="70" s="1"/>
  <c r="AL23" i="70"/>
  <c r="BL23" i="70"/>
  <c r="AL22" i="70"/>
  <c r="BL22" i="70" s="1"/>
  <c r="AL21" i="70"/>
  <c r="BL21" i="70"/>
  <c r="AL20" i="70"/>
  <c r="BL20" i="70" s="1"/>
  <c r="AL19" i="70"/>
  <c r="BL19" i="70" s="1"/>
  <c r="AL18" i="70"/>
  <c r="BL18" i="70" s="1"/>
  <c r="AL17" i="70"/>
  <c r="BL17" i="70"/>
  <c r="AL16" i="70"/>
  <c r="BL16" i="70" s="1"/>
  <c r="AL15" i="70"/>
  <c r="BL15" i="70"/>
  <c r="AL14" i="70"/>
  <c r="BL14" i="70" s="1"/>
  <c r="AL13" i="70"/>
  <c r="BL13" i="70"/>
  <c r="AL12" i="70"/>
  <c r="BL12" i="70" s="1"/>
  <c r="AL11" i="70"/>
  <c r="BL11" i="70" s="1"/>
  <c r="AL10" i="70"/>
  <c r="BL10" i="70" s="1"/>
  <c r="AL9" i="70"/>
  <c r="BL9" i="70"/>
  <c r="AL8" i="70"/>
  <c r="BL8" i="70" s="1"/>
  <c r="AL7" i="70"/>
  <c r="BL7" i="70"/>
  <c r="BM7" i="70"/>
  <c r="AL6" i="70"/>
  <c r="BL6" i="70"/>
  <c r="BM6" i="70" s="1"/>
  <c r="BN6" i="70" s="1"/>
  <c r="AL5" i="70"/>
  <c r="BL5" i="70"/>
  <c r="BM5" i="70" s="1"/>
  <c r="AL4" i="70"/>
  <c r="BL4" i="70"/>
  <c r="AL62" i="70"/>
  <c r="BL62" i="70" s="1"/>
  <c r="AB9" i="70"/>
  <c r="AF94" i="69"/>
  <c r="AE94" i="69"/>
  <c r="AF93" i="69"/>
  <c r="AE93" i="69"/>
  <c r="AF92" i="69"/>
  <c r="AE92" i="69"/>
  <c r="AF91" i="69"/>
  <c r="AE91" i="69"/>
  <c r="AF90" i="69"/>
  <c r="AE90" i="69"/>
  <c r="AF89" i="69"/>
  <c r="AE89" i="69"/>
  <c r="AF88" i="69"/>
  <c r="AE88" i="69"/>
  <c r="AF87" i="69"/>
  <c r="AE87" i="69"/>
  <c r="AF86" i="69"/>
  <c r="AE86" i="69"/>
  <c r="AF85" i="69"/>
  <c r="AE85" i="69"/>
  <c r="AF84" i="69"/>
  <c r="AE84" i="69"/>
  <c r="AF83" i="69"/>
  <c r="AE83" i="69"/>
  <c r="AF82" i="69"/>
  <c r="AE82" i="69"/>
  <c r="AF81" i="69"/>
  <c r="AE81" i="69"/>
  <c r="AF80" i="69"/>
  <c r="AE80" i="69"/>
  <c r="AF79" i="69"/>
  <c r="AE79" i="69"/>
  <c r="AF78" i="69"/>
  <c r="AE78" i="69"/>
  <c r="AF77" i="69"/>
  <c r="AE77" i="69"/>
  <c r="AF76" i="69"/>
  <c r="AE76" i="69"/>
  <c r="AF75" i="69"/>
  <c r="AE75" i="69"/>
  <c r="AF74" i="69"/>
  <c r="AE74" i="69"/>
  <c r="AF73" i="69"/>
  <c r="AE73" i="69"/>
  <c r="AF72" i="69"/>
  <c r="AE72" i="69"/>
  <c r="AF71" i="69"/>
  <c r="AE71" i="69"/>
  <c r="AF70" i="69"/>
  <c r="AE70" i="69"/>
  <c r="AF69" i="69"/>
  <c r="AE69" i="69"/>
  <c r="AF68" i="69"/>
  <c r="AE68" i="69"/>
  <c r="AF67" i="69"/>
  <c r="AE67" i="69"/>
  <c r="AF66" i="69"/>
  <c r="AE66" i="69"/>
  <c r="AF65" i="69"/>
  <c r="AE65" i="69"/>
  <c r="AF64" i="69"/>
  <c r="AE64" i="69"/>
  <c r="AF63" i="69"/>
  <c r="AE63" i="69"/>
  <c r="AF62" i="69"/>
  <c r="AE62" i="69"/>
  <c r="AF61" i="69"/>
  <c r="AE61" i="69"/>
  <c r="AF60" i="69"/>
  <c r="AE60" i="69"/>
  <c r="AF59" i="69"/>
  <c r="AE59" i="69"/>
  <c r="AF58" i="69"/>
  <c r="AE58" i="69"/>
  <c r="AF57" i="69"/>
  <c r="AE57" i="69"/>
  <c r="AF56" i="69"/>
  <c r="AE56" i="69"/>
  <c r="AF55" i="69"/>
  <c r="AE55" i="69"/>
  <c r="AF54" i="69"/>
  <c r="AE54" i="69"/>
  <c r="AF53" i="69"/>
  <c r="AE53" i="69"/>
  <c r="AF52" i="69"/>
  <c r="AE52" i="69"/>
  <c r="AF51" i="69"/>
  <c r="AE51" i="69"/>
  <c r="AF50" i="69"/>
  <c r="AE50" i="69"/>
  <c r="AF49" i="69"/>
  <c r="AE49" i="69"/>
  <c r="AF48" i="69"/>
  <c r="AE48" i="69"/>
  <c r="AF47" i="69"/>
  <c r="AE47" i="69"/>
  <c r="AF46" i="69"/>
  <c r="AE46" i="69"/>
  <c r="AF45" i="69"/>
  <c r="AE45" i="69"/>
  <c r="AF44" i="69"/>
  <c r="AE44" i="69"/>
  <c r="AF43" i="69"/>
  <c r="AE43" i="69"/>
  <c r="AF42" i="69"/>
  <c r="AE42" i="69"/>
  <c r="AF41" i="69"/>
  <c r="AE41" i="69"/>
  <c r="AF40" i="69"/>
  <c r="AE40" i="69"/>
  <c r="AF39" i="69"/>
  <c r="AE39" i="69"/>
  <c r="AF38" i="69"/>
  <c r="AE38" i="69"/>
  <c r="AF37" i="69"/>
  <c r="AE37" i="69"/>
  <c r="AF36" i="69"/>
  <c r="AE36" i="69"/>
  <c r="AF35" i="69"/>
  <c r="AE35" i="69"/>
  <c r="AF34" i="69"/>
  <c r="AE34" i="69"/>
  <c r="AF33" i="69"/>
  <c r="AE33" i="69"/>
  <c r="AF32" i="69"/>
  <c r="AE32" i="69"/>
  <c r="AF31" i="69"/>
  <c r="AE31" i="69"/>
  <c r="AF30" i="69"/>
  <c r="AE30" i="69"/>
  <c r="AF29" i="69"/>
  <c r="AE29" i="69"/>
  <c r="AF28" i="69"/>
  <c r="AE28" i="69"/>
  <c r="AF27" i="69"/>
  <c r="AE27" i="69"/>
  <c r="AF26" i="69"/>
  <c r="AE26" i="69"/>
  <c r="AF25" i="69"/>
  <c r="AE25" i="69"/>
  <c r="AF24" i="69"/>
  <c r="AE24" i="69"/>
  <c r="AF23" i="69"/>
  <c r="AE23" i="69"/>
  <c r="AF22" i="69"/>
  <c r="AE22" i="69"/>
  <c r="AF21" i="69"/>
  <c r="AE21" i="69"/>
  <c r="AF20" i="69"/>
  <c r="AE20" i="69"/>
  <c r="AF19" i="69"/>
  <c r="AE19" i="69"/>
  <c r="AF18" i="69"/>
  <c r="AE18" i="69"/>
  <c r="AF17" i="69"/>
  <c r="AE17" i="69"/>
  <c r="AF16" i="69"/>
  <c r="AE16" i="69"/>
  <c r="AF15" i="69"/>
  <c r="AE15" i="69"/>
  <c r="AF14" i="69"/>
  <c r="AE14" i="69"/>
  <c r="AF13" i="69"/>
  <c r="AE13" i="69"/>
  <c r="AF12" i="69"/>
  <c r="AE12" i="69"/>
  <c r="AF11" i="69"/>
  <c r="AE11" i="69"/>
  <c r="AF10" i="69"/>
  <c r="AE10" i="69"/>
  <c r="AF9" i="69"/>
  <c r="AE9" i="69"/>
  <c r="AF8" i="69"/>
  <c r="AE8" i="69"/>
  <c r="AF7" i="69"/>
  <c r="AE7" i="69"/>
  <c r="AF6" i="69"/>
  <c r="AE6" i="69"/>
  <c r="AF5" i="69"/>
  <c r="AE5" i="69"/>
  <c r="AF4" i="69"/>
  <c r="AE4" i="69"/>
  <c r="AF3" i="69"/>
  <c r="AE3" i="69"/>
  <c r="X94" i="69"/>
  <c r="W84" i="69"/>
  <c r="W85" i="69"/>
  <c r="W86" i="69"/>
  <c r="W83" i="69"/>
  <c r="W82" i="69"/>
  <c r="W81" i="69"/>
  <c r="X82" i="69"/>
  <c r="W80" i="69"/>
  <c r="W79" i="69"/>
  <c r="X45" i="69"/>
  <c r="W43" i="69"/>
  <c r="W42" i="69"/>
  <c r="X43" i="69"/>
  <c r="W41" i="69"/>
  <c r="W40" i="69"/>
  <c r="W39" i="69"/>
  <c r="W38" i="69"/>
  <c r="W37" i="69"/>
  <c r="W36" i="69"/>
  <c r="X37" i="69"/>
  <c r="V27" i="70"/>
  <c r="V33" i="70"/>
  <c r="V32" i="70"/>
  <c r="V31" i="70"/>
  <c r="V30" i="70"/>
  <c r="V29" i="70"/>
  <c r="V28" i="70"/>
  <c r="V26" i="70"/>
  <c r="V25" i="70"/>
  <c r="V24" i="70"/>
  <c r="V23" i="70"/>
  <c r="V22" i="70"/>
  <c r="V21" i="70"/>
  <c r="V20" i="70"/>
  <c r="V19" i="70"/>
  <c r="V18" i="70"/>
  <c r="V17" i="70"/>
  <c r="V16" i="70"/>
  <c r="V15" i="70"/>
  <c r="V14" i="70"/>
  <c r="V13" i="70"/>
  <c r="V12" i="70"/>
  <c r="V11" i="70"/>
  <c r="V10" i="70"/>
  <c r="V9" i="70"/>
  <c r="V8" i="70"/>
  <c r="V7" i="70"/>
  <c r="V6" i="70"/>
  <c r="V5" i="70"/>
  <c r="V4" i="70"/>
  <c r="V3" i="70"/>
  <c r="U94" i="69"/>
  <c r="U93" i="69"/>
  <c r="U92" i="69"/>
  <c r="U91" i="69"/>
  <c r="U90" i="69"/>
  <c r="U89" i="69"/>
  <c r="U88" i="69"/>
  <c r="U87" i="69"/>
  <c r="U86" i="69"/>
  <c r="U85" i="69"/>
  <c r="U84" i="69"/>
  <c r="U83" i="69"/>
  <c r="U82" i="69"/>
  <c r="U81" i="69"/>
  <c r="U80" i="69"/>
  <c r="U79" i="69"/>
  <c r="U78" i="69"/>
  <c r="U77" i="69"/>
  <c r="U76" i="69"/>
  <c r="U75" i="69"/>
  <c r="U74" i="69"/>
  <c r="U73" i="69"/>
  <c r="U72" i="69"/>
  <c r="U71" i="69"/>
  <c r="U70" i="69"/>
  <c r="U69" i="69"/>
  <c r="U68" i="69"/>
  <c r="U67" i="69"/>
  <c r="U66" i="69"/>
  <c r="U65" i="69"/>
  <c r="U64" i="69"/>
  <c r="U63" i="69"/>
  <c r="U62" i="69"/>
  <c r="U61" i="69"/>
  <c r="U60" i="69"/>
  <c r="U59" i="69"/>
  <c r="U58" i="69"/>
  <c r="U57" i="69"/>
  <c r="U56" i="69"/>
  <c r="U55" i="69"/>
  <c r="U54" i="69"/>
  <c r="U53" i="69"/>
  <c r="U52" i="69"/>
  <c r="U51" i="69"/>
  <c r="U50" i="69"/>
  <c r="U49" i="69"/>
  <c r="U48" i="69"/>
  <c r="U47" i="69"/>
  <c r="U46" i="69"/>
  <c r="U45" i="69"/>
  <c r="U44" i="69"/>
  <c r="U43" i="69"/>
  <c r="U42" i="69"/>
  <c r="U41" i="69"/>
  <c r="U40" i="69"/>
  <c r="U39" i="69"/>
  <c r="U38" i="69"/>
  <c r="U37" i="69"/>
  <c r="U36" i="69"/>
  <c r="U35" i="69"/>
  <c r="U34" i="69"/>
  <c r="U33" i="69"/>
  <c r="U32" i="69"/>
  <c r="U31" i="69"/>
  <c r="U30" i="69"/>
  <c r="U29" i="69"/>
  <c r="U28" i="69"/>
  <c r="U27" i="69"/>
  <c r="U26" i="69"/>
  <c r="U25" i="69"/>
  <c r="U24" i="69"/>
  <c r="U23" i="69"/>
  <c r="U22" i="69"/>
  <c r="U21" i="69"/>
  <c r="U20" i="69"/>
  <c r="U19" i="69"/>
  <c r="U18" i="69"/>
  <c r="U17" i="69"/>
  <c r="U16" i="69"/>
  <c r="U15" i="69"/>
  <c r="U14" i="69"/>
  <c r="U13" i="69"/>
  <c r="U12" i="69"/>
  <c r="U11" i="69"/>
  <c r="U10" i="69"/>
  <c r="U9" i="69"/>
  <c r="U8" i="69"/>
  <c r="U7" i="69"/>
  <c r="U6" i="69"/>
  <c r="U5" i="69"/>
  <c r="U4" i="69"/>
  <c r="V94" i="69"/>
  <c r="V93" i="69"/>
  <c r="V92" i="69"/>
  <c r="V91" i="69"/>
  <c r="V90" i="69"/>
  <c r="V89" i="69"/>
  <c r="V88" i="69"/>
  <c r="V87" i="69"/>
  <c r="V86" i="69"/>
  <c r="V85" i="69"/>
  <c r="V84" i="69"/>
  <c r="V83" i="69"/>
  <c r="V82" i="69"/>
  <c r="V81" i="69"/>
  <c r="V80" i="69"/>
  <c r="V79" i="69"/>
  <c r="V78" i="69"/>
  <c r="V77" i="69"/>
  <c r="V76" i="69"/>
  <c r="V75" i="69"/>
  <c r="V74" i="69"/>
  <c r="V73" i="69"/>
  <c r="V72" i="69"/>
  <c r="V71" i="69"/>
  <c r="V70" i="69"/>
  <c r="V69" i="69"/>
  <c r="V68" i="69"/>
  <c r="V67" i="69"/>
  <c r="V66" i="69"/>
  <c r="V65" i="69"/>
  <c r="V64" i="69"/>
  <c r="V63" i="69"/>
  <c r="V62" i="69"/>
  <c r="V61" i="69"/>
  <c r="V60" i="69"/>
  <c r="V59" i="69"/>
  <c r="V58" i="69"/>
  <c r="V57" i="69"/>
  <c r="V56" i="69"/>
  <c r="V55" i="69"/>
  <c r="V54" i="69"/>
  <c r="V53" i="69"/>
  <c r="V52" i="69"/>
  <c r="V51" i="69"/>
  <c r="V50" i="69"/>
  <c r="V49" i="69"/>
  <c r="V48" i="69"/>
  <c r="V47" i="69"/>
  <c r="V46" i="69"/>
  <c r="V45" i="69"/>
  <c r="V44" i="69"/>
  <c r="V43" i="69"/>
  <c r="V42" i="69"/>
  <c r="V41" i="69"/>
  <c r="V40" i="69"/>
  <c r="V39" i="69"/>
  <c r="V38" i="69"/>
  <c r="V37" i="69"/>
  <c r="V36" i="69"/>
  <c r="V35" i="69"/>
  <c r="V34" i="69"/>
  <c r="V33" i="69"/>
  <c r="V32" i="69"/>
  <c r="V31" i="69"/>
  <c r="V30" i="69"/>
  <c r="V29" i="69"/>
  <c r="V28" i="69"/>
  <c r="V27" i="69"/>
  <c r="V26" i="69"/>
  <c r="V25" i="69"/>
  <c r="V24" i="69"/>
  <c r="V23" i="69"/>
  <c r="V22" i="69"/>
  <c r="V21" i="69"/>
  <c r="V20" i="69"/>
  <c r="V19" i="69"/>
  <c r="V18" i="69"/>
  <c r="V17" i="69"/>
  <c r="V16" i="69"/>
  <c r="V15" i="69"/>
  <c r="V14" i="69"/>
  <c r="V13" i="69"/>
  <c r="V12" i="69"/>
  <c r="V11" i="69"/>
  <c r="V10" i="69"/>
  <c r="V9" i="69"/>
  <c r="V8" i="69"/>
  <c r="V7" i="69"/>
  <c r="V6" i="69"/>
  <c r="V5" i="69"/>
  <c r="V4" i="69"/>
  <c r="V3" i="69"/>
  <c r="Q54" i="70"/>
  <c r="Q53" i="70"/>
  <c r="Q52" i="70"/>
  <c r="Q51" i="70"/>
  <c r="Q50" i="70"/>
  <c r="Q49" i="70"/>
  <c r="Q48" i="70"/>
  <c r="Q47" i="70"/>
  <c r="Q46" i="70"/>
  <c r="Q45" i="70"/>
  <c r="Q44" i="70"/>
  <c r="Q43" i="70"/>
  <c r="Q42" i="70"/>
  <c r="Q41" i="70"/>
  <c r="Q40" i="70"/>
  <c r="Q39" i="70"/>
  <c r="Q38" i="70"/>
  <c r="Q37" i="70"/>
  <c r="Q36" i="70"/>
  <c r="Q35" i="70"/>
  <c r="Q34" i="70"/>
  <c r="Q33" i="70"/>
  <c r="Q32" i="70"/>
  <c r="Q7" i="70"/>
  <c r="Q6" i="70"/>
  <c r="Q5" i="70"/>
  <c r="Q4" i="70"/>
  <c r="Q3" i="70"/>
  <c r="U3" i="70"/>
  <c r="U61" i="70"/>
  <c r="U60" i="70"/>
  <c r="U59" i="70"/>
  <c r="U58" i="70"/>
  <c r="U57" i="70"/>
  <c r="U56" i="70"/>
  <c r="U55" i="70"/>
  <c r="U54" i="70"/>
  <c r="U53" i="70"/>
  <c r="U52" i="70"/>
  <c r="U51" i="70"/>
  <c r="U50" i="70"/>
  <c r="U49" i="70"/>
  <c r="U48" i="70"/>
  <c r="U47" i="70"/>
  <c r="U46" i="70"/>
  <c r="U45" i="70"/>
  <c r="U44" i="70"/>
  <c r="U43" i="70"/>
  <c r="U42" i="70"/>
  <c r="U41" i="70"/>
  <c r="U40" i="70"/>
  <c r="U39" i="70"/>
  <c r="U38" i="70"/>
  <c r="U37" i="70"/>
  <c r="U36" i="70"/>
  <c r="U35" i="70"/>
  <c r="U34" i="70"/>
  <c r="U33" i="70"/>
  <c r="U32" i="70"/>
  <c r="U31" i="70"/>
  <c r="U30" i="70"/>
  <c r="U29" i="70"/>
  <c r="U28" i="70"/>
  <c r="U27" i="70"/>
  <c r="U26" i="70"/>
  <c r="U25" i="70"/>
  <c r="U24" i="70"/>
  <c r="U23" i="70"/>
  <c r="U22" i="70"/>
  <c r="U21" i="70"/>
  <c r="U20" i="70"/>
  <c r="U19" i="70"/>
  <c r="U18" i="70"/>
  <c r="U17" i="70"/>
  <c r="U16" i="70"/>
  <c r="U15" i="70"/>
  <c r="U14" i="70"/>
  <c r="U13" i="70"/>
  <c r="U12" i="70"/>
  <c r="U11" i="70"/>
  <c r="U10" i="70"/>
  <c r="U9" i="70"/>
  <c r="U8" i="70"/>
  <c r="U7" i="70"/>
  <c r="U6" i="70"/>
  <c r="U5" i="70"/>
  <c r="U4" i="70"/>
  <c r="U62" i="70"/>
  <c r="X41" i="69"/>
  <c r="X79" i="69"/>
  <c r="X83" i="69"/>
  <c r="X38" i="69"/>
  <c r="X40" i="69"/>
  <c r="BK71" i="69"/>
  <c r="X39" i="69"/>
  <c r="BK4" i="69"/>
  <c r="X44" i="70"/>
  <c r="X43" i="70"/>
  <c r="BK65" i="69"/>
  <c r="BK69" i="69"/>
  <c r="BK89" i="69"/>
  <c r="BK68" i="69"/>
  <c r="BK88" i="69"/>
  <c r="BK77" i="69"/>
  <c r="BG51" i="70"/>
  <c r="BK74" i="69"/>
  <c r="X42" i="69"/>
  <c r="X81" i="69"/>
  <c r="BK86" i="69"/>
  <c r="BK94" i="69"/>
  <c r="BG43" i="70"/>
  <c r="BK90" i="69"/>
  <c r="BK73" i="69"/>
  <c r="BK67" i="69"/>
  <c r="CA48" i="69"/>
  <c r="X36" i="69"/>
  <c r="X44" i="69"/>
  <c r="X80" i="69"/>
  <c r="X84" i="69"/>
  <c r="BK6" i="70"/>
  <c r="BO65" i="69"/>
  <c r="BO77" i="69"/>
  <c r="BO94" i="69"/>
  <c r="BY49" i="69"/>
  <c r="CG49" i="69"/>
  <c r="CF49" i="69"/>
  <c r="BX50" i="69"/>
  <c r="BY50" i="69"/>
  <c r="BU9" i="70"/>
  <c r="BY73" i="69"/>
  <c r="BK81" i="69"/>
  <c r="BK3" i="69"/>
  <c r="BK6" i="69"/>
  <c r="BK5" i="69"/>
  <c r="X9" i="70"/>
  <c r="X86" i="69"/>
  <c r="W87" i="69"/>
  <c r="X85" i="69"/>
  <c r="Q63" i="69"/>
  <c r="Q94" i="69"/>
  <c r="Q93" i="69"/>
  <c r="Q92" i="69"/>
  <c r="Q91" i="69"/>
  <c r="Q90" i="69"/>
  <c r="Q89" i="69"/>
  <c r="Q88" i="69"/>
  <c r="Q87" i="69"/>
  <c r="Q86" i="69"/>
  <c r="Q85" i="69"/>
  <c r="Q84" i="69"/>
  <c r="Q83" i="69"/>
  <c r="Q82" i="69"/>
  <c r="Q81" i="69"/>
  <c r="Q80" i="69"/>
  <c r="Q79" i="69"/>
  <c r="Q78" i="69"/>
  <c r="Q77" i="69"/>
  <c r="Q76" i="69"/>
  <c r="Q75" i="69"/>
  <c r="Q74" i="69"/>
  <c r="Q73" i="69"/>
  <c r="Q72" i="69"/>
  <c r="Q71" i="69"/>
  <c r="Q70" i="69"/>
  <c r="Q69" i="69"/>
  <c r="Q68" i="69"/>
  <c r="Q67" i="69"/>
  <c r="Q66" i="69"/>
  <c r="Q65" i="69"/>
  <c r="Q64" i="69"/>
  <c r="J62" i="70"/>
  <c r="J61" i="70"/>
  <c r="J60" i="70"/>
  <c r="J59" i="70"/>
  <c r="J58" i="70"/>
  <c r="J57" i="70"/>
  <c r="J56" i="70"/>
  <c r="J55" i="70"/>
  <c r="J54" i="70"/>
  <c r="J53" i="70"/>
  <c r="J52" i="70"/>
  <c r="J51" i="70"/>
  <c r="J50" i="70"/>
  <c r="J49" i="70"/>
  <c r="J48" i="70"/>
  <c r="J47" i="70"/>
  <c r="J46" i="70"/>
  <c r="J45" i="70"/>
  <c r="J44" i="70"/>
  <c r="J43" i="70"/>
  <c r="J42" i="70"/>
  <c r="J41" i="70"/>
  <c r="J40" i="70"/>
  <c r="J39" i="70"/>
  <c r="J38" i="70"/>
  <c r="J37" i="70"/>
  <c r="J36" i="70"/>
  <c r="J35" i="70"/>
  <c r="J34" i="70"/>
  <c r="J3" i="70"/>
  <c r="J32" i="70"/>
  <c r="J31" i="70"/>
  <c r="J30" i="70"/>
  <c r="J29" i="70"/>
  <c r="J28" i="70"/>
  <c r="J27" i="70"/>
  <c r="J26" i="70"/>
  <c r="J25" i="70"/>
  <c r="J24" i="70"/>
  <c r="J23" i="70"/>
  <c r="J22" i="70"/>
  <c r="J21" i="70"/>
  <c r="J20" i="70"/>
  <c r="J19" i="70"/>
  <c r="J18" i="70"/>
  <c r="J17" i="70"/>
  <c r="J16" i="70"/>
  <c r="J15" i="70"/>
  <c r="J14" i="70"/>
  <c r="J13" i="70"/>
  <c r="J12" i="70"/>
  <c r="J11" i="70"/>
  <c r="J10" i="70"/>
  <c r="J9" i="70"/>
  <c r="J8" i="70"/>
  <c r="J7" i="70"/>
  <c r="J6" i="70"/>
  <c r="J5" i="70"/>
  <c r="J4" i="70"/>
  <c r="J33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7" i="70"/>
  <c r="K6" i="70"/>
  <c r="K5" i="70"/>
  <c r="K4" i="70"/>
  <c r="K3" i="70"/>
  <c r="K94" i="69"/>
  <c r="K93" i="69"/>
  <c r="K92" i="69"/>
  <c r="K91" i="69"/>
  <c r="K90" i="69"/>
  <c r="K89" i="69"/>
  <c r="K88" i="69"/>
  <c r="K87" i="69"/>
  <c r="K86" i="69"/>
  <c r="K85" i="69"/>
  <c r="K84" i="69"/>
  <c r="K83" i="69"/>
  <c r="K82" i="69"/>
  <c r="K81" i="69"/>
  <c r="K80" i="69"/>
  <c r="K79" i="69"/>
  <c r="K78" i="69"/>
  <c r="K77" i="69"/>
  <c r="K76" i="69"/>
  <c r="K75" i="69"/>
  <c r="K74" i="69"/>
  <c r="K73" i="69"/>
  <c r="K72" i="69"/>
  <c r="K71" i="69"/>
  <c r="K70" i="69"/>
  <c r="K69" i="69"/>
  <c r="K68" i="69"/>
  <c r="K67" i="69"/>
  <c r="K66" i="69"/>
  <c r="K65" i="69"/>
  <c r="K64" i="69"/>
  <c r="K63" i="69"/>
  <c r="K62" i="69"/>
  <c r="K61" i="69"/>
  <c r="K60" i="69"/>
  <c r="K59" i="69"/>
  <c r="K58" i="69"/>
  <c r="K57" i="69"/>
  <c r="K56" i="69"/>
  <c r="K55" i="69"/>
  <c r="K54" i="69"/>
  <c r="K53" i="69"/>
  <c r="K52" i="69"/>
  <c r="K51" i="69"/>
  <c r="K50" i="69"/>
  <c r="K49" i="69"/>
  <c r="K48" i="69"/>
  <c r="K47" i="69"/>
  <c r="K46" i="69"/>
  <c r="K45" i="69"/>
  <c r="K44" i="69"/>
  <c r="K43" i="69"/>
  <c r="K42" i="69"/>
  <c r="K41" i="69"/>
  <c r="K40" i="69"/>
  <c r="K39" i="69"/>
  <c r="K38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7" i="69"/>
  <c r="K6" i="69"/>
  <c r="K5" i="69"/>
  <c r="K4" i="69"/>
  <c r="K3" i="69"/>
  <c r="J94" i="69"/>
  <c r="J93" i="69"/>
  <c r="J92" i="69"/>
  <c r="J91" i="69"/>
  <c r="J90" i="69"/>
  <c r="J89" i="69"/>
  <c r="J88" i="69"/>
  <c r="J87" i="69"/>
  <c r="J86" i="69"/>
  <c r="J85" i="69"/>
  <c r="J84" i="69"/>
  <c r="J83" i="69"/>
  <c r="J82" i="69"/>
  <c r="J81" i="69"/>
  <c r="J80" i="69"/>
  <c r="J79" i="69"/>
  <c r="J78" i="69"/>
  <c r="J77" i="69"/>
  <c r="J76" i="69"/>
  <c r="J75" i="69"/>
  <c r="J74" i="69"/>
  <c r="J73" i="69"/>
  <c r="J72" i="69"/>
  <c r="J71" i="69"/>
  <c r="J70" i="69"/>
  <c r="J69" i="69"/>
  <c r="J68" i="69"/>
  <c r="J67" i="69"/>
  <c r="J66" i="69"/>
  <c r="J65" i="69"/>
  <c r="J64" i="69"/>
  <c r="J63" i="69"/>
  <c r="J62" i="69"/>
  <c r="J61" i="69"/>
  <c r="J60" i="69"/>
  <c r="J59" i="69"/>
  <c r="J58" i="69"/>
  <c r="J57" i="69"/>
  <c r="J56" i="69"/>
  <c r="J55" i="69"/>
  <c r="J54" i="69"/>
  <c r="J53" i="69"/>
  <c r="J52" i="69"/>
  <c r="J51" i="69"/>
  <c r="J50" i="69"/>
  <c r="J49" i="69"/>
  <c r="J48" i="69"/>
  <c r="J47" i="69"/>
  <c r="J46" i="69"/>
  <c r="J45" i="69"/>
  <c r="J44" i="69"/>
  <c r="J43" i="69"/>
  <c r="J42" i="69"/>
  <c r="J41" i="69"/>
  <c r="J40" i="69"/>
  <c r="J39" i="69"/>
  <c r="J38" i="69"/>
  <c r="J37" i="69"/>
  <c r="J36" i="69"/>
  <c r="J35" i="69"/>
  <c r="J34" i="69"/>
  <c r="J33" i="69"/>
  <c r="J32" i="69"/>
  <c r="J31" i="69"/>
  <c r="J30" i="69"/>
  <c r="J29" i="69"/>
  <c r="J28" i="69"/>
  <c r="J27" i="69"/>
  <c r="J26" i="69"/>
  <c r="J25" i="69"/>
  <c r="J24" i="69"/>
  <c r="J23" i="69"/>
  <c r="J22" i="69"/>
  <c r="J21" i="69"/>
  <c r="J20" i="69"/>
  <c r="J19" i="69"/>
  <c r="J18" i="69"/>
  <c r="J17" i="69"/>
  <c r="J16" i="69"/>
  <c r="J15" i="69"/>
  <c r="J14" i="69"/>
  <c r="J13" i="69"/>
  <c r="J12" i="69"/>
  <c r="J11" i="69"/>
  <c r="J10" i="69"/>
  <c r="DT1" i="70"/>
  <c r="AM281" i="70"/>
  <c r="AM280" i="70"/>
  <c r="BB94" i="69"/>
  <c r="BB90" i="69"/>
  <c r="BB86" i="69"/>
  <c r="BB82" i="69"/>
  <c r="BB78" i="69"/>
  <c r="BB74" i="69"/>
  <c r="BB70" i="69"/>
  <c r="BB67" i="69"/>
  <c r="BB57" i="69"/>
  <c r="AX50" i="69"/>
  <c r="AW50" i="69"/>
  <c r="AZ50" i="69"/>
  <c r="BB41" i="69"/>
  <c r="AX37" i="69"/>
  <c r="AW37" i="69"/>
  <c r="AZ37" i="69"/>
  <c r="AX34" i="69"/>
  <c r="BB15" i="69"/>
  <c r="BB5" i="69"/>
  <c r="AJ128" i="69"/>
  <c r="AM1" i="69"/>
  <c r="AL94" i="69"/>
  <c r="BP94" i="69"/>
  <c r="BQ94" i="69"/>
  <c r="AL93" i="69"/>
  <c r="BP93" i="69"/>
  <c r="AL92" i="69"/>
  <c r="BP92" i="69"/>
  <c r="BQ92" i="69"/>
  <c r="AL91" i="69"/>
  <c r="BP91" i="69"/>
  <c r="BQ91" i="69"/>
  <c r="AL90" i="69"/>
  <c r="BP90" i="69"/>
  <c r="BQ90" i="69"/>
  <c r="AL89" i="69"/>
  <c r="BP89" i="69"/>
  <c r="BQ89" i="69"/>
  <c r="AL88" i="69"/>
  <c r="BP88" i="69"/>
  <c r="BQ88" i="69"/>
  <c r="AL87" i="69"/>
  <c r="BP87" i="69"/>
  <c r="BQ87" i="69"/>
  <c r="AL86" i="69"/>
  <c r="BP86" i="69"/>
  <c r="BQ86" i="69"/>
  <c r="AL85" i="69"/>
  <c r="BP85" i="69"/>
  <c r="BQ85" i="69"/>
  <c r="AL84" i="69"/>
  <c r="BP84" i="69"/>
  <c r="AL83" i="69"/>
  <c r="BP83" i="69"/>
  <c r="AL82" i="69"/>
  <c r="BP82" i="69"/>
  <c r="BQ82" i="69"/>
  <c r="AL81" i="69"/>
  <c r="BP81" i="69"/>
  <c r="BQ81" i="69"/>
  <c r="AL80" i="69"/>
  <c r="BP80" i="69"/>
  <c r="BQ80" i="69"/>
  <c r="AL79" i="69"/>
  <c r="BP79" i="69"/>
  <c r="BQ79" i="69"/>
  <c r="AL78" i="69"/>
  <c r="BP78" i="69"/>
  <c r="BQ78" i="69"/>
  <c r="AL77" i="69"/>
  <c r="BP77" i="69"/>
  <c r="AL76" i="69"/>
  <c r="BP76" i="69"/>
  <c r="AL75" i="69"/>
  <c r="BP75" i="69"/>
  <c r="BQ75" i="69"/>
  <c r="AL74" i="69"/>
  <c r="BP74" i="69"/>
  <c r="BQ74" i="69"/>
  <c r="AL73" i="69"/>
  <c r="BP73" i="69"/>
  <c r="BQ73" i="69"/>
  <c r="AL72" i="69"/>
  <c r="BP72" i="69"/>
  <c r="BQ72" i="69"/>
  <c r="AL71" i="69"/>
  <c r="BP71" i="69"/>
  <c r="BQ71" i="69"/>
  <c r="AL70" i="69"/>
  <c r="BP70" i="69"/>
  <c r="BQ70" i="69"/>
  <c r="AL69" i="69"/>
  <c r="BP69" i="69"/>
  <c r="BQ69" i="69"/>
  <c r="AL68" i="69"/>
  <c r="BP68" i="69"/>
  <c r="BQ68" i="69"/>
  <c r="AL67" i="69"/>
  <c r="BP67" i="69"/>
  <c r="BQ67" i="69"/>
  <c r="AL66" i="69"/>
  <c r="AL65" i="69"/>
  <c r="AL64" i="69"/>
  <c r="AL63" i="69"/>
  <c r="BP63" i="69"/>
  <c r="BQ63" i="69"/>
  <c r="AL62" i="69"/>
  <c r="BP62" i="69"/>
  <c r="BQ62" i="69"/>
  <c r="AL61" i="69"/>
  <c r="AL60" i="69"/>
  <c r="AL59" i="69"/>
  <c r="BP59" i="69"/>
  <c r="BQ59" i="69"/>
  <c r="AL58" i="69"/>
  <c r="BP58" i="69"/>
  <c r="AL57" i="69"/>
  <c r="BP57" i="69"/>
  <c r="BQ57" i="69"/>
  <c r="AL56" i="69"/>
  <c r="BP56" i="69"/>
  <c r="BQ56" i="69"/>
  <c r="AL55" i="69"/>
  <c r="AL54" i="69"/>
  <c r="BP54" i="69"/>
  <c r="BQ54" i="69"/>
  <c r="AL53" i="69"/>
  <c r="BP53" i="69"/>
  <c r="BQ53" i="69"/>
  <c r="AL52" i="69"/>
  <c r="AL51" i="69"/>
  <c r="BP51" i="69"/>
  <c r="BQ51" i="69"/>
  <c r="AL50" i="69"/>
  <c r="AL49" i="69"/>
  <c r="AL48" i="69"/>
  <c r="BP48" i="69"/>
  <c r="BQ48" i="69"/>
  <c r="AL47" i="69"/>
  <c r="AL46" i="69"/>
  <c r="BP46" i="69"/>
  <c r="BQ46" i="69"/>
  <c r="AL45" i="69"/>
  <c r="BP45" i="69"/>
  <c r="BQ45" i="69"/>
  <c r="AL44" i="69"/>
  <c r="BP44" i="69"/>
  <c r="BQ44" i="69"/>
  <c r="AL43" i="69"/>
  <c r="BP43" i="69"/>
  <c r="BQ43" i="69"/>
  <c r="AL42" i="69"/>
  <c r="BP42" i="69"/>
  <c r="BQ42" i="69"/>
  <c r="AL41" i="69"/>
  <c r="BP41" i="69"/>
  <c r="BQ41" i="69"/>
  <c r="AL40" i="69"/>
  <c r="AL39" i="69"/>
  <c r="AL38" i="69"/>
  <c r="AL37" i="69"/>
  <c r="AL36" i="69"/>
  <c r="AL35" i="69"/>
  <c r="AL34" i="69"/>
  <c r="AL33" i="69"/>
  <c r="AL32" i="69"/>
  <c r="AL31" i="69"/>
  <c r="AL30" i="69"/>
  <c r="AL29" i="69"/>
  <c r="AL28" i="69"/>
  <c r="AL27" i="69"/>
  <c r="AL26" i="69"/>
  <c r="AL25" i="69"/>
  <c r="AL24" i="69"/>
  <c r="BP24" i="69"/>
  <c r="BQ24" i="69"/>
  <c r="AL23" i="69"/>
  <c r="BP23" i="69"/>
  <c r="BQ23" i="69"/>
  <c r="AL22" i="69"/>
  <c r="BP22" i="69"/>
  <c r="BQ22" i="69"/>
  <c r="AL21" i="69"/>
  <c r="BP21" i="69"/>
  <c r="BQ21" i="69"/>
  <c r="AL20" i="69"/>
  <c r="BP20" i="69"/>
  <c r="BQ20" i="69"/>
  <c r="AL19" i="69"/>
  <c r="BP19" i="69"/>
  <c r="BQ19" i="69"/>
  <c r="AL18" i="69"/>
  <c r="BP18" i="69"/>
  <c r="BQ18" i="69"/>
  <c r="AL17" i="69"/>
  <c r="AL16" i="69"/>
  <c r="BP16" i="69"/>
  <c r="BQ16" i="69"/>
  <c r="AL15" i="69"/>
  <c r="BP15" i="69"/>
  <c r="BQ15" i="69"/>
  <c r="AL14" i="69"/>
  <c r="BP14" i="69"/>
  <c r="BQ14" i="69"/>
  <c r="AL13" i="69"/>
  <c r="BP13" i="69"/>
  <c r="AL12" i="69"/>
  <c r="BP12" i="69"/>
  <c r="AL11" i="69"/>
  <c r="BP11" i="69"/>
  <c r="BQ11" i="69"/>
  <c r="AL10" i="69"/>
  <c r="BP10" i="69"/>
  <c r="AL9" i="69"/>
  <c r="BP9" i="69"/>
  <c r="AL8" i="69"/>
  <c r="BP8" i="69"/>
  <c r="BQ8" i="69"/>
  <c r="AL7" i="69"/>
  <c r="BP7" i="69"/>
  <c r="BQ7" i="69"/>
  <c r="AL6" i="69"/>
  <c r="BP6" i="69"/>
  <c r="BQ6" i="69"/>
  <c r="AL5" i="69"/>
  <c r="BP5" i="69"/>
  <c r="BQ5" i="69"/>
  <c r="AL4" i="69"/>
  <c r="BP3" i="69"/>
  <c r="BQ3" i="69"/>
  <c r="AN94" i="69"/>
  <c r="AN93" i="69"/>
  <c r="AN92" i="69"/>
  <c r="AN91" i="69"/>
  <c r="AN90" i="69"/>
  <c r="AN89" i="69"/>
  <c r="AN88" i="69"/>
  <c r="AN87" i="69"/>
  <c r="AN86" i="69"/>
  <c r="AN85" i="69"/>
  <c r="AN84" i="69"/>
  <c r="AN83" i="69"/>
  <c r="AN82" i="69"/>
  <c r="AN81" i="69"/>
  <c r="AN80" i="69"/>
  <c r="AN79" i="69"/>
  <c r="AN78" i="69"/>
  <c r="AN77" i="69"/>
  <c r="AN76" i="69"/>
  <c r="AN75" i="69"/>
  <c r="AN74" i="69"/>
  <c r="AN73" i="69"/>
  <c r="AN72" i="69"/>
  <c r="AN71" i="69"/>
  <c r="AN70" i="69"/>
  <c r="AN69" i="69"/>
  <c r="AN68" i="69"/>
  <c r="AN67" i="69"/>
  <c r="AN66" i="69"/>
  <c r="AN65" i="69"/>
  <c r="AN64" i="69"/>
  <c r="AN63" i="69"/>
  <c r="AN62" i="69"/>
  <c r="AN61" i="69"/>
  <c r="AN60" i="69"/>
  <c r="AN59" i="69"/>
  <c r="AN58" i="69"/>
  <c r="AN57" i="69"/>
  <c r="AN56" i="69"/>
  <c r="AN55" i="69"/>
  <c r="AN54" i="69"/>
  <c r="AN52" i="69"/>
  <c r="AN51" i="69"/>
  <c r="AN50" i="69"/>
  <c r="AN49" i="69"/>
  <c r="AN48" i="69"/>
  <c r="AN47" i="69"/>
  <c r="AN46" i="69"/>
  <c r="AN45" i="69"/>
  <c r="AN44" i="69"/>
  <c r="AN43" i="69"/>
  <c r="AN42" i="69"/>
  <c r="AN41" i="69"/>
  <c r="AN40" i="69"/>
  <c r="AN39" i="69"/>
  <c r="AN38" i="69"/>
  <c r="AN37" i="69"/>
  <c r="AN36" i="69"/>
  <c r="AN35" i="69"/>
  <c r="AN34" i="69"/>
  <c r="AN33" i="69"/>
  <c r="AN32" i="69"/>
  <c r="AN31" i="69"/>
  <c r="AN30" i="69"/>
  <c r="AN29" i="69"/>
  <c r="AN28" i="69"/>
  <c r="AN27" i="69"/>
  <c r="AN26" i="69"/>
  <c r="AN25" i="69"/>
  <c r="AN24" i="69"/>
  <c r="AN23" i="69"/>
  <c r="AN22" i="69"/>
  <c r="AN21" i="69"/>
  <c r="AN20" i="69"/>
  <c r="AN19" i="69"/>
  <c r="AN18" i="69"/>
  <c r="AN17" i="69"/>
  <c r="AN16" i="69"/>
  <c r="AN15" i="69"/>
  <c r="AN14" i="69"/>
  <c r="AN13" i="69"/>
  <c r="AN12" i="69"/>
  <c r="AN11" i="69"/>
  <c r="AN10" i="69"/>
  <c r="AN9" i="69"/>
  <c r="AN8" i="69"/>
  <c r="AN7" i="69"/>
  <c r="AN6" i="69"/>
  <c r="AN5" i="69"/>
  <c r="AN4" i="69"/>
  <c r="J9" i="69"/>
  <c r="J8" i="69"/>
  <c r="J7" i="69"/>
  <c r="J6" i="69"/>
  <c r="J5" i="69"/>
  <c r="J4" i="69"/>
  <c r="BB6" i="69"/>
  <c r="AX47" i="69"/>
  <c r="AW47" i="69"/>
  <c r="AZ47" i="69"/>
  <c r="BB72" i="69"/>
  <c r="BB76" i="69"/>
  <c r="BB80" i="69"/>
  <c r="BB84" i="69"/>
  <c r="BB88" i="69"/>
  <c r="BB92" i="69"/>
  <c r="BO73" i="69"/>
  <c r="BR73" i="69"/>
  <c r="BO68" i="69"/>
  <c r="Q62" i="70"/>
  <c r="BK91" i="69"/>
  <c r="CU91" i="69"/>
  <c r="BO91" i="69"/>
  <c r="BK87" i="69"/>
  <c r="AX36" i="69"/>
  <c r="AW36" i="69"/>
  <c r="AZ36" i="69"/>
  <c r="BB59" i="69"/>
  <c r="Q34" i="69"/>
  <c r="BR80" i="69"/>
  <c r="BO90" i="69"/>
  <c r="BR68" i="69"/>
  <c r="AX38" i="69"/>
  <c r="AW38" i="69"/>
  <c r="AZ38" i="69"/>
  <c r="AX49" i="69"/>
  <c r="AW49" i="69"/>
  <c r="AZ49" i="69"/>
  <c r="BB68" i="69"/>
  <c r="BO67" i="69"/>
  <c r="CU73" i="69"/>
  <c r="CU66" i="69"/>
  <c r="CU65" i="69"/>
  <c r="BR67" i="69"/>
  <c r="BR91" i="69"/>
  <c r="AX35" i="69"/>
  <c r="AW35" i="69"/>
  <c r="AZ35" i="69"/>
  <c r="CU90" i="69"/>
  <c r="BO69" i="69"/>
  <c r="BR69" i="69"/>
  <c r="M9" i="70"/>
  <c r="Q9" i="70"/>
  <c r="BK51" i="70"/>
  <c r="BN51" i="70"/>
  <c r="Q30" i="69"/>
  <c r="AX60" i="69"/>
  <c r="AW60" i="69"/>
  <c r="AZ60" i="69"/>
  <c r="Q20" i="69"/>
  <c r="BK56" i="69"/>
  <c r="BK28" i="69"/>
  <c r="CU60" i="69"/>
  <c r="Q22" i="69"/>
  <c r="Q26" i="69"/>
  <c r="Q52" i="69"/>
  <c r="Q23" i="69"/>
  <c r="Q56" i="69"/>
  <c r="Q60" i="69"/>
  <c r="BY74" i="69"/>
  <c r="BU10" i="70"/>
  <c r="DH88" i="69"/>
  <c r="DH87" i="69"/>
  <c r="BK92" i="69"/>
  <c r="DH66" i="69"/>
  <c r="DH74" i="69"/>
  <c r="CU5" i="69"/>
  <c r="BK85" i="69"/>
  <c r="BB10" i="69"/>
  <c r="BB14" i="69"/>
  <c r="AX33" i="69"/>
  <c r="AW33" i="69"/>
  <c r="AZ33" i="69"/>
  <c r="BB46" i="69"/>
  <c r="BB53" i="69"/>
  <c r="AX61" i="69"/>
  <c r="AW61" i="69"/>
  <c r="AZ61" i="69"/>
  <c r="CU4" i="69"/>
  <c r="BO81" i="69"/>
  <c r="BR81" i="69"/>
  <c r="CA63" i="69"/>
  <c r="CG50" i="69"/>
  <c r="CF50" i="69"/>
  <c r="BR70" i="69"/>
  <c r="BR65" i="69"/>
  <c r="CU87" i="69"/>
  <c r="CA49" i="69"/>
  <c r="CA50" i="69"/>
  <c r="CA51" i="69"/>
  <c r="CA52" i="69"/>
  <c r="CA53" i="69"/>
  <c r="CA54" i="69"/>
  <c r="DH91" i="69"/>
  <c r="BO86" i="69"/>
  <c r="BR86" i="69"/>
  <c r="CU74" i="69"/>
  <c r="CU81" i="69"/>
  <c r="CU88" i="69"/>
  <c r="BR85" i="69"/>
  <c r="AW34" i="69"/>
  <c r="AZ34" i="69"/>
  <c r="AX39" i="69"/>
  <c r="AW39" i="69"/>
  <c r="AZ39" i="69"/>
  <c r="BB42" i="69"/>
  <c r="Q28" i="69"/>
  <c r="Q35" i="69"/>
  <c r="BO87" i="69"/>
  <c r="BR87" i="69"/>
  <c r="BL76" i="69"/>
  <c r="BO71" i="69"/>
  <c r="BR71" i="69"/>
  <c r="BK72" i="69"/>
  <c r="BO92" i="69"/>
  <c r="BR92" i="69"/>
  <c r="BK70" i="69"/>
  <c r="CU6" i="69"/>
  <c r="BK66" i="69"/>
  <c r="BO89" i="69"/>
  <c r="BR90" i="69"/>
  <c r="BR94" i="69"/>
  <c r="BB8" i="69"/>
  <c r="BB12" i="69"/>
  <c r="AX40" i="69"/>
  <c r="AW40" i="69"/>
  <c r="AZ40" i="69"/>
  <c r="BB44" i="69"/>
  <c r="AX52" i="69"/>
  <c r="AW52" i="69"/>
  <c r="AZ52" i="69"/>
  <c r="DH90" i="69"/>
  <c r="BO88" i="69"/>
  <c r="BR88" i="69"/>
  <c r="DH73" i="69"/>
  <c r="CR73" i="69"/>
  <c r="CV73" i="69"/>
  <c r="CU64" i="69"/>
  <c r="BO72" i="69"/>
  <c r="BH6" i="70"/>
  <c r="BO74" i="69"/>
  <c r="BK43" i="70"/>
  <c r="BK93" i="69"/>
  <c r="BK83" i="69"/>
  <c r="BK79" i="69"/>
  <c r="BR79" i="69"/>
  <c r="BK84" i="69"/>
  <c r="BK82" i="69"/>
  <c r="BK80" i="69"/>
  <c r="BR3" i="69"/>
  <c r="CW4" i="69"/>
  <c r="BR6" i="69"/>
  <c r="CW5" i="69"/>
  <c r="CG3" i="69"/>
  <c r="CF3" i="69"/>
  <c r="W88" i="69"/>
  <c r="X87" i="69"/>
  <c r="X46" i="69"/>
  <c r="BB71" i="69"/>
  <c r="BB75" i="69"/>
  <c r="BB79" i="69"/>
  <c r="BB83" i="69"/>
  <c r="BB85" i="69"/>
  <c r="BB87" i="69"/>
  <c r="BB89" i="69"/>
  <c r="BB73" i="69"/>
  <c r="BB81" i="69"/>
  <c r="BB91" i="69"/>
  <c r="BB45" i="69"/>
  <c r="BB43" i="69"/>
  <c r="BB9" i="69"/>
  <c r="BB13" i="69"/>
  <c r="BB11" i="69"/>
  <c r="Q4" i="69"/>
  <c r="DH65" i="69"/>
  <c r="DH67" i="69"/>
  <c r="Q5" i="69"/>
  <c r="CU67" i="69"/>
  <c r="CR67" i="69"/>
  <c r="CT67" i="69"/>
  <c r="CR74" i="69"/>
  <c r="Q54" i="69"/>
  <c r="Q6" i="69"/>
  <c r="CR65" i="69"/>
  <c r="CV65" i="69"/>
  <c r="BK32" i="69"/>
  <c r="R9" i="70"/>
  <c r="BK29" i="69"/>
  <c r="BR29" i="69"/>
  <c r="BL93" i="69"/>
  <c r="BQ93" i="69"/>
  <c r="BB93" i="69"/>
  <c r="BB7" i="69"/>
  <c r="BB58" i="69"/>
  <c r="BL77" i="69"/>
  <c r="BM77" i="69"/>
  <c r="BB77" i="69"/>
  <c r="DH68" i="69"/>
  <c r="DI68" i="69"/>
  <c r="DH72" i="69"/>
  <c r="DI72" i="69"/>
  <c r="CU68" i="69"/>
  <c r="BB69" i="69"/>
  <c r="BA63" i="69"/>
  <c r="DH92" i="69"/>
  <c r="Q32" i="69"/>
  <c r="CU29" i="69"/>
  <c r="BO56" i="69"/>
  <c r="BR56" i="69"/>
  <c r="Q62" i="69"/>
  <c r="CU56" i="69"/>
  <c r="Q58" i="69"/>
  <c r="CU82" i="69"/>
  <c r="BM76" i="69"/>
  <c r="BQ76" i="69"/>
  <c r="CT74" i="69"/>
  <c r="Q10" i="69"/>
  <c r="Q45" i="69"/>
  <c r="Q57" i="70"/>
  <c r="DH71" i="69"/>
  <c r="DI71" i="69"/>
  <c r="CR71" i="69"/>
  <c r="CT71" i="69"/>
  <c r="DI67" i="69"/>
  <c r="DI90" i="69"/>
  <c r="Q19" i="70"/>
  <c r="Q13" i="69"/>
  <c r="AY63" i="69"/>
  <c r="Q57" i="69"/>
  <c r="DI74" i="69"/>
  <c r="CW87" i="69"/>
  <c r="Q16" i="69"/>
  <c r="Q8" i="69"/>
  <c r="Q33" i="69"/>
  <c r="Q12" i="70"/>
  <c r="Q36" i="69"/>
  <c r="Q51" i="69"/>
  <c r="CT65" i="69"/>
  <c r="CW68" i="69"/>
  <c r="CW73" i="69"/>
  <c r="Q27" i="70"/>
  <c r="Q55" i="69"/>
  <c r="Q25" i="69"/>
  <c r="CR81" i="69"/>
  <c r="CT81" i="69"/>
  <c r="CW91" i="69"/>
  <c r="CA69" i="69"/>
  <c r="Q21" i="70"/>
  <c r="Q50" i="69"/>
  <c r="Q21" i="69"/>
  <c r="CR87" i="69"/>
  <c r="BK35" i="69"/>
  <c r="BK20" i="69"/>
  <c r="Q43" i="69"/>
  <c r="Q16" i="70"/>
  <c r="CU63" i="69"/>
  <c r="BK63" i="69"/>
  <c r="CR72" i="69"/>
  <c r="Q24" i="69"/>
  <c r="CU86" i="69"/>
  <c r="DH86" i="69"/>
  <c r="CR86" i="69"/>
  <c r="Q29" i="70"/>
  <c r="Q42" i="69"/>
  <c r="CU71" i="69"/>
  <c r="BY75" i="69"/>
  <c r="Q37" i="69"/>
  <c r="Q14" i="69"/>
  <c r="Q39" i="69"/>
  <c r="Q12" i="69"/>
  <c r="Q18" i="69"/>
  <c r="Q49" i="69"/>
  <c r="Q47" i="69"/>
  <c r="Q28" i="70"/>
  <c r="Q20" i="70"/>
  <c r="BO84" i="69"/>
  <c r="CW65" i="69"/>
  <c r="CU89" i="69"/>
  <c r="DH89" i="69"/>
  <c r="CU94" i="69"/>
  <c r="DH94" i="69"/>
  <c r="CR94" i="69"/>
  <c r="CV74" i="69"/>
  <c r="DH64" i="69"/>
  <c r="CT73" i="69"/>
  <c r="CW67" i="69"/>
  <c r="CW90" i="69"/>
  <c r="CR90" i="69"/>
  <c r="Q23" i="70"/>
  <c r="Q48" i="69"/>
  <c r="Q17" i="69"/>
  <c r="BR74" i="69"/>
  <c r="CU85" i="69"/>
  <c r="Q27" i="69"/>
  <c r="BQ77" i="69"/>
  <c r="BR77" i="69"/>
  <c r="CR91" i="69"/>
  <c r="CR88" i="69"/>
  <c r="Q61" i="69"/>
  <c r="Q46" i="69"/>
  <c r="Q19" i="69"/>
  <c r="Q3" i="69"/>
  <c r="BR72" i="69"/>
  <c r="CW74" i="69"/>
  <c r="DI87" i="69"/>
  <c r="CW88" i="69"/>
  <c r="BU11" i="70"/>
  <c r="DH60" i="69"/>
  <c r="DH56" i="69"/>
  <c r="DI56" i="69"/>
  <c r="CR56" i="69"/>
  <c r="CT56" i="69"/>
  <c r="DK56" i="69"/>
  <c r="DL56" i="69"/>
  <c r="DM56" i="69"/>
  <c r="BR30" i="69"/>
  <c r="Q24" i="70"/>
  <c r="Q44" i="69"/>
  <c r="Q13" i="70"/>
  <c r="Q15" i="69"/>
  <c r="DI66" i="69"/>
  <c r="Q41" i="69"/>
  <c r="DI65" i="69"/>
  <c r="CR68" i="69"/>
  <c r="BI6" i="70"/>
  <c r="BK64" i="69"/>
  <c r="BO64" i="69"/>
  <c r="CR64" i="69"/>
  <c r="CT64" i="69"/>
  <c r="DI73" i="69"/>
  <c r="Q15" i="70"/>
  <c r="Q59" i="69"/>
  <c r="Q40" i="69"/>
  <c r="Q9" i="69"/>
  <c r="BK76" i="69"/>
  <c r="BO76" i="69"/>
  <c r="BR89" i="69"/>
  <c r="DH77" i="69"/>
  <c r="CR77" i="69"/>
  <c r="CU77" i="69"/>
  <c r="CW6" i="69"/>
  <c r="DI91" i="69"/>
  <c r="Q53" i="69"/>
  <c r="Q38" i="69"/>
  <c r="Q11" i="69"/>
  <c r="DI88" i="69"/>
  <c r="BK26" i="69"/>
  <c r="BK60" i="69"/>
  <c r="BB56" i="69"/>
  <c r="BO93" i="69"/>
  <c r="BR93" i="69"/>
  <c r="BM93" i="69"/>
  <c r="BR82" i="69"/>
  <c r="DH82" i="69"/>
  <c r="BL83" i="69"/>
  <c r="CU84" i="69"/>
  <c r="DH84" i="69"/>
  <c r="CU79" i="69"/>
  <c r="BL84" i="69"/>
  <c r="DH81" i="69"/>
  <c r="CU80" i="69"/>
  <c r="BO83" i="69"/>
  <c r="CV4" i="69"/>
  <c r="BR4" i="69"/>
  <c r="BR5" i="69"/>
  <c r="CU3" i="69"/>
  <c r="CG4" i="69"/>
  <c r="CF4" i="69"/>
  <c r="X88" i="69"/>
  <c r="W89" i="69"/>
  <c r="X47" i="69"/>
  <c r="CU72" i="69"/>
  <c r="BO63" i="69"/>
  <c r="DK65" i="69"/>
  <c r="CV5" i="69"/>
  <c r="CV67" i="69"/>
  <c r="DK74" i="69"/>
  <c r="CV72" i="69"/>
  <c r="CT72" i="69"/>
  <c r="DK72" i="69"/>
  <c r="DL72" i="69"/>
  <c r="DM72" i="69"/>
  <c r="CU92" i="69"/>
  <c r="CW29" i="69"/>
  <c r="DL74" i="69"/>
  <c r="DM74" i="69"/>
  <c r="CR92" i="69"/>
  <c r="BL58" i="69"/>
  <c r="BO62" i="69"/>
  <c r="BR62" i="69"/>
  <c r="AR30" i="69"/>
  <c r="DL65" i="69"/>
  <c r="CV86" i="69"/>
  <c r="CT86" i="69"/>
  <c r="CV77" i="69"/>
  <c r="CT77" i="69"/>
  <c r="BO60" i="69"/>
  <c r="CU83" i="69"/>
  <c r="CR83" i="69"/>
  <c r="CT83" i="69"/>
  <c r="DI60" i="69"/>
  <c r="BK46" i="69"/>
  <c r="CV88" i="69"/>
  <c r="CT88" i="69"/>
  <c r="DK88" i="69"/>
  <c r="DL88" i="69"/>
  <c r="BK27" i="69"/>
  <c r="DH76" i="69"/>
  <c r="CU76" i="69"/>
  <c r="DK73" i="69"/>
  <c r="DL73" i="69"/>
  <c r="DI64" i="69"/>
  <c r="DK64" i="69"/>
  <c r="CV94" i="69"/>
  <c r="CW89" i="69"/>
  <c r="BB64" i="69"/>
  <c r="BK31" i="69"/>
  <c r="BK8" i="69"/>
  <c r="BK45" i="69"/>
  <c r="BR76" i="69"/>
  <c r="DK67" i="69"/>
  <c r="DL67" i="69"/>
  <c r="BR64" i="69"/>
  <c r="CV64" i="69"/>
  <c r="CT68" i="69"/>
  <c r="DK68" i="69"/>
  <c r="CV68" i="69"/>
  <c r="BK15" i="69"/>
  <c r="BK22" i="69"/>
  <c r="BR22" i="69"/>
  <c r="CV91" i="69"/>
  <c r="CT91" i="69"/>
  <c r="DK91" i="69"/>
  <c r="DL91" i="69"/>
  <c r="BK17" i="69"/>
  <c r="DI94" i="69"/>
  <c r="DI89" i="69"/>
  <c r="BK18" i="69"/>
  <c r="BK24" i="69"/>
  <c r="CW72" i="69"/>
  <c r="CU31" i="69"/>
  <c r="CV56" i="69"/>
  <c r="CV87" i="69"/>
  <c r="CT87" i="69"/>
  <c r="DK87" i="69"/>
  <c r="BK21" i="69"/>
  <c r="BK25" i="69"/>
  <c r="CV71" i="69"/>
  <c r="DK71" i="69"/>
  <c r="DL71" i="69"/>
  <c r="DM71" i="69"/>
  <c r="CR82" i="69"/>
  <c r="CT82" i="69"/>
  <c r="BK30" i="69"/>
  <c r="CW60" i="69"/>
  <c r="BK19" i="69"/>
  <c r="DH85" i="69"/>
  <c r="CR85" i="69"/>
  <c r="BR63" i="69"/>
  <c r="BK52" i="69"/>
  <c r="BK57" i="69"/>
  <c r="BK13" i="69"/>
  <c r="BK10" i="69"/>
  <c r="CU26" i="69"/>
  <c r="CW26" i="69"/>
  <c r="DI92" i="69"/>
  <c r="CW77" i="69"/>
  <c r="BR28" i="69"/>
  <c r="CT90" i="69"/>
  <c r="DK90" i="69"/>
  <c r="DL90" i="69"/>
  <c r="CV90" i="69"/>
  <c r="CT94" i="69"/>
  <c r="DK94" i="69"/>
  <c r="DL94" i="69"/>
  <c r="CR89" i="69"/>
  <c r="DI86" i="69"/>
  <c r="BR35" i="69"/>
  <c r="BK16" i="69"/>
  <c r="BL13" i="69"/>
  <c r="BQ13" i="69"/>
  <c r="CV81" i="69"/>
  <c r="DH83" i="69"/>
  <c r="DI83" i="69"/>
  <c r="BR26" i="69"/>
  <c r="BK11" i="69"/>
  <c r="DI77" i="69"/>
  <c r="DH70" i="69"/>
  <c r="CU70" i="69"/>
  <c r="BK59" i="69"/>
  <c r="BO59" i="69"/>
  <c r="BR59" i="69"/>
  <c r="CW56" i="69"/>
  <c r="CU22" i="69"/>
  <c r="D6" i="55"/>
  <c r="BK48" i="69"/>
  <c r="CW64" i="69"/>
  <c r="CW94" i="69"/>
  <c r="BK14" i="69"/>
  <c r="BY76" i="69"/>
  <c r="CW86" i="69"/>
  <c r="DH63" i="69"/>
  <c r="BR20" i="69"/>
  <c r="BK55" i="69"/>
  <c r="CW71" i="69"/>
  <c r="CU93" i="69"/>
  <c r="DH93" i="69"/>
  <c r="CR93" i="69"/>
  <c r="CW83" i="69"/>
  <c r="DH80" i="69"/>
  <c r="CR80" i="69"/>
  <c r="CT80" i="69"/>
  <c r="CW81" i="69"/>
  <c r="DI84" i="69"/>
  <c r="BQ83" i="69"/>
  <c r="BR83" i="69"/>
  <c r="BM83" i="69"/>
  <c r="CW82" i="69"/>
  <c r="BM84" i="69"/>
  <c r="BQ84" i="69"/>
  <c r="BR84" i="69"/>
  <c r="DI82" i="69"/>
  <c r="DI81" i="69"/>
  <c r="DH79" i="69"/>
  <c r="DI79" i="69"/>
  <c r="CR79" i="69"/>
  <c r="CT79" i="69"/>
  <c r="CR84" i="69"/>
  <c r="CW84" i="69"/>
  <c r="CW22" i="69"/>
  <c r="BM13" i="69"/>
  <c r="CW3" i="69"/>
  <c r="CV6" i="69"/>
  <c r="CG5" i="69"/>
  <c r="CF5" i="69"/>
  <c r="W90" i="69"/>
  <c r="X89" i="69"/>
  <c r="X48" i="69"/>
  <c r="DH54" i="69"/>
  <c r="DI54" i="69"/>
  <c r="BR11" i="69"/>
  <c r="DK86" i="69"/>
  <c r="BR18" i="69"/>
  <c r="BR15" i="69"/>
  <c r="BK23" i="69"/>
  <c r="CW92" i="69"/>
  <c r="CU18" i="69"/>
  <c r="BR23" i="69"/>
  <c r="BK54" i="69"/>
  <c r="CU54" i="69"/>
  <c r="BO54" i="69"/>
  <c r="BR54" i="69"/>
  <c r="DM65" i="69"/>
  <c r="BQ58" i="69"/>
  <c r="CU49" i="69"/>
  <c r="BO57" i="69"/>
  <c r="BR57" i="69"/>
  <c r="BR8" i="69"/>
  <c r="CU50" i="69"/>
  <c r="CU8" i="69"/>
  <c r="BK58" i="69"/>
  <c r="BM58" i="69"/>
  <c r="BK62" i="69"/>
  <c r="BO48" i="69"/>
  <c r="BR48" i="69"/>
  <c r="BO58" i="69"/>
  <c r="CW30" i="69"/>
  <c r="CU30" i="69"/>
  <c r="DM67" i="69"/>
  <c r="DL86" i="69"/>
  <c r="DL68" i="69"/>
  <c r="DM73" i="69"/>
  <c r="DM94" i="69"/>
  <c r="CV85" i="69"/>
  <c r="CT85" i="69"/>
  <c r="DH47" i="69"/>
  <c r="DI47" i="69"/>
  <c r="CU47" i="69"/>
  <c r="DM88" i="69"/>
  <c r="CW63" i="69"/>
  <c r="CW14" i="69"/>
  <c r="DI70" i="69"/>
  <c r="BK53" i="69"/>
  <c r="CT89" i="69"/>
  <c r="DK89" i="69"/>
  <c r="DL89" i="69"/>
  <c r="CV89" i="69"/>
  <c r="BK43" i="69"/>
  <c r="CU32" i="69"/>
  <c r="CW18" i="69"/>
  <c r="BK34" i="69"/>
  <c r="BO45" i="69"/>
  <c r="BK42" i="69"/>
  <c r="BO42" i="69"/>
  <c r="BR42" i="69"/>
  <c r="CU46" i="69"/>
  <c r="BK44" i="69"/>
  <c r="DM90" i="69"/>
  <c r="DK77" i="69"/>
  <c r="DL77" i="69"/>
  <c r="BO55" i="69"/>
  <c r="BR55" i="69"/>
  <c r="DH50" i="69"/>
  <c r="DI63" i="69"/>
  <c r="CU14" i="69"/>
  <c r="DH49" i="69"/>
  <c r="DH48" i="69"/>
  <c r="BL9" i="69"/>
  <c r="BK36" i="69"/>
  <c r="BK61" i="69"/>
  <c r="CW13" i="69"/>
  <c r="BK33" i="69"/>
  <c r="BU13" i="70"/>
  <c r="CW17" i="69"/>
  <c r="BL10" i="69"/>
  <c r="DH45" i="69"/>
  <c r="DI45" i="69"/>
  <c r="BK51" i="69"/>
  <c r="BB65" i="69"/>
  <c r="BB66" i="69"/>
  <c r="BA94" i="69"/>
  <c r="DM91" i="69"/>
  <c r="CU55" i="69"/>
  <c r="BR31" i="69"/>
  <c r="BL12" i="69"/>
  <c r="BK12" i="69"/>
  <c r="CU48" i="69"/>
  <c r="CW70" i="69"/>
  <c r="CU53" i="69"/>
  <c r="BH62" i="70"/>
  <c r="BO61" i="69"/>
  <c r="BK41" i="69"/>
  <c r="CU13" i="69"/>
  <c r="CU52" i="69"/>
  <c r="CW85" i="69"/>
  <c r="CV29" i="69"/>
  <c r="BR25" i="69"/>
  <c r="BK47" i="69"/>
  <c r="CU17" i="69"/>
  <c r="CU45" i="69"/>
  <c r="DH35" i="69"/>
  <c r="DI35" i="69"/>
  <c r="CU35" i="69"/>
  <c r="DL64" i="69"/>
  <c r="CR76" i="69"/>
  <c r="CW76" i="69"/>
  <c r="BO46" i="69"/>
  <c r="BK50" i="69"/>
  <c r="BO50" i="69"/>
  <c r="CR63" i="69"/>
  <c r="BY77" i="69"/>
  <c r="CU12" i="69"/>
  <c r="CW12" i="69"/>
  <c r="BK49" i="69"/>
  <c r="CU59" i="69"/>
  <c r="CR70" i="69"/>
  <c r="CV92" i="69"/>
  <c r="CT92" i="69"/>
  <c r="DK92" i="69"/>
  <c r="BR13" i="69"/>
  <c r="DI85" i="69"/>
  <c r="DK85" i="69"/>
  <c r="DL85" i="69"/>
  <c r="CR60" i="69"/>
  <c r="DH69" i="69"/>
  <c r="DI69" i="69"/>
  <c r="CU69" i="69"/>
  <c r="CU21" i="69"/>
  <c r="CU20" i="69"/>
  <c r="CW20" i="69"/>
  <c r="BO47" i="69"/>
  <c r="CU34" i="69"/>
  <c r="CU15" i="69"/>
  <c r="BG23" i="70"/>
  <c r="DI76" i="69"/>
  <c r="DH46" i="69"/>
  <c r="BR60" i="69"/>
  <c r="CV60" i="69"/>
  <c r="DL87" i="69"/>
  <c r="CW93" i="69"/>
  <c r="CV93" i="69"/>
  <c r="DI93" i="69"/>
  <c r="CT93" i="69"/>
  <c r="CW79" i="69"/>
  <c r="CV80" i="69"/>
  <c r="CV84" i="69"/>
  <c r="CT84" i="69"/>
  <c r="DK84" i="69"/>
  <c r="DL84" i="69"/>
  <c r="DK81" i="69"/>
  <c r="DL81" i="69"/>
  <c r="CW80" i="69"/>
  <c r="DK83" i="69"/>
  <c r="DL83" i="69"/>
  <c r="DI80" i="69"/>
  <c r="DK80" i="69"/>
  <c r="CV83" i="69"/>
  <c r="DK79" i="69"/>
  <c r="DL79" i="69"/>
  <c r="DM79" i="69"/>
  <c r="CV79" i="69"/>
  <c r="CV82" i="69"/>
  <c r="DK82" i="69"/>
  <c r="DL82" i="69"/>
  <c r="CV22" i="69"/>
  <c r="DN4" i="69"/>
  <c r="CV3" i="69"/>
  <c r="DN5" i="69"/>
  <c r="CG6" i="69"/>
  <c r="CF6" i="69"/>
  <c r="X90" i="69"/>
  <c r="W91" i="69"/>
  <c r="X49" i="69"/>
  <c r="CW23" i="69"/>
  <c r="BO41" i="69"/>
  <c r="CR41" i="69"/>
  <c r="DM68" i="69"/>
  <c r="CW54" i="69"/>
  <c r="CR54" i="69"/>
  <c r="CV18" i="69"/>
  <c r="DM86" i="69"/>
  <c r="CU23" i="69"/>
  <c r="BK23" i="70"/>
  <c r="DN18" i="69"/>
  <c r="CU10" i="69"/>
  <c r="CU62" i="69"/>
  <c r="DH62" i="69"/>
  <c r="DI62" i="69"/>
  <c r="BR58" i="69"/>
  <c r="CV23" i="69"/>
  <c r="CV20" i="69"/>
  <c r="CU51" i="69"/>
  <c r="DH58" i="69"/>
  <c r="DI58" i="69"/>
  <c r="CW58" i="69"/>
  <c r="CU58" i="69"/>
  <c r="BK19" i="70"/>
  <c r="DL92" i="69"/>
  <c r="CW47" i="69"/>
  <c r="CR47" i="69"/>
  <c r="CV47" i="69"/>
  <c r="DM85" i="69"/>
  <c r="DH51" i="69"/>
  <c r="DI51" i="69"/>
  <c r="CW19" i="69"/>
  <c r="DH61" i="69"/>
  <c r="DI61" i="69"/>
  <c r="CR61" i="69"/>
  <c r="CV61" i="69"/>
  <c r="DH36" i="69"/>
  <c r="CV70" i="69"/>
  <c r="CT70" i="69"/>
  <c r="DK70" i="69"/>
  <c r="DL70" i="69"/>
  <c r="BR50" i="69"/>
  <c r="BR46" i="69"/>
  <c r="CV76" i="69"/>
  <c r="CT76" i="69"/>
  <c r="DK76" i="69"/>
  <c r="DL76" i="69"/>
  <c r="CW35" i="69"/>
  <c r="DH53" i="69"/>
  <c r="DH59" i="69"/>
  <c r="BR16" i="69"/>
  <c r="BR53" i="69"/>
  <c r="BK9" i="69"/>
  <c r="BM9" i="69"/>
  <c r="DM77" i="69"/>
  <c r="BR45" i="69"/>
  <c r="BK39" i="69"/>
  <c r="BO39" i="69"/>
  <c r="BR39" i="69"/>
  <c r="BR21" i="69"/>
  <c r="BO43" i="69"/>
  <c r="BR43" i="69"/>
  <c r="CW46" i="69"/>
  <c r="BR47" i="69"/>
  <c r="CW33" i="69"/>
  <c r="CW11" i="69"/>
  <c r="CU11" i="69"/>
  <c r="BO49" i="69"/>
  <c r="CU27" i="69"/>
  <c r="DM64" i="69"/>
  <c r="BR51" i="69"/>
  <c r="CW21" i="69"/>
  <c r="CV21" i="69"/>
  <c r="DH52" i="69"/>
  <c r="BR41" i="69"/>
  <c r="BR61" i="69"/>
  <c r="BM12" i="69"/>
  <c r="BQ12" i="69"/>
  <c r="BR12" i="69"/>
  <c r="BH23" i="70"/>
  <c r="BM23" i="70"/>
  <c r="BR19" i="69"/>
  <c r="BR36" i="69"/>
  <c r="CU9" i="69"/>
  <c r="CW48" i="69"/>
  <c r="DI50" i="69"/>
  <c r="DH42" i="69"/>
  <c r="CR42" i="69"/>
  <c r="CW34" i="69"/>
  <c r="DH39" i="69"/>
  <c r="CR39" i="69"/>
  <c r="CU25" i="69"/>
  <c r="BR52" i="69"/>
  <c r="DM89" i="69"/>
  <c r="DK93" i="69"/>
  <c r="DL93" i="69"/>
  <c r="DI46" i="69"/>
  <c r="CW8" i="69"/>
  <c r="BK38" i="69"/>
  <c r="CU24" i="69"/>
  <c r="CW24" i="69"/>
  <c r="CT60" i="69"/>
  <c r="DK60" i="69"/>
  <c r="DL60" i="69"/>
  <c r="DH57" i="69"/>
  <c r="CR57" i="69"/>
  <c r="CV63" i="69"/>
  <c r="CT63" i="69"/>
  <c r="DK63" i="69"/>
  <c r="DL63" i="69"/>
  <c r="BG19" i="70"/>
  <c r="CR35" i="69"/>
  <c r="DN29" i="69"/>
  <c r="BR14" i="69"/>
  <c r="DH55" i="69"/>
  <c r="CR55" i="69"/>
  <c r="AX66" i="69"/>
  <c r="CW45" i="69"/>
  <c r="BK40" i="69"/>
  <c r="BR24" i="69"/>
  <c r="CU36" i="69"/>
  <c r="BQ9" i="69"/>
  <c r="DM87" i="69"/>
  <c r="DI48" i="69"/>
  <c r="DI49" i="69"/>
  <c r="CU42" i="69"/>
  <c r="CU39" i="69"/>
  <c r="CW31" i="69"/>
  <c r="CU57" i="69"/>
  <c r="CR46" i="69"/>
  <c r="CT46" i="69"/>
  <c r="CW15" i="69"/>
  <c r="BR17" i="69"/>
  <c r="CV17" i="69"/>
  <c r="CW69" i="69"/>
  <c r="CR69" i="69"/>
  <c r="CA94" i="69"/>
  <c r="CA95" i="69"/>
  <c r="I6" i="55"/>
  <c r="CU16" i="69"/>
  <c r="CW16" i="69"/>
  <c r="CR45" i="69"/>
  <c r="CT45" i="69"/>
  <c r="DK45" i="69"/>
  <c r="DL45" i="69"/>
  <c r="BM10" i="69"/>
  <c r="BQ10" i="69"/>
  <c r="BR10" i="69"/>
  <c r="CV26" i="69"/>
  <c r="CR48" i="69"/>
  <c r="BO44" i="69"/>
  <c r="BR44" i="69"/>
  <c r="BR27" i="69"/>
  <c r="BK37" i="69"/>
  <c r="CU19" i="69"/>
  <c r="CV14" i="69"/>
  <c r="CU33" i="69"/>
  <c r="CU61" i="69"/>
  <c r="DM83" i="69"/>
  <c r="DM82" i="69"/>
  <c r="DL80" i="69"/>
  <c r="DM84" i="69"/>
  <c r="DM81" i="69"/>
  <c r="CV30" i="69"/>
  <c r="DN12" i="69"/>
  <c r="DM22" i="69"/>
  <c r="DN22" i="69"/>
  <c r="DM6" i="69"/>
  <c r="DM5" i="69"/>
  <c r="DN6" i="69"/>
  <c r="DM4" i="69"/>
  <c r="CG7" i="69"/>
  <c r="CF7" i="69"/>
  <c r="W92" i="69"/>
  <c r="X91" i="69"/>
  <c r="X50" i="69"/>
  <c r="AN1" i="69"/>
  <c r="AO1" i="69" s="1"/>
  <c r="DH41" i="69"/>
  <c r="CU41" i="69"/>
  <c r="CT54" i="69"/>
  <c r="DK54" i="69"/>
  <c r="DL54" i="69"/>
  <c r="CV54" i="69"/>
  <c r="CR58" i="69"/>
  <c r="CV41" i="69"/>
  <c r="CT41" i="69"/>
  <c r="CT61" i="69"/>
  <c r="DK61" i="69"/>
  <c r="DL61" i="69"/>
  <c r="CV58" i="69"/>
  <c r="CT58" i="69"/>
  <c r="DK58" i="69"/>
  <c r="CW10" i="69"/>
  <c r="CV12" i="69"/>
  <c r="BR9" i="69"/>
  <c r="CR51" i="69"/>
  <c r="DM70" i="69"/>
  <c r="CW62" i="69"/>
  <c r="CR62" i="69"/>
  <c r="BI23" i="70"/>
  <c r="CV39" i="69"/>
  <c r="CT39" i="69"/>
  <c r="DM60" i="69"/>
  <c r="CV55" i="69"/>
  <c r="CT55" i="69"/>
  <c r="CV51" i="69"/>
  <c r="CT51" i="69"/>
  <c r="DK51" i="69"/>
  <c r="DL51" i="69"/>
  <c r="DM51" i="69"/>
  <c r="DM76" i="69"/>
  <c r="CV15" i="69"/>
  <c r="DH43" i="69"/>
  <c r="CR43" i="69"/>
  <c r="CV43" i="69"/>
  <c r="CV57" i="69"/>
  <c r="CV42" i="69"/>
  <c r="DI36" i="69"/>
  <c r="CG8" i="69"/>
  <c r="CF8" i="69"/>
  <c r="CU37" i="69"/>
  <c r="CR49" i="69"/>
  <c r="CT49" i="69"/>
  <c r="DK49" i="69"/>
  <c r="CW57" i="69"/>
  <c r="CW42" i="69"/>
  <c r="DM45" i="69"/>
  <c r="CW52" i="69"/>
  <c r="BR49" i="69"/>
  <c r="CV49" i="69"/>
  <c r="BR33" i="69"/>
  <c r="CV33" i="69"/>
  <c r="DI59" i="69"/>
  <c r="CW36" i="69"/>
  <c r="CT47" i="69"/>
  <c r="DK47" i="69"/>
  <c r="DL47" i="69"/>
  <c r="X92" i="69"/>
  <c r="X93" i="69"/>
  <c r="CW39" i="69"/>
  <c r="BR34" i="69"/>
  <c r="CV34" i="69"/>
  <c r="CV16" i="69"/>
  <c r="CW53" i="69"/>
  <c r="DK46" i="69"/>
  <c r="DL46" i="69"/>
  <c r="BO66" i="69"/>
  <c r="DI57" i="69"/>
  <c r="CW25" i="69"/>
  <c r="DI42" i="69"/>
  <c r="CW9" i="69"/>
  <c r="CR52" i="69"/>
  <c r="CW27" i="69"/>
  <c r="CW49" i="69"/>
  <c r="CV45" i="69"/>
  <c r="CW59" i="69"/>
  <c r="DI53" i="69"/>
  <c r="CV46" i="69"/>
  <c r="CR36" i="69"/>
  <c r="DM63" i="69"/>
  <c r="CV48" i="69"/>
  <c r="CT48" i="69"/>
  <c r="DK48" i="69"/>
  <c r="DL48" i="69"/>
  <c r="CW55" i="69"/>
  <c r="DI41" i="69"/>
  <c r="DK41" i="69"/>
  <c r="DI52" i="69"/>
  <c r="CU44" i="69"/>
  <c r="DH44" i="69"/>
  <c r="CR44" i="69"/>
  <c r="CT44" i="69"/>
  <c r="CU43" i="69"/>
  <c r="BR37" i="69"/>
  <c r="CV13" i="69"/>
  <c r="CV69" i="69"/>
  <c r="CT69" i="69"/>
  <c r="DK69" i="69"/>
  <c r="CW50" i="69"/>
  <c r="CR50" i="69"/>
  <c r="BR40" i="69"/>
  <c r="AW66" i="69"/>
  <c r="AZ66" i="69"/>
  <c r="AY94" i="69"/>
  <c r="DI55" i="69"/>
  <c r="CW41" i="69"/>
  <c r="CV35" i="69"/>
  <c r="CT35" i="69"/>
  <c r="DK35" i="69"/>
  <c r="DL35" i="69"/>
  <c r="CT57" i="69"/>
  <c r="CV8" i="69"/>
  <c r="CV31" i="69"/>
  <c r="DI39" i="69"/>
  <c r="DK39" i="69"/>
  <c r="CT42" i="69"/>
  <c r="DK42" i="69"/>
  <c r="DL42" i="69"/>
  <c r="CR59" i="69"/>
  <c r="CR53" i="69"/>
  <c r="DM29" i="69"/>
  <c r="CW61" i="69"/>
  <c r="CW51" i="69"/>
  <c r="DM54" i="69"/>
  <c r="CU40" i="69"/>
  <c r="DM92" i="69"/>
  <c r="DM93" i="69"/>
  <c r="DM80" i="69"/>
  <c r="DN23" i="69"/>
  <c r="DN3" i="69"/>
  <c r="X51" i="69"/>
  <c r="DL39" i="69"/>
  <c r="DM39" i="69"/>
  <c r="DN31" i="69"/>
  <c r="DK57" i="69"/>
  <c r="DL57" i="69"/>
  <c r="DN15" i="69"/>
  <c r="DN34" i="69"/>
  <c r="CV62" i="69"/>
  <c r="CT62" i="69"/>
  <c r="DK62" i="69"/>
  <c r="DL58" i="69"/>
  <c r="DM42" i="69"/>
  <c r="DM46" i="69"/>
  <c r="CV10" i="69"/>
  <c r="DM47" i="69"/>
  <c r="DN20" i="69"/>
  <c r="DL69" i="69"/>
  <c r="DM48" i="69"/>
  <c r="DL41" i="69"/>
  <c r="CV53" i="69"/>
  <c r="CT53" i="69"/>
  <c r="DK53" i="69"/>
  <c r="DL53" i="69"/>
  <c r="BR38" i="69"/>
  <c r="DM35" i="69"/>
  <c r="CW66" i="69"/>
  <c r="CR66" i="69"/>
  <c r="CV9" i="69"/>
  <c r="DI43" i="69"/>
  <c r="DM26" i="69"/>
  <c r="CV59" i="69"/>
  <c r="CT59" i="69"/>
  <c r="DK59" i="69"/>
  <c r="CV11" i="69"/>
  <c r="CV24" i="69"/>
  <c r="CV44" i="69"/>
  <c r="CW44" i="69"/>
  <c r="CT52" i="69"/>
  <c r="DK52" i="69"/>
  <c r="DL52" i="69"/>
  <c r="CV52" i="69"/>
  <c r="CV25" i="69"/>
  <c r="BR66" i="69"/>
  <c r="DN16" i="69"/>
  <c r="DM61" i="69"/>
  <c r="DL49" i="69"/>
  <c r="CG9" i="69"/>
  <c r="CF9" i="69"/>
  <c r="CW43" i="69"/>
  <c r="DH40" i="69"/>
  <c r="DI40" i="69"/>
  <c r="DH38" i="69"/>
  <c r="DM20" i="69"/>
  <c r="CV19" i="69"/>
  <c r="CT50" i="69"/>
  <c r="DK50" i="69"/>
  <c r="DL50" i="69"/>
  <c r="CV50" i="69"/>
  <c r="DN17" i="69"/>
  <c r="DI44" i="69"/>
  <c r="DK44" i="69"/>
  <c r="CT36" i="69"/>
  <c r="DK36" i="69"/>
  <c r="DL36" i="69"/>
  <c r="CV36" i="69"/>
  <c r="CV27" i="69"/>
  <c r="H6" i="55"/>
  <c r="CU38" i="69"/>
  <c r="DH37" i="69"/>
  <c r="CR37" i="69"/>
  <c r="CV37" i="69"/>
  <c r="CT43" i="69"/>
  <c r="DN26" i="69"/>
  <c r="DK55" i="69"/>
  <c r="DL55" i="69"/>
  <c r="DM16" i="69"/>
  <c r="DM23" i="69"/>
  <c r="DN30" i="69"/>
  <c r="DM18" i="69"/>
  <c r="DM12" i="69"/>
  <c r="DM3" i="69"/>
  <c r="X52" i="69"/>
  <c r="DM41" i="69"/>
  <c r="DM49" i="69"/>
  <c r="DM69" i="69"/>
  <c r="DM15" i="69"/>
  <c r="CR38" i="69"/>
  <c r="CV38" i="69"/>
  <c r="DM58" i="69"/>
  <c r="DL62" i="69"/>
  <c r="DM62" i="69"/>
  <c r="DM57" i="69"/>
  <c r="DN33" i="69"/>
  <c r="DN21" i="69"/>
  <c r="DN9" i="69"/>
  <c r="DM55" i="69"/>
  <c r="DI37" i="69"/>
  <c r="DN14" i="69"/>
  <c r="DM31" i="69"/>
  <c r="DM34" i="69"/>
  <c r="DN8" i="69"/>
  <c r="CT66" i="69"/>
  <c r="DK66" i="69"/>
  <c r="DL59" i="69"/>
  <c r="CT37" i="69"/>
  <c r="DK37" i="69"/>
  <c r="DL37" i="69"/>
  <c r="CW40" i="69"/>
  <c r="CG10" i="69"/>
  <c r="CF10" i="69"/>
  <c r="DM52" i="69"/>
  <c r="DN24" i="69"/>
  <c r="DM53" i="69"/>
  <c r="CW38" i="69"/>
  <c r="CW37" i="69"/>
  <c r="DL44" i="69"/>
  <c r="DM50" i="69"/>
  <c r="DI38" i="69"/>
  <c r="CR40" i="69"/>
  <c r="DM21" i="69"/>
  <c r="CV66" i="69"/>
  <c r="DK43" i="69"/>
  <c r="DL43" i="69"/>
  <c r="DM36" i="69"/>
  <c r="DM30" i="69"/>
  <c r="X53" i="69"/>
  <c r="DN19" i="69"/>
  <c r="DM19" i="69"/>
  <c r="CT38" i="69"/>
  <c r="DM33" i="69"/>
  <c r="DM17" i="69"/>
  <c r="DK38" i="69"/>
  <c r="DL38" i="69"/>
  <c r="DM9" i="69"/>
  <c r="DM37" i="69"/>
  <c r="DN25" i="69"/>
  <c r="CV40" i="69"/>
  <c r="CT40" i="69"/>
  <c r="AB6" i="55"/>
  <c r="DN13" i="69"/>
  <c r="DM43" i="69"/>
  <c r="DM38" i="69"/>
  <c r="DM13" i="69"/>
  <c r="DN11" i="69"/>
  <c r="DM27" i="69"/>
  <c r="DM14" i="69"/>
  <c r="DN27" i="69"/>
  <c r="CG11" i="69"/>
  <c r="CF11" i="69"/>
  <c r="DL66" i="69"/>
  <c r="DM44" i="69"/>
  <c r="DM59" i="69"/>
  <c r="X54" i="69"/>
  <c r="DN10" i="69"/>
  <c r="DM10" i="69"/>
  <c r="DM25" i="69"/>
  <c r="DK40" i="69"/>
  <c r="DL40" i="69"/>
  <c r="DM11" i="69"/>
  <c r="CG12" i="69"/>
  <c r="CF12" i="69"/>
  <c r="DM40" i="69"/>
  <c r="DM66" i="69"/>
  <c r="DM8" i="69"/>
  <c r="DM24" i="69"/>
  <c r="X55" i="69"/>
  <c r="CG13" i="69"/>
  <c r="CF13" i="69"/>
  <c r="X56" i="69"/>
  <c r="CG14" i="69"/>
  <c r="CF14" i="69"/>
  <c r="X57" i="69"/>
  <c r="CG15" i="69"/>
  <c r="CF15" i="69"/>
  <c r="X58" i="69"/>
  <c r="CG16" i="69"/>
  <c r="CF16" i="69"/>
  <c r="X59" i="69"/>
  <c r="CG17" i="69"/>
  <c r="CF17" i="69"/>
  <c r="X60" i="69"/>
  <c r="CG18" i="69"/>
  <c r="CF18" i="69"/>
  <c r="X61" i="69"/>
  <c r="CG19" i="69"/>
  <c r="CF19" i="69"/>
  <c r="X62" i="69"/>
  <c r="BK7" i="69"/>
  <c r="AX32" i="69"/>
  <c r="CG20" i="69"/>
  <c r="CF20" i="69"/>
  <c r="X63" i="69"/>
  <c r="Y63" i="69"/>
  <c r="F6" i="55"/>
  <c r="I5" i="55"/>
  <c r="BR7" i="69"/>
  <c r="CG21" i="69"/>
  <c r="CF21" i="69"/>
  <c r="AW32" i="69"/>
  <c r="AZ32" i="69"/>
  <c r="BA33" i="69"/>
  <c r="AY33" i="69"/>
  <c r="X64" i="69"/>
  <c r="BR32" i="69"/>
  <c r="H5" i="55"/>
  <c r="CG22" i="69"/>
  <c r="CF22" i="69"/>
  <c r="CW32" i="69"/>
  <c r="CV32" i="69"/>
  <c r="CU7" i="69"/>
  <c r="X65" i="69"/>
  <c r="CV7" i="69"/>
  <c r="CW7" i="69"/>
  <c r="CG23" i="69"/>
  <c r="CF23" i="69"/>
  <c r="X66" i="69"/>
  <c r="DN32" i="69"/>
  <c r="CG24" i="69"/>
  <c r="CF24" i="69"/>
  <c r="X67" i="69"/>
  <c r="CG25" i="69"/>
  <c r="CF25" i="69"/>
  <c r="DM32" i="69"/>
  <c r="X68" i="69"/>
  <c r="CG26" i="69"/>
  <c r="CF26" i="69"/>
  <c r="DN7" i="69"/>
  <c r="X69" i="69"/>
  <c r="CG27" i="69"/>
  <c r="CF27" i="69"/>
  <c r="DM7" i="69"/>
  <c r="X70" i="69"/>
  <c r="CG28" i="69"/>
  <c r="CF28" i="69"/>
  <c r="X71" i="69"/>
  <c r="X72" i="69"/>
  <c r="AN4" i="55"/>
  <c r="AM4" i="55"/>
  <c r="CU28" i="69"/>
  <c r="X73" i="69"/>
  <c r="CW28" i="69"/>
  <c r="X74" i="69"/>
  <c r="CV28" i="69"/>
  <c r="Z94" i="69"/>
  <c r="G7" i="55"/>
  <c r="BK75" i="69"/>
  <c r="AB5" i="55"/>
  <c r="BO75" i="69"/>
  <c r="BR75" i="69"/>
  <c r="DH75" i="69"/>
  <c r="CR75" i="69"/>
  <c r="I7" i="55"/>
  <c r="CU75" i="69"/>
  <c r="DN28" i="69"/>
  <c r="CV75" i="69"/>
  <c r="CT75" i="69"/>
  <c r="DM28" i="69"/>
  <c r="BR78" i="69"/>
  <c r="BK78" i="69"/>
  <c r="H7" i="55"/>
  <c r="CW75" i="69"/>
  <c r="DI75" i="69"/>
  <c r="DK75" i="69"/>
  <c r="CU78" i="69"/>
  <c r="DH78" i="69"/>
  <c r="CR78" i="69"/>
  <c r="DL75" i="69"/>
  <c r="CV78" i="69"/>
  <c r="CT78" i="69"/>
  <c r="DI78" i="69"/>
  <c r="DM75" i="69"/>
  <c r="DK78" i="69"/>
  <c r="AB7" i="55"/>
  <c r="CW78" i="69"/>
  <c r="DL78" i="69"/>
  <c r="DM78" i="69"/>
  <c r="M4" i="70" l="1"/>
  <c r="L5" i="70"/>
  <c r="L6" i="70" s="1"/>
  <c r="M3" i="70"/>
  <c r="DP75" i="70"/>
  <c r="CC264" i="70"/>
  <c r="CB264" i="70" s="1"/>
  <c r="CQ264" i="70"/>
  <c r="BG264" i="70"/>
  <c r="DP274" i="70"/>
  <c r="AX274" i="70"/>
  <c r="AW274" i="70" s="1"/>
  <c r="CH188" i="70"/>
  <c r="DE19" i="70"/>
  <c r="BM62" i="70"/>
  <c r="DP90" i="70"/>
  <c r="BF272" i="70"/>
  <c r="BG272" i="70" s="1"/>
  <c r="BK272" i="70"/>
  <c r="BF203" i="70"/>
  <c r="BG203" i="70" s="1"/>
  <c r="CM203" i="70"/>
  <c r="L169" i="70"/>
  <c r="M168" i="70"/>
  <c r="DP71" i="70"/>
  <c r="DP77" i="70"/>
  <c r="AH99" i="70"/>
  <c r="DP105" i="70"/>
  <c r="DP91" i="70"/>
  <c r="DP73" i="70"/>
  <c r="BF256" i="70"/>
  <c r="BG256" i="70" s="1"/>
  <c r="CO168" i="70"/>
  <c r="CS168" i="70" s="1"/>
  <c r="DD168" i="70"/>
  <c r="CN168" i="70"/>
  <c r="CQ168" i="70"/>
  <c r="CM166" i="70"/>
  <c r="CQ166" i="70"/>
  <c r="BF166" i="70"/>
  <c r="BG166" i="70" s="1"/>
  <c r="CM164" i="70"/>
  <c r="CQ164" i="70"/>
  <c r="BF164" i="70"/>
  <c r="BG164" i="70" s="1"/>
  <c r="BF162" i="70"/>
  <c r="BF160" i="70"/>
  <c r="BF142" i="70"/>
  <c r="CH129" i="70"/>
  <c r="BK81" i="70"/>
  <c r="BE39" i="70"/>
  <c r="DE244" i="70"/>
  <c r="Z62" i="70"/>
  <c r="G9" i="55" s="1"/>
  <c r="W186" i="70"/>
  <c r="X185" i="70"/>
  <c r="DP67" i="70"/>
  <c r="CH132" i="70"/>
  <c r="M224" i="70"/>
  <c r="M225" i="70"/>
  <c r="F135" i="70"/>
  <c r="G135" i="70" s="1"/>
  <c r="F134" i="70"/>
  <c r="G134" i="70" s="1"/>
  <c r="DP134" i="70" s="1"/>
  <c r="W163" i="70"/>
  <c r="X163" i="70" s="1"/>
  <c r="AH163" i="70" s="1"/>
  <c r="X162" i="70"/>
  <c r="AH162" i="70" s="1"/>
  <c r="F173" i="70"/>
  <c r="G173" i="70" s="1"/>
  <c r="F196" i="70"/>
  <c r="G196" i="70" s="1"/>
  <c r="F195" i="70"/>
  <c r="G195" i="70" s="1"/>
  <c r="X242" i="70"/>
  <c r="X244" i="70"/>
  <c r="AH244" i="70" s="1"/>
  <c r="X243" i="70"/>
  <c r="M259" i="70"/>
  <c r="M260" i="70"/>
  <c r="M253" i="70"/>
  <c r="M254" i="70"/>
  <c r="R207" i="70"/>
  <c r="AD207" i="70" s="1"/>
  <c r="BE207" i="70" s="1"/>
  <c r="L199" i="70"/>
  <c r="M198" i="70"/>
  <c r="CH187" i="70"/>
  <c r="BW215" i="70"/>
  <c r="AP182" i="70"/>
  <c r="AP183" i="70"/>
  <c r="BF137" i="70"/>
  <c r="BG137" i="70" s="1"/>
  <c r="BF130" i="70"/>
  <c r="CL124" i="70"/>
  <c r="CC124" i="70"/>
  <c r="CB124" i="70" s="1"/>
  <c r="BE110" i="70"/>
  <c r="BF106" i="70"/>
  <c r="BU105" i="70"/>
  <c r="BU109" i="70"/>
  <c r="BF99" i="70"/>
  <c r="BK97" i="70"/>
  <c r="BF74" i="70"/>
  <c r="BG74" i="70" s="1"/>
  <c r="BK74" i="70"/>
  <c r="R58" i="70"/>
  <c r="AD58" i="70" s="1"/>
  <c r="Q58" i="70"/>
  <c r="CM52" i="70"/>
  <c r="BF52" i="70"/>
  <c r="BG52" i="70" s="1"/>
  <c r="CM50" i="70"/>
  <c r="BF44" i="70"/>
  <c r="BG44" i="70" s="1"/>
  <c r="CL3" i="70"/>
  <c r="BX33" i="70"/>
  <c r="X8" i="55" s="1"/>
  <c r="F7" i="70"/>
  <c r="G7" i="70" s="1"/>
  <c r="DP7" i="70" s="1"/>
  <c r="E8" i="70"/>
  <c r="F46" i="70"/>
  <c r="G46" i="70" s="1"/>
  <c r="DP46" i="70" s="1"/>
  <c r="F45" i="70"/>
  <c r="G45" i="70" s="1"/>
  <c r="DP37" i="70"/>
  <c r="R221" i="70"/>
  <c r="Q221" i="70"/>
  <c r="AH188" i="70"/>
  <c r="X96" i="70"/>
  <c r="AH96" i="70" s="1"/>
  <c r="X95" i="70"/>
  <c r="AH95" i="70" s="1"/>
  <c r="BN23" i="70"/>
  <c r="BI40" i="70"/>
  <c r="CQ52" i="70"/>
  <c r="Q61" i="70"/>
  <c r="BK50" i="70"/>
  <c r="CC142" i="70"/>
  <c r="CB142" i="70" s="1"/>
  <c r="AE12" i="55"/>
  <c r="Q203" i="70"/>
  <c r="DP63" i="70"/>
  <c r="F64" i="70"/>
  <c r="G64" i="70" s="1"/>
  <c r="F67" i="70"/>
  <c r="G67" i="70" s="1"/>
  <c r="F85" i="70"/>
  <c r="G85" i="70" s="1"/>
  <c r="M86" i="70"/>
  <c r="M85" i="70"/>
  <c r="AH85" i="70" s="1"/>
  <c r="M108" i="70"/>
  <c r="DP112" i="70"/>
  <c r="M122" i="70"/>
  <c r="AH122" i="70" s="1"/>
  <c r="DP125" i="70"/>
  <c r="M125" i="70"/>
  <c r="AH125" i="70" s="1"/>
  <c r="M127" i="70"/>
  <c r="M126" i="70"/>
  <c r="AH126" i="70" s="1"/>
  <c r="X127" i="70"/>
  <c r="F154" i="70"/>
  <c r="G154" i="70" s="1"/>
  <c r="F153" i="70"/>
  <c r="G153" i="70" s="1"/>
  <c r="F156" i="70"/>
  <c r="G156" i="70" s="1"/>
  <c r="F155" i="70"/>
  <c r="G155" i="70" s="1"/>
  <c r="X160" i="70"/>
  <c r="AH160" i="70" s="1"/>
  <c r="X159" i="70"/>
  <c r="M177" i="70"/>
  <c r="AH177" i="70" s="1"/>
  <c r="M176" i="70"/>
  <c r="F179" i="70"/>
  <c r="G179" i="70" s="1"/>
  <c r="AH183" i="70"/>
  <c r="X184" i="70"/>
  <c r="AH185" i="70"/>
  <c r="BT189" i="70"/>
  <c r="AH213" i="70"/>
  <c r="X221" i="70"/>
  <c r="AH221" i="70" s="1"/>
  <c r="F227" i="70"/>
  <c r="G227" i="70" s="1"/>
  <c r="F226" i="70"/>
  <c r="G226" i="70" s="1"/>
  <c r="F233" i="70"/>
  <c r="G233" i="70" s="1"/>
  <c r="DP241" i="70"/>
  <c r="F252" i="70"/>
  <c r="G252" i="70" s="1"/>
  <c r="X264" i="70"/>
  <c r="AH264" i="70" s="1"/>
  <c r="X265" i="70"/>
  <c r="X248" i="70"/>
  <c r="X249" i="70"/>
  <c r="DP154" i="70"/>
  <c r="DP153" i="70"/>
  <c r="DP79" i="70"/>
  <c r="AP68" i="70"/>
  <c r="DP68" i="70" s="1"/>
  <c r="AP69" i="70"/>
  <c r="DP69" i="70" s="1"/>
  <c r="BU272" i="70"/>
  <c r="BT273" i="70"/>
  <c r="BT274" i="70" s="1"/>
  <c r="BT275" i="70" s="1"/>
  <c r="BU276" i="70" s="1"/>
  <c r="CM264" i="70"/>
  <c r="DD264" i="70" s="1"/>
  <c r="CO264" i="70"/>
  <c r="CS264" i="70" s="1"/>
  <c r="R263" i="70"/>
  <c r="AD263" i="70" s="1"/>
  <c r="BE263" i="70" s="1"/>
  <c r="AH263" i="70"/>
  <c r="CM248" i="70"/>
  <c r="AE16" i="55"/>
  <c r="R247" i="70"/>
  <c r="AD247" i="70" s="1"/>
  <c r="BE247" i="70" s="1"/>
  <c r="AH247" i="70"/>
  <c r="Q247" i="70"/>
  <c r="DP248" i="70"/>
  <c r="DP237" i="70"/>
  <c r="DP233" i="70"/>
  <c r="AX227" i="70"/>
  <c r="AW227" i="70" s="1"/>
  <c r="DP227" i="70"/>
  <c r="DP223" i="70"/>
  <c r="AX221" i="70"/>
  <c r="AW221" i="70" s="1"/>
  <c r="DP221" i="70"/>
  <c r="DP217" i="70"/>
  <c r="R211" i="70"/>
  <c r="AD211" i="70" s="1"/>
  <c r="BE211" i="70" s="1"/>
  <c r="AH211" i="70"/>
  <c r="BF209" i="70"/>
  <c r="BG209" i="70" s="1"/>
  <c r="CL209" i="70"/>
  <c r="BF206" i="70"/>
  <c r="BF204" i="70"/>
  <c r="BK204" i="70"/>
  <c r="BF202" i="70"/>
  <c r="CM202" i="70" s="1"/>
  <c r="BK189" i="70"/>
  <c r="BK168" i="70"/>
  <c r="BF182" i="70"/>
  <c r="BG180" i="70"/>
  <c r="BK180" i="70"/>
  <c r="CM180" i="70"/>
  <c r="CO180" i="70"/>
  <c r="CS180" i="70" s="1"/>
  <c r="M178" i="70"/>
  <c r="L179" i="70"/>
  <c r="M179" i="70" s="1"/>
  <c r="BF177" i="70"/>
  <c r="DP168" i="70"/>
  <c r="BF150" i="70"/>
  <c r="R147" i="70"/>
  <c r="AD147" i="70" s="1"/>
  <c r="BE147" i="70" s="1"/>
  <c r="R145" i="70"/>
  <c r="AH145" i="70"/>
  <c r="BF144" i="70"/>
  <c r="BG144" i="70" s="1"/>
  <c r="BK144" i="70"/>
  <c r="R144" i="70"/>
  <c r="AD144" i="70" s="1"/>
  <c r="BE144" i="70" s="1"/>
  <c r="Q144" i="70"/>
  <c r="AH144" i="70"/>
  <c r="BF140" i="70"/>
  <c r="R138" i="70"/>
  <c r="AD138" i="70" s="1"/>
  <c r="BE138" i="70" s="1"/>
  <c r="AH138" i="70"/>
  <c r="Q138" i="70"/>
  <c r="BE133" i="70"/>
  <c r="BU130" i="70"/>
  <c r="CH128" i="70"/>
  <c r="CH126" i="70"/>
  <c r="DP132" i="70"/>
  <c r="AX132" i="70"/>
  <c r="AW132" i="70" s="1"/>
  <c r="DP130" i="70"/>
  <c r="DP126" i="70"/>
  <c r="AS154" i="70"/>
  <c r="K12" i="55" s="1"/>
  <c r="DP124" i="70"/>
  <c r="BF116" i="70"/>
  <c r="DD115" i="70"/>
  <c r="CN115" i="70"/>
  <c r="CM113" i="70"/>
  <c r="BK112" i="70"/>
  <c r="BF109" i="70"/>
  <c r="BG109" i="70" s="1"/>
  <c r="BF104" i="70"/>
  <c r="BU102" i="70"/>
  <c r="CM97" i="70"/>
  <c r="BF96" i="70"/>
  <c r="DP121" i="70"/>
  <c r="AX121" i="70"/>
  <c r="AW121" i="70" s="1"/>
  <c r="AP113" i="70"/>
  <c r="BN74" i="70"/>
  <c r="BN66" i="70"/>
  <c r="BF88" i="70"/>
  <c r="BG88" i="70" s="1"/>
  <c r="BE87" i="70"/>
  <c r="BF82" i="70"/>
  <c r="CM82" i="70" s="1"/>
  <c r="CM74" i="70"/>
  <c r="CM62" i="70"/>
  <c r="CO62" i="70"/>
  <c r="CS62" i="70" s="1"/>
  <c r="BT16" i="70"/>
  <c r="BU15" i="70"/>
  <c r="BK36" i="70"/>
  <c r="R30" i="70"/>
  <c r="Q30" i="70"/>
  <c r="M10" i="70"/>
  <c r="M11" i="70"/>
  <c r="CH7" i="70"/>
  <c r="BW33" i="70"/>
  <c r="AP25" i="70"/>
  <c r="AP8" i="70"/>
  <c r="AP9" i="70"/>
  <c r="AP44" i="70"/>
  <c r="DP44" i="70" s="1"/>
  <c r="AP45" i="70"/>
  <c r="DP45" i="70" s="1"/>
  <c r="BN223" i="70"/>
  <c r="R245" i="70"/>
  <c r="AD245" i="70" s="1"/>
  <c r="BE245" i="70" s="1"/>
  <c r="AH245" i="70"/>
  <c r="R235" i="70"/>
  <c r="AD235" i="70" s="1"/>
  <c r="BE235" i="70" s="1"/>
  <c r="R229" i="70"/>
  <c r="AD229" i="70" s="1"/>
  <c r="BE229" i="70" s="1"/>
  <c r="AH229" i="70"/>
  <c r="CM223" i="70"/>
  <c r="X102" i="70"/>
  <c r="AH102" i="70" s="1"/>
  <c r="X101" i="70"/>
  <c r="AH101" i="70" s="1"/>
  <c r="X91" i="70"/>
  <c r="AH91" i="70" s="1"/>
  <c r="X90" i="70"/>
  <c r="AH90" i="70" s="1"/>
  <c r="X75" i="70"/>
  <c r="AH75" i="70" s="1"/>
  <c r="X74" i="70"/>
  <c r="AH74" i="70" s="1"/>
  <c r="X59" i="70"/>
  <c r="X60" i="70"/>
  <c r="X55" i="70"/>
  <c r="X56" i="70"/>
  <c r="BI62" i="70"/>
  <c r="BK62" i="70"/>
  <c r="BK40" i="70"/>
  <c r="BH40" i="70"/>
  <c r="BM40" i="70" s="1"/>
  <c r="Q63" i="70"/>
  <c r="CQ115" i="70"/>
  <c r="CQ97" i="70"/>
  <c r="Q186" i="70"/>
  <c r="Q229" i="70"/>
  <c r="Q218" i="70"/>
  <c r="AX202" i="70"/>
  <c r="AW202" i="70" s="1"/>
  <c r="N215" i="70"/>
  <c r="B14" i="55" s="1"/>
  <c r="AX192" i="70"/>
  <c r="AW192" i="70" s="1"/>
  <c r="AE15" i="55"/>
  <c r="AX243" i="70"/>
  <c r="AW243" i="70" s="1"/>
  <c r="F90" i="70"/>
  <c r="G90" i="70" s="1"/>
  <c r="F107" i="70"/>
  <c r="G107" i="70" s="1"/>
  <c r="F109" i="70"/>
  <c r="G109" i="70" s="1"/>
  <c r="DP116" i="70"/>
  <c r="F126" i="70"/>
  <c r="G126" i="70" s="1"/>
  <c r="X130" i="70"/>
  <c r="AH130" i="70"/>
  <c r="X140" i="70"/>
  <c r="AH140" i="70" s="1"/>
  <c r="X139" i="70"/>
  <c r="F140" i="70"/>
  <c r="G140" i="70" s="1"/>
  <c r="F143" i="70"/>
  <c r="G143" i="70" s="1"/>
  <c r="F144" i="70"/>
  <c r="G144" i="70" s="1"/>
  <c r="M150" i="70"/>
  <c r="M151" i="70"/>
  <c r="AH151" i="70" s="1"/>
  <c r="X164" i="70"/>
  <c r="AH164" i="70" s="1"/>
  <c r="F177" i="70"/>
  <c r="G177" i="70" s="1"/>
  <c r="F176" i="70"/>
  <c r="G176" i="70" s="1"/>
  <c r="AH184" i="70"/>
  <c r="E189" i="70"/>
  <c r="F188" i="70"/>
  <c r="G188" i="70" s="1"/>
  <c r="AH203" i="70"/>
  <c r="X207" i="70"/>
  <c r="AH207" i="70" s="1"/>
  <c r="X208" i="70"/>
  <c r="W235" i="70"/>
  <c r="X234" i="70"/>
  <c r="F243" i="70"/>
  <c r="G243" i="70" s="1"/>
  <c r="F242" i="70"/>
  <c r="G242" i="70" s="1"/>
  <c r="AP137" i="70"/>
  <c r="AP138" i="70"/>
  <c r="DP138" i="70" s="1"/>
  <c r="DP95" i="70"/>
  <c r="AP100" i="70"/>
  <c r="AP101" i="70"/>
  <c r="DP101" i="70" s="1"/>
  <c r="DP85" i="70"/>
  <c r="M267" i="70"/>
  <c r="M268" i="70"/>
  <c r="M261" i="70"/>
  <c r="M262" i="70"/>
  <c r="M251" i="70"/>
  <c r="M252" i="70"/>
  <c r="DP272" i="70"/>
  <c r="AX272" i="70"/>
  <c r="AW272" i="70" s="1"/>
  <c r="AP259" i="70"/>
  <c r="AO260" i="70"/>
  <c r="DP256" i="70"/>
  <c r="AX256" i="70"/>
  <c r="AW256" i="70" s="1"/>
  <c r="DP253" i="70"/>
  <c r="R209" i="70"/>
  <c r="AD209" i="70" s="1"/>
  <c r="BE209" i="70" s="1"/>
  <c r="Q209" i="70"/>
  <c r="CM209" i="70"/>
  <c r="BF205" i="70"/>
  <c r="BK205" i="70"/>
  <c r="BF201" i="70"/>
  <c r="CM201" i="70"/>
  <c r="BK201" i="70"/>
  <c r="M190" i="70"/>
  <c r="M191" i="70"/>
  <c r="CM189" i="70"/>
  <c r="AP213" i="70"/>
  <c r="AP214" i="70"/>
  <c r="BK177" i="70"/>
  <c r="CM181" i="70"/>
  <c r="AP180" i="70"/>
  <c r="AP181" i="70"/>
  <c r="AO162" i="70"/>
  <c r="AP161" i="70"/>
  <c r="DP161" i="70" s="1"/>
  <c r="AP167" i="70"/>
  <c r="DP167" i="70" s="1"/>
  <c r="BK125" i="70"/>
  <c r="M146" i="70"/>
  <c r="AD145" i="70"/>
  <c r="BE145" i="70" s="1"/>
  <c r="M137" i="70"/>
  <c r="AH137" i="70" s="1"/>
  <c r="M159" i="70"/>
  <c r="M158" i="70"/>
  <c r="BU138" i="70"/>
  <c r="CM137" i="70"/>
  <c r="CQ137" i="70" s="1"/>
  <c r="BU133" i="70"/>
  <c r="BE131" i="70"/>
  <c r="BK119" i="70"/>
  <c r="BK108" i="70"/>
  <c r="BK104" i="70"/>
  <c r="BN95" i="70"/>
  <c r="BF120" i="70"/>
  <c r="BK120" i="70" s="1"/>
  <c r="BF118" i="70"/>
  <c r="BG118" i="70" s="1"/>
  <c r="BK118" i="70"/>
  <c r="BU117" i="70"/>
  <c r="BF114" i="70"/>
  <c r="BG114" i="70" s="1"/>
  <c r="CM114" i="70"/>
  <c r="BK114" i="70"/>
  <c r="CH104" i="70"/>
  <c r="BF101" i="70"/>
  <c r="BE98" i="70"/>
  <c r="BF97" i="70"/>
  <c r="BG97" i="70" s="1"/>
  <c r="BU96" i="70"/>
  <c r="BN81" i="70"/>
  <c r="BK67" i="70"/>
  <c r="BF93" i="70"/>
  <c r="CM93" i="70" s="1"/>
  <c r="CO93" i="70" s="1"/>
  <c r="CS93" i="70" s="1"/>
  <c r="BK91" i="70"/>
  <c r="BF91" i="70"/>
  <c r="BG91" i="70" s="1"/>
  <c r="CM91" i="70"/>
  <c r="BE88" i="70"/>
  <c r="BF83" i="70"/>
  <c r="BK80" i="70"/>
  <c r="BF77" i="70"/>
  <c r="BG77" i="70" s="1"/>
  <c r="BF69" i="70"/>
  <c r="CM69" i="70"/>
  <c r="BK69" i="70"/>
  <c r="BT69" i="70"/>
  <c r="BK65" i="70"/>
  <c r="CM64" i="70"/>
  <c r="CO64" i="70"/>
  <c r="CS64" i="70" s="1"/>
  <c r="BF49" i="70"/>
  <c r="BK49" i="70"/>
  <c r="BU43" i="70"/>
  <c r="BT44" i="70"/>
  <c r="BF41" i="70"/>
  <c r="BG41" i="70" s="1"/>
  <c r="CM36" i="70"/>
  <c r="BE34" i="70"/>
  <c r="CO23" i="70"/>
  <c r="CS23" i="70" s="1"/>
  <c r="CM23" i="70"/>
  <c r="R17" i="70"/>
  <c r="Q17" i="70"/>
  <c r="BF5" i="70"/>
  <c r="DP30" i="70"/>
  <c r="F28" i="70"/>
  <c r="G28" i="70" s="1"/>
  <c r="F27" i="70"/>
  <c r="G27" i="70" s="1"/>
  <c r="F62" i="70"/>
  <c r="G62" i="70" s="1"/>
  <c r="DP62" i="70" s="1"/>
  <c r="F61" i="70"/>
  <c r="G61" i="70" s="1"/>
  <c r="CC221" i="70"/>
  <c r="CB221" i="70" s="1"/>
  <c r="BK246" i="70"/>
  <c r="BF246" i="70"/>
  <c r="CM246" i="70"/>
  <c r="CO246" i="70" s="1"/>
  <c r="CS246" i="70" s="1"/>
  <c r="CL239" i="70"/>
  <c r="CM236" i="70"/>
  <c r="X176" i="70"/>
  <c r="X177" i="70"/>
  <c r="X81" i="70"/>
  <c r="X80" i="70"/>
  <c r="AH80" i="70" s="1"/>
  <c r="X71" i="70"/>
  <c r="AH71" i="70" s="1"/>
  <c r="X70" i="70"/>
  <c r="AH70" i="70" s="1"/>
  <c r="X62" i="70"/>
  <c r="X63" i="70"/>
  <c r="BU14" i="70"/>
  <c r="CQ19" i="70"/>
  <c r="BW3" i="70"/>
  <c r="BW4" i="70" s="1"/>
  <c r="BW5" i="70" s="1"/>
  <c r="BW6" i="70" s="1"/>
  <c r="BW7" i="70" s="1"/>
  <c r="BK15" i="70"/>
  <c r="BK52" i="70"/>
  <c r="BK44" i="70"/>
  <c r="CQ223" i="70"/>
  <c r="CQ125" i="70"/>
  <c r="CQ180" i="70"/>
  <c r="CQ64" i="70"/>
  <c r="AX168" i="70"/>
  <c r="AW168" i="70" s="1"/>
  <c r="Q81" i="70"/>
  <c r="CC239" i="70"/>
  <c r="CB239" i="70" s="1"/>
  <c r="AE13" i="55"/>
  <c r="CC123" i="70"/>
  <c r="CB123" i="70" s="1"/>
  <c r="AX126" i="70"/>
  <c r="AW126" i="70" s="1"/>
  <c r="AX248" i="70"/>
  <c r="AW248" i="70" s="1"/>
  <c r="Q263" i="70"/>
  <c r="Q235" i="70"/>
  <c r="Q213" i="70"/>
  <c r="AX237" i="70"/>
  <c r="AW237" i="70" s="1"/>
  <c r="Q272" i="70"/>
  <c r="M67" i="70"/>
  <c r="AH67" i="70" s="1"/>
  <c r="DP70" i="70"/>
  <c r="F76" i="70"/>
  <c r="G76" i="70" s="1"/>
  <c r="F78" i="70"/>
  <c r="G78" i="70" s="1"/>
  <c r="AH81" i="70"/>
  <c r="M87" i="70"/>
  <c r="F88" i="70"/>
  <c r="G88" i="70" s="1"/>
  <c r="M92" i="70"/>
  <c r="AH92" i="70" s="1"/>
  <c r="F92" i="70"/>
  <c r="G92" i="70" s="1"/>
  <c r="DP98" i="70"/>
  <c r="CP115" i="70"/>
  <c r="DP128" i="70"/>
  <c r="F132" i="70"/>
  <c r="G132" i="70" s="1"/>
  <c r="F139" i="70"/>
  <c r="G139" i="70" s="1"/>
  <c r="DP170" i="70"/>
  <c r="DP172" i="70"/>
  <c r="M174" i="70"/>
  <c r="AH174" i="70" s="1"/>
  <c r="E182" i="70"/>
  <c r="F181" i="70"/>
  <c r="G181" i="70" s="1"/>
  <c r="X205" i="70"/>
  <c r="AH205" i="70" s="1"/>
  <c r="AH218" i="70"/>
  <c r="DP219" i="70"/>
  <c r="DP224" i="70"/>
  <c r="X226" i="70"/>
  <c r="X225" i="70"/>
  <c r="X228" i="70"/>
  <c r="AH228" i="70" s="1"/>
  <c r="X227" i="70"/>
  <c r="AH227" i="70" s="1"/>
  <c r="DP229" i="70"/>
  <c r="X272" i="70"/>
  <c r="AH272" i="70" s="1"/>
  <c r="X273" i="70"/>
  <c r="X256" i="70"/>
  <c r="AH256" i="70" s="1"/>
  <c r="X257" i="70"/>
  <c r="CN264" i="70"/>
  <c r="AP159" i="70"/>
  <c r="DP159" i="70" s="1"/>
  <c r="DP156" i="70"/>
  <c r="AP140" i="70"/>
  <c r="DP140" i="70" s="1"/>
  <c r="DP136" i="70"/>
  <c r="AP103" i="70"/>
  <c r="DP103" i="70" s="1"/>
  <c r="AP88" i="70"/>
  <c r="DP88" i="70" s="1"/>
  <c r="AP80" i="70"/>
  <c r="DP80" i="70" s="1"/>
  <c r="BK264" i="70"/>
  <c r="BK248" i="70"/>
  <c r="BU270" i="70"/>
  <c r="CM272" i="70"/>
  <c r="R271" i="70"/>
  <c r="AD271" i="70" s="1"/>
  <c r="BE271" i="70" s="1"/>
  <c r="AH271" i="70"/>
  <c r="CM256" i="70"/>
  <c r="R255" i="70"/>
  <c r="AD255" i="70" s="1"/>
  <c r="BE255" i="70" s="1"/>
  <c r="AH255" i="70"/>
  <c r="Q255" i="70"/>
  <c r="DP271" i="70"/>
  <c r="AX271" i="70"/>
  <c r="AW271" i="70" s="1"/>
  <c r="DP252" i="70"/>
  <c r="DP238" i="70"/>
  <c r="DP234" i="70"/>
  <c r="DP220" i="70"/>
  <c r="AH215" i="70"/>
  <c r="R215" i="70"/>
  <c r="AD215" i="70" s="1"/>
  <c r="BE215" i="70" s="1"/>
  <c r="BK213" i="70"/>
  <c r="BF213" i="70"/>
  <c r="BG213" i="70" s="1"/>
  <c r="M212" i="70"/>
  <c r="R195" i="70"/>
  <c r="AD195" i="70" s="1"/>
  <c r="BE195" i="70" s="1"/>
  <c r="R194" i="70"/>
  <c r="AD194" i="70" s="1"/>
  <c r="BE194" i="70" s="1"/>
  <c r="Q194" i="70"/>
  <c r="BF188" i="70"/>
  <c r="BF187" i="70"/>
  <c r="BE185" i="70"/>
  <c r="DP212" i="70"/>
  <c r="DP200" i="70"/>
  <c r="AP193" i="70"/>
  <c r="AP194" i="70"/>
  <c r="AP189" i="70"/>
  <c r="AP190" i="70"/>
  <c r="DP186" i="70"/>
  <c r="BF184" i="70"/>
  <c r="BF175" i="70"/>
  <c r="BG173" i="70"/>
  <c r="BK173" i="70"/>
  <c r="CM173" i="70"/>
  <c r="CO173" i="70"/>
  <c r="CS173" i="70" s="1"/>
  <c r="DP179" i="70"/>
  <c r="BU154" i="70"/>
  <c r="BT155" i="70"/>
  <c r="BT156" i="70" s="1"/>
  <c r="BT157" i="70" s="1"/>
  <c r="BF151" i="70"/>
  <c r="BF149" i="70"/>
  <c r="BK149" i="70"/>
  <c r="BK148" i="70"/>
  <c r="BF148" i="70"/>
  <c r="R141" i="70"/>
  <c r="AD141" i="70" s="1"/>
  <c r="BE141" i="70" s="1"/>
  <c r="AH141" i="70"/>
  <c r="BF136" i="70"/>
  <c r="BN113" i="70"/>
  <c r="BK106" i="70"/>
  <c r="BN104" i="70"/>
  <c r="BK103" i="70"/>
  <c r="BK99" i="70"/>
  <c r="BN97" i="70"/>
  <c r="BE118" i="70"/>
  <c r="CM103" i="70"/>
  <c r="BU98" i="70"/>
  <c r="CO74" i="70"/>
  <c r="CS74" i="70" s="1"/>
  <c r="BK68" i="70"/>
  <c r="BK64" i="70"/>
  <c r="CM88" i="70"/>
  <c r="BE86" i="70"/>
  <c r="BF79" i="70"/>
  <c r="BG79" i="70" s="1"/>
  <c r="BE77" i="70"/>
  <c r="CM77" i="70"/>
  <c r="CO77" i="70"/>
  <c r="CS77" i="70" s="1"/>
  <c r="R71" i="70"/>
  <c r="D10" i="55" s="1"/>
  <c r="CM65" i="70"/>
  <c r="CO65" i="70"/>
  <c r="CS65" i="70" s="1"/>
  <c r="CO50" i="70"/>
  <c r="AE9" i="55"/>
  <c r="BE37" i="70"/>
  <c r="BF37" i="70" s="1"/>
  <c r="BG37" i="70" s="1"/>
  <c r="BF36" i="70"/>
  <c r="BG36" i="70" s="1"/>
  <c r="BF32" i="70"/>
  <c r="CM32" i="70"/>
  <c r="BF29" i="70"/>
  <c r="CM29" i="70"/>
  <c r="X28" i="70"/>
  <c r="AC28" i="70" s="1"/>
  <c r="AD28" i="70" s="1"/>
  <c r="W25" i="70"/>
  <c r="X17" i="70"/>
  <c r="AC17" i="70" s="1"/>
  <c r="AD17" i="70" s="1"/>
  <c r="F6" i="70"/>
  <c r="G6" i="70" s="1"/>
  <c r="DP5" i="70"/>
  <c r="R240" i="70"/>
  <c r="AD240" i="70" s="1"/>
  <c r="BE240" i="70" s="1"/>
  <c r="R233" i="70"/>
  <c r="AD233" i="70" s="1"/>
  <c r="BE233" i="70" s="1"/>
  <c r="AH233" i="70"/>
  <c r="BU224" i="70"/>
  <c r="BU225" i="70"/>
  <c r="X189" i="70"/>
  <c r="X190" i="70"/>
  <c r="Y215" i="70" s="1"/>
  <c r="F14" i="55" s="1"/>
  <c r="X168" i="70"/>
  <c r="W169" i="70"/>
  <c r="X117" i="70"/>
  <c r="AH117" i="70" s="1"/>
  <c r="X118" i="70"/>
  <c r="AO143" i="70"/>
  <c r="AP142" i="70"/>
  <c r="DP139" i="70"/>
  <c r="AP108" i="70"/>
  <c r="DP108" i="70" s="1"/>
  <c r="AP109" i="70"/>
  <c r="DP89" i="70"/>
  <c r="M275" i="70"/>
  <c r="M276" i="70"/>
  <c r="M269" i="70"/>
  <c r="M270" i="70"/>
  <c r="AP263" i="70"/>
  <c r="AP264" i="70"/>
  <c r="M192" i="70"/>
  <c r="M193" i="70"/>
  <c r="R186" i="70"/>
  <c r="AD186" i="70" s="1"/>
  <c r="BE186" i="70" s="1"/>
  <c r="AP215" i="70"/>
  <c r="AP216" i="70"/>
  <c r="DP196" i="70"/>
  <c r="CL153" i="70"/>
  <c r="R143" i="70"/>
  <c r="AH143" i="70"/>
  <c r="Q143" i="70"/>
  <c r="BF133" i="70"/>
  <c r="BF128" i="70"/>
  <c r="CH116" i="70"/>
  <c r="CM112" i="70"/>
  <c r="CO112" i="70" s="1"/>
  <c r="BF108" i="70"/>
  <c r="CH100" i="70"/>
  <c r="BH77" i="70"/>
  <c r="BM77" i="70" s="1"/>
  <c r="BN69" i="70"/>
  <c r="BN64" i="70"/>
  <c r="BF87" i="70"/>
  <c r="R79" i="70"/>
  <c r="AD79" i="70" s="1"/>
  <c r="BE79" i="70" s="1"/>
  <c r="BK79" i="70" s="1"/>
  <c r="BN79" i="70" s="1"/>
  <c r="CL4" i="70"/>
  <c r="AE8" i="55"/>
  <c r="M103" i="70"/>
  <c r="AH113" i="70"/>
  <c r="F118" i="70"/>
  <c r="G118" i="70" s="1"/>
  <c r="F119" i="70"/>
  <c r="G119" i="70" s="1"/>
  <c r="F127" i="70"/>
  <c r="G127" i="70" s="1"/>
  <c r="F129" i="70"/>
  <c r="G129" i="70" s="1"/>
  <c r="F128" i="70"/>
  <c r="G128" i="70" s="1"/>
  <c r="M131" i="70"/>
  <c r="AH131" i="70" s="1"/>
  <c r="F150" i="70"/>
  <c r="G150" i="70" s="1"/>
  <c r="F160" i="70"/>
  <c r="G160" i="70" s="1"/>
  <c r="F174" i="70"/>
  <c r="G174" i="70" s="1"/>
  <c r="X194" i="70"/>
  <c r="X202" i="70"/>
  <c r="AH202" i="70" s="1"/>
  <c r="F204" i="70"/>
  <c r="G204" i="70" s="1"/>
  <c r="DP204" i="70" s="1"/>
  <c r="F207" i="70"/>
  <c r="G207" i="70" s="1"/>
  <c r="F210" i="70"/>
  <c r="G210" i="70" s="1"/>
  <c r="X214" i="70"/>
  <c r="X276" i="70"/>
  <c r="X268" i="70"/>
  <c r="X260" i="70"/>
  <c r="X252" i="70"/>
  <c r="AP158" i="70"/>
  <c r="AP141" i="70"/>
  <c r="DP141" i="70" s="1"/>
  <c r="AP104" i="70"/>
  <c r="DP104" i="70" s="1"/>
  <c r="AP72" i="70"/>
  <c r="DP72" i="70" s="1"/>
  <c r="AP64" i="70"/>
  <c r="M273" i="70"/>
  <c r="M274" i="70"/>
  <c r="M265" i="70"/>
  <c r="M266" i="70"/>
  <c r="M257" i="70"/>
  <c r="M258" i="70"/>
  <c r="O276" i="70" s="1"/>
  <c r="C16" i="55" s="1"/>
  <c r="M249" i="70"/>
  <c r="M250" i="70"/>
  <c r="AP267" i="70"/>
  <c r="DP242" i="70"/>
  <c r="DP230" i="70"/>
  <c r="DP222" i="70"/>
  <c r="DP218" i="70"/>
  <c r="R208" i="70"/>
  <c r="AD208" i="70" s="1"/>
  <c r="BE208" i="70" s="1"/>
  <c r="AH208" i="70"/>
  <c r="M196" i="70"/>
  <c r="M197" i="70"/>
  <c r="AP197" i="70"/>
  <c r="BN177" i="70"/>
  <c r="BK174" i="70"/>
  <c r="AD167" i="70"/>
  <c r="BE167" i="70" s="1"/>
  <c r="AD165" i="70"/>
  <c r="BE165" i="70" s="1"/>
  <c r="AD163" i="70"/>
  <c r="BE163" i="70" s="1"/>
  <c r="AD161" i="70"/>
  <c r="BE161" i="70" s="1"/>
  <c r="BN125" i="70"/>
  <c r="M152" i="70"/>
  <c r="L153" i="70"/>
  <c r="AD143" i="70"/>
  <c r="BE143" i="70" s="1"/>
  <c r="BE135" i="70"/>
  <c r="BU134" i="70"/>
  <c r="BU135" i="70"/>
  <c r="BF129" i="70"/>
  <c r="BK127" i="70"/>
  <c r="CL125" i="70"/>
  <c r="CM125" i="70" s="1"/>
  <c r="DD125" i="70" s="1"/>
  <c r="BF124" i="70"/>
  <c r="CM124" i="70"/>
  <c r="BU122" i="70"/>
  <c r="BU127" i="70"/>
  <c r="BE121" i="70"/>
  <c r="CM119" i="70"/>
  <c r="CO119" i="70" s="1"/>
  <c r="CS119" i="70" s="1"/>
  <c r="BE116" i="70"/>
  <c r="BE109" i="70"/>
  <c r="BK109" i="70" s="1"/>
  <c r="BF107" i="70"/>
  <c r="BF100" i="70"/>
  <c r="DP99" i="70"/>
  <c r="BF92" i="70"/>
  <c r="BF90" i="70"/>
  <c r="BK90" i="70" s="1"/>
  <c r="BE84" i="70"/>
  <c r="BF81" i="70"/>
  <c r="BF78" i="70"/>
  <c r="BF73" i="70"/>
  <c r="BK66" i="70"/>
  <c r="CM66" i="70"/>
  <c r="M59" i="70"/>
  <c r="M60" i="70"/>
  <c r="M56" i="70"/>
  <c r="BF54" i="70"/>
  <c r="CM51" i="70"/>
  <c r="BE47" i="70"/>
  <c r="AD46" i="70"/>
  <c r="AD42" i="70"/>
  <c r="BE42" i="70" s="1"/>
  <c r="BE41" i="70"/>
  <c r="CM41" i="70"/>
  <c r="CO19" i="70"/>
  <c r="CO6" i="70"/>
  <c r="CS6" i="70" s="1"/>
  <c r="CM6" i="70"/>
  <c r="CM5" i="70"/>
  <c r="BF9" i="70"/>
  <c r="AP29" i="70"/>
  <c r="AP28" i="70"/>
  <c r="AP26" i="70"/>
  <c r="DP26" i="70" s="1"/>
  <c r="AP27" i="70"/>
  <c r="F59" i="70"/>
  <c r="G59" i="70" s="1"/>
  <c r="F60" i="70"/>
  <c r="G60" i="70" s="1"/>
  <c r="DP60" i="70" s="1"/>
  <c r="DP57" i="70"/>
  <c r="DP54" i="70"/>
  <c r="DP53" i="70"/>
  <c r="F47" i="70"/>
  <c r="G47" i="70" s="1"/>
  <c r="DP47" i="70" s="1"/>
  <c r="F48" i="70"/>
  <c r="G48" i="70" s="1"/>
  <c r="DP48" i="70" s="1"/>
  <c r="CO244" i="70"/>
  <c r="AD221" i="70"/>
  <c r="BE221" i="70" s="1"/>
  <c r="BF217" i="70"/>
  <c r="X112" i="70"/>
  <c r="AH112" i="70" s="1"/>
  <c r="X111" i="70"/>
  <c r="AH111" i="70" s="1"/>
  <c r="X100" i="70"/>
  <c r="AH100" i="70" s="1"/>
  <c r="X99" i="70"/>
  <c r="BH19" i="70"/>
  <c r="BU12" i="70"/>
  <c r="Q25" i="70"/>
  <c r="Q204" i="70"/>
  <c r="AE11" i="55"/>
  <c r="Q238" i="70"/>
  <c r="AE14" i="55"/>
  <c r="AX222" i="70"/>
  <c r="AW222" i="70" s="1"/>
  <c r="AX99" i="70"/>
  <c r="AW99" i="70" s="1"/>
  <c r="AH82" i="70"/>
  <c r="F111" i="70"/>
  <c r="G111" i="70" s="1"/>
  <c r="F114" i="70"/>
  <c r="G114" i="70" s="1"/>
  <c r="DP114" i="70" s="1"/>
  <c r="M120" i="70"/>
  <c r="AH120" i="70" s="1"/>
  <c r="X124" i="70"/>
  <c r="X123" i="70"/>
  <c r="AH123" i="70" s="1"/>
  <c r="AH128" i="70"/>
  <c r="AH129" i="70"/>
  <c r="F133" i="70"/>
  <c r="G133" i="70" s="1"/>
  <c r="F137" i="70"/>
  <c r="G137" i="70" s="1"/>
  <c r="F142" i="70"/>
  <c r="G142" i="70" s="1"/>
  <c r="X158" i="70"/>
  <c r="Z184" i="70" s="1"/>
  <c r="G13" i="55" s="1"/>
  <c r="F171" i="70"/>
  <c r="G171" i="70" s="1"/>
  <c r="F194" i="70"/>
  <c r="G194" i="70" s="1"/>
  <c r="F202" i="70"/>
  <c r="G202" i="70" s="1"/>
  <c r="F214" i="70"/>
  <c r="G214" i="70" s="1"/>
  <c r="AH242" i="70"/>
  <c r="F270" i="70"/>
  <c r="G270" i="70" s="1"/>
  <c r="X270" i="70"/>
  <c r="X262" i="70"/>
  <c r="X254" i="70"/>
  <c r="AP106" i="70"/>
  <c r="DP106" i="70" s="1"/>
  <c r="AP74" i="70"/>
  <c r="DP74" i="70" s="1"/>
  <c r="AP66" i="70"/>
  <c r="DP66" i="70" s="1"/>
  <c r="AP275" i="70"/>
  <c r="AO276" i="70"/>
  <c r="AP276" i="70" s="1"/>
  <c r="DP269" i="70"/>
  <c r="AP254" i="70"/>
  <c r="AP251" i="70"/>
  <c r="M214" i="70"/>
  <c r="M210" i="70"/>
  <c r="CO203" i="70"/>
  <c r="CS203" i="70" s="1"/>
  <c r="AH189" i="70"/>
  <c r="AD187" i="70"/>
  <c r="BE187" i="70" s="1"/>
  <c r="AP208" i="70"/>
  <c r="AP205" i="70"/>
  <c r="AP185" i="70"/>
  <c r="BN180" i="70"/>
  <c r="CM184" i="70"/>
  <c r="CO184" i="70"/>
  <c r="CS184" i="70" s="1"/>
  <c r="CM177" i="70"/>
  <c r="BK175" i="70"/>
  <c r="CM174" i="70"/>
  <c r="BF143" i="70"/>
  <c r="BU139" i="70"/>
  <c r="BU140" i="70"/>
  <c r="BF138" i="70"/>
  <c r="BG138" i="70" s="1"/>
  <c r="BK138" i="70"/>
  <c r="BF134" i="70"/>
  <c r="BK134" i="70"/>
  <c r="BE132" i="70"/>
  <c r="BE129" i="70"/>
  <c r="DP135" i="70"/>
  <c r="BN118" i="70"/>
  <c r="BF122" i="70"/>
  <c r="BU121" i="70"/>
  <c r="BE117" i="70"/>
  <c r="BK115" i="70"/>
  <c r="CO114" i="70"/>
  <c r="CS114" i="70" s="1"/>
  <c r="BF111" i="70"/>
  <c r="BG111" i="70" s="1"/>
  <c r="BU108" i="70"/>
  <c r="BF105" i="70"/>
  <c r="BF102" i="70"/>
  <c r="BK102" i="70" s="1"/>
  <c r="BK101" i="70"/>
  <c r="BK95" i="70"/>
  <c r="BF94" i="70"/>
  <c r="DP169" i="70"/>
  <c r="BK92" i="70"/>
  <c r="AP78" i="70"/>
  <c r="BK73" i="70"/>
  <c r="BF89" i="70"/>
  <c r="BE85" i="70"/>
  <c r="CM81" i="70"/>
  <c r="BE75" i="70"/>
  <c r="CM73" i="70"/>
  <c r="BF70" i="70"/>
  <c r="CM70" i="70" s="1"/>
  <c r="BK70" i="70"/>
  <c r="BT49" i="70"/>
  <c r="BF42" i="70"/>
  <c r="BG42" i="70" s="1"/>
  <c r="CL42" i="70"/>
  <c r="BE38" i="70"/>
  <c r="BF35" i="70"/>
  <c r="CO5" i="70"/>
  <c r="CS5" i="70" s="1"/>
  <c r="BE33" i="70"/>
  <c r="AC30" i="70"/>
  <c r="AD30" i="70" s="1"/>
  <c r="M26" i="70"/>
  <c r="AD25" i="70"/>
  <c r="CM15" i="70"/>
  <c r="X13" i="70"/>
  <c r="AC13" i="70" s="1"/>
  <c r="AD13" i="70" s="1"/>
  <c r="X14" i="70"/>
  <c r="AC14" i="70" s="1"/>
  <c r="BK7" i="70"/>
  <c r="BF3" i="70"/>
  <c r="AP15" i="70"/>
  <c r="AP11" i="70"/>
  <c r="DP59" i="70"/>
  <c r="DP38" i="70"/>
  <c r="DP34" i="70"/>
  <c r="BN244" i="70"/>
  <c r="BK237" i="70"/>
  <c r="BF236" i="70"/>
  <c r="BK236" i="70"/>
  <c r="M230" i="70"/>
  <c r="M231" i="70"/>
  <c r="BE228" i="70"/>
  <c r="BE220" i="70"/>
  <c r="CM219" i="70"/>
  <c r="X180" i="70"/>
  <c r="AH180" i="70" s="1"/>
  <c r="X181" i="70"/>
  <c r="AH181" i="70" s="1"/>
  <c r="X147" i="70"/>
  <c r="AH147" i="70" s="1"/>
  <c r="X108" i="70"/>
  <c r="X107" i="70"/>
  <c r="AH107" i="70" s="1"/>
  <c r="X79" i="70"/>
  <c r="AH79" i="70" s="1"/>
  <c r="X78" i="70"/>
  <c r="AH78" i="70" s="1"/>
  <c r="BF271" i="70"/>
  <c r="BG271" i="70" s="1"/>
  <c r="BF263" i="70"/>
  <c r="BG263" i="70" s="1"/>
  <c r="BK263" i="70"/>
  <c r="BF255" i="70"/>
  <c r="BG255" i="70" s="1"/>
  <c r="BF247" i="70"/>
  <c r="BG247" i="70" s="1"/>
  <c r="AP273" i="70"/>
  <c r="AP265" i="70"/>
  <c r="AP257" i="70"/>
  <c r="AP249" i="70"/>
  <c r="CM213" i="70"/>
  <c r="BF194" i="70"/>
  <c r="BG194" i="70" s="1"/>
  <c r="BK194" i="70"/>
  <c r="AP211" i="70"/>
  <c r="AP203" i="70"/>
  <c r="AP195" i="70"/>
  <c r="AP187" i="70"/>
  <c r="BN168" i="70"/>
  <c r="BF183" i="70"/>
  <c r="BF176" i="70"/>
  <c r="CO174" i="70"/>
  <c r="CS174" i="70" s="1"/>
  <c r="BF172" i="70"/>
  <c r="CM172" i="70" s="1"/>
  <c r="BF158" i="70"/>
  <c r="BK158" i="70" s="1"/>
  <c r="CM144" i="70"/>
  <c r="BF141" i="70"/>
  <c r="BG141" i="70" s="1"/>
  <c r="M139" i="70"/>
  <c r="BF126" i="70"/>
  <c r="BF123" i="70"/>
  <c r="BK123" i="70" s="1"/>
  <c r="BK113" i="70"/>
  <c r="BU106" i="70"/>
  <c r="CM90" i="70"/>
  <c r="CM87" i="70"/>
  <c r="CO87" i="70" s="1"/>
  <c r="CS87" i="70" s="1"/>
  <c r="BF80" i="70"/>
  <c r="CM79" i="70"/>
  <c r="CO79" i="70" s="1"/>
  <c r="CS79" i="70" s="1"/>
  <c r="BF76" i="70"/>
  <c r="BF72" i="70"/>
  <c r="AD71" i="70"/>
  <c r="BE71" i="70" s="1"/>
  <c r="BF67" i="70"/>
  <c r="CM67" i="70" s="1"/>
  <c r="BF63" i="70"/>
  <c r="CM54" i="70"/>
  <c r="BE48" i="70"/>
  <c r="X45" i="70"/>
  <c r="AC45" i="70" s="1"/>
  <c r="AD45" i="70" s="1"/>
  <c r="BE45" i="70" s="1"/>
  <c r="BF39" i="70"/>
  <c r="CO32" i="70"/>
  <c r="CS32" i="70" s="1"/>
  <c r="L32" i="70"/>
  <c r="M31" i="70"/>
  <c r="AC21" i="70"/>
  <c r="AD21" i="70" s="1"/>
  <c r="BF4" i="70"/>
  <c r="CO9" i="70"/>
  <c r="CS9" i="70" s="1"/>
  <c r="CM9" i="70"/>
  <c r="F23" i="70"/>
  <c r="G23" i="70" s="1"/>
  <c r="DP23" i="70" s="1"/>
  <c r="DP61" i="70"/>
  <c r="AP42" i="70"/>
  <c r="AP43" i="70"/>
  <c r="DP43" i="70" s="1"/>
  <c r="BF238" i="70"/>
  <c r="BG238" i="70" s="1"/>
  <c r="BF235" i="70"/>
  <c r="BG235" i="70" s="1"/>
  <c r="M234" i="70"/>
  <c r="AD218" i="70"/>
  <c r="BE218" i="70" s="1"/>
  <c r="X178" i="70"/>
  <c r="X179" i="70"/>
  <c r="X148" i="70"/>
  <c r="AH148" i="70" s="1"/>
  <c r="X87" i="70"/>
  <c r="X86" i="70"/>
  <c r="Y33" i="70"/>
  <c r="F8" i="55" s="1"/>
  <c r="E8" i="55" s="1"/>
  <c r="BF61" i="70"/>
  <c r="BF57" i="70"/>
  <c r="BF53" i="70"/>
  <c r="CO51" i="70"/>
  <c r="CS51" i="70" s="1"/>
  <c r="CM35" i="70"/>
  <c r="CO35" i="70" s="1"/>
  <c r="CS35" i="70" s="1"/>
  <c r="AD24" i="70"/>
  <c r="M22" i="70"/>
  <c r="AD20" i="70"/>
  <c r="M18" i="70"/>
  <c r="AD16" i="70"/>
  <c r="M14" i="70"/>
  <c r="AD12" i="70"/>
  <c r="X10" i="70"/>
  <c r="AC10" i="70" s="1"/>
  <c r="F24" i="70"/>
  <c r="G24" i="70" s="1"/>
  <c r="DP24" i="70" s="1"/>
  <c r="DP22" i="70"/>
  <c r="AP18" i="70"/>
  <c r="DP16" i="70"/>
  <c r="DP6" i="70"/>
  <c r="DP50" i="70"/>
  <c r="AP33" i="70"/>
  <c r="DP33" i="70" s="1"/>
  <c r="AD232" i="70"/>
  <c r="BE232" i="70" s="1"/>
  <c r="BF227" i="70"/>
  <c r="M226" i="70"/>
  <c r="AD222" i="70"/>
  <c r="BE222" i="70" s="1"/>
  <c r="M216" i="70"/>
  <c r="X172" i="70"/>
  <c r="Y123" i="70"/>
  <c r="F11" i="55" s="1"/>
  <c r="E11" i="55" s="1"/>
  <c r="X7" i="70"/>
  <c r="X6" i="70"/>
  <c r="F25" i="70"/>
  <c r="G25" i="70" s="1"/>
  <c r="AP20" i="70"/>
  <c r="F17" i="70"/>
  <c r="G17" i="70" s="1"/>
  <c r="DP17" i="70" s="1"/>
  <c r="AP12" i="70"/>
  <c r="AP4" i="70"/>
  <c r="BU244" i="70"/>
  <c r="BF245" i="70"/>
  <c r="BG245" i="70" s="1"/>
  <c r="M243" i="70"/>
  <c r="BF242" i="70"/>
  <c r="BK242" i="70" s="1"/>
  <c r="CM242" i="70"/>
  <c r="M241" i="70"/>
  <c r="BF240" i="70"/>
  <c r="BG240" i="70" s="1"/>
  <c r="CM240" i="70"/>
  <c r="M239" i="70"/>
  <c r="AD238" i="70"/>
  <c r="BE238" i="70" s="1"/>
  <c r="X167" i="70"/>
  <c r="X152" i="70"/>
  <c r="X34" i="70"/>
  <c r="X54" i="70"/>
  <c r="X51" i="70"/>
  <c r="CM237" i="70"/>
  <c r="CM235" i="70"/>
  <c r="CM227" i="70"/>
  <c r="X135" i="70"/>
  <c r="AH135" i="70" s="1"/>
  <c r="X150" i="70"/>
  <c r="X36" i="70"/>
  <c r="X57" i="70"/>
  <c r="X49" i="70"/>
  <c r="X47" i="70"/>
  <c r="W13" i="55"/>
  <c r="Z13" i="55" s="1"/>
  <c r="W5" i="55"/>
  <c r="Z5" i="55" s="1"/>
  <c r="W16" i="55"/>
  <c r="Z16" i="55" s="1"/>
  <c r="W6" i="55"/>
  <c r="Z6" i="55" s="1"/>
  <c r="AH7" i="55"/>
  <c r="AI7" i="55" s="1"/>
  <c r="Y7" i="55" s="1"/>
  <c r="AH5" i="55"/>
  <c r="AI5" i="55" s="1"/>
  <c r="E6" i="55"/>
  <c r="R17" i="55"/>
  <c r="W7" i="55"/>
  <c r="Z7" i="55" s="1"/>
  <c r="L5" i="55"/>
  <c r="L6" i="55" s="1"/>
  <c r="L7" i="55" s="1"/>
  <c r="AH6" i="55"/>
  <c r="AI6" i="55" s="1"/>
  <c r="E5" i="55"/>
  <c r="S17" i="55"/>
  <c r="O5" i="55"/>
  <c r="O7" i="55"/>
  <c r="M5" i="70" l="1"/>
  <c r="L7" i="70"/>
  <c r="M6" i="70"/>
  <c r="BN123" i="70"/>
  <c r="DD82" i="70"/>
  <c r="CO82" i="70"/>
  <c r="CS82" i="70" s="1"/>
  <c r="BN242" i="70"/>
  <c r="CO172" i="70"/>
  <c r="CS172" i="70" s="1"/>
  <c r="DD172" i="70"/>
  <c r="DD70" i="70"/>
  <c r="CN70" i="70"/>
  <c r="CO70" i="70"/>
  <c r="CS70" i="70" s="1"/>
  <c r="BN158" i="70"/>
  <c r="BN102" i="70"/>
  <c r="DD67" i="70"/>
  <c r="CN67" i="70"/>
  <c r="CO67" i="70"/>
  <c r="CS67" i="70" s="1"/>
  <c r="BN120" i="70"/>
  <c r="CO227" i="70"/>
  <c r="CS227" i="70" s="1"/>
  <c r="DD227" i="70"/>
  <c r="R241" i="70"/>
  <c r="AD241" i="70" s="1"/>
  <c r="BE241" i="70" s="1"/>
  <c r="Q241" i="70"/>
  <c r="R243" i="70"/>
  <c r="AD243" i="70" s="1"/>
  <c r="BE243" i="70" s="1"/>
  <c r="AH243" i="70"/>
  <c r="Q243" i="70"/>
  <c r="DP18" i="70"/>
  <c r="Q22" i="70"/>
  <c r="R22" i="70"/>
  <c r="AD22" i="70" s="1"/>
  <c r="BG57" i="70"/>
  <c r="CM57" i="70"/>
  <c r="BH57" i="70"/>
  <c r="BM57" i="70" s="1"/>
  <c r="BN57" i="70" s="1"/>
  <c r="BK57" i="70"/>
  <c r="CQ57" i="70"/>
  <c r="BK218" i="70"/>
  <c r="BG39" i="70"/>
  <c r="CM39" i="70"/>
  <c r="BG76" i="70"/>
  <c r="CM76" i="70"/>
  <c r="CQ76" i="70"/>
  <c r="CL106" i="70"/>
  <c r="CC106" i="70"/>
  <c r="CB106" i="70" s="1"/>
  <c r="BX123" i="70"/>
  <c r="X11" i="55" s="1"/>
  <c r="CO144" i="70"/>
  <c r="CS144" i="70" s="1"/>
  <c r="CN144" i="70"/>
  <c r="DD144" i="70"/>
  <c r="BN194" i="70"/>
  <c r="DD15" i="70"/>
  <c r="CQ15" i="70"/>
  <c r="CO15" i="70"/>
  <c r="CS15" i="70" s="1"/>
  <c r="BF38" i="70"/>
  <c r="BG38" i="70" s="1"/>
  <c r="BF132" i="70"/>
  <c r="BN175" i="70"/>
  <c r="AX254" i="70"/>
  <c r="AW254" i="70" s="1"/>
  <c r="DP254" i="70"/>
  <c r="DP202" i="70"/>
  <c r="CI129" i="70"/>
  <c r="CJ129" i="70" s="1"/>
  <c r="BG129" i="70"/>
  <c r="R273" i="70"/>
  <c r="AD273" i="70" s="1"/>
  <c r="BE273" i="70" s="1"/>
  <c r="Q273" i="70"/>
  <c r="AH273" i="70"/>
  <c r="CS112" i="70"/>
  <c r="CN112" i="70"/>
  <c r="AX263" i="70"/>
  <c r="AW263" i="70" s="1"/>
  <c r="DP263" i="70"/>
  <c r="AH118" i="70"/>
  <c r="Z123" i="70"/>
  <c r="G11" i="55" s="1"/>
  <c r="BN149" i="70"/>
  <c r="BH9" i="70"/>
  <c r="BM9" i="70" s="1"/>
  <c r="DP113" i="70"/>
  <c r="AX113" i="70"/>
  <c r="AW113" i="70" s="1"/>
  <c r="AS123" i="70"/>
  <c r="K11" i="55" s="1"/>
  <c r="BN50" i="70"/>
  <c r="BK76" i="70"/>
  <c r="Y62" i="70"/>
  <c r="F9" i="55" s="1"/>
  <c r="CP237" i="70"/>
  <c r="CO237" i="70"/>
  <c r="CS237" i="70" s="1"/>
  <c r="DD237" i="70"/>
  <c r="CN237" i="70"/>
  <c r="CQ237" i="70"/>
  <c r="BF218" i="70"/>
  <c r="BG218" i="70" s="1"/>
  <c r="BG227" i="70"/>
  <c r="CQ227" i="70"/>
  <c r="BK227" i="70"/>
  <c r="R18" i="70"/>
  <c r="AD18" i="70" s="1"/>
  <c r="Q18" i="70"/>
  <c r="BE24" i="70"/>
  <c r="BG61" i="70"/>
  <c r="BH61" i="70"/>
  <c r="BM61" i="70" s="1"/>
  <c r="BN61" i="70" s="1"/>
  <c r="BK61" i="70"/>
  <c r="CM61" i="70"/>
  <c r="CQ61" i="70"/>
  <c r="BK238" i="70"/>
  <c r="DP42" i="70"/>
  <c r="DQ62" i="70" s="1"/>
  <c r="AR62" i="70"/>
  <c r="J9" i="55" s="1"/>
  <c r="CN9" i="70"/>
  <c r="DD9" i="70"/>
  <c r="BF45" i="70"/>
  <c r="BG45" i="70" s="1"/>
  <c r="CM72" i="70"/>
  <c r="BK72" i="70"/>
  <c r="BG72" i="70"/>
  <c r="CQ72" i="70"/>
  <c r="CM111" i="70"/>
  <c r="CI126" i="70"/>
  <c r="BG126" i="70"/>
  <c r="BK126" i="70"/>
  <c r="CM126" i="70"/>
  <c r="BK183" i="70"/>
  <c r="AX187" i="70"/>
  <c r="AW187" i="70" s="1"/>
  <c r="DP187" i="70"/>
  <c r="DP249" i="70"/>
  <c r="AX249" i="70"/>
  <c r="AW249" i="70" s="1"/>
  <c r="BK247" i="70"/>
  <c r="BG3" i="70"/>
  <c r="BK3" i="70"/>
  <c r="CM3" i="70"/>
  <c r="CQ3" i="70" s="1"/>
  <c r="BF75" i="70"/>
  <c r="BG89" i="70"/>
  <c r="CM89" i="70"/>
  <c r="BK89" i="70"/>
  <c r="BG105" i="70"/>
  <c r="BK105" i="70"/>
  <c r="CH121" i="70"/>
  <c r="CI143" i="70"/>
  <c r="BG143" i="70"/>
  <c r="CO177" i="70"/>
  <c r="CS177" i="70" s="1"/>
  <c r="DD177" i="70"/>
  <c r="CN177" i="70"/>
  <c r="R214" i="70"/>
  <c r="AD214" i="70" s="1"/>
  <c r="BE214" i="70" s="1"/>
  <c r="AH214" i="70"/>
  <c r="Q214" i="70"/>
  <c r="CQ51" i="70"/>
  <c r="DD51" i="70"/>
  <c r="CN51" i="70"/>
  <c r="R59" i="70"/>
  <c r="AD59" i="70" s="1"/>
  <c r="Q59" i="70"/>
  <c r="BN90" i="70"/>
  <c r="BN109" i="70"/>
  <c r="BG124" i="70"/>
  <c r="CQ124" i="70"/>
  <c r="BK124" i="70"/>
  <c r="CM143" i="70"/>
  <c r="BK143" i="70"/>
  <c r="R266" i="70"/>
  <c r="AD266" i="70" s="1"/>
  <c r="BE266" i="70" s="1"/>
  <c r="AH266" i="70"/>
  <c r="Q266" i="70"/>
  <c r="CJ116" i="70"/>
  <c r="D14" i="55"/>
  <c r="BE28" i="70"/>
  <c r="CI149" i="70"/>
  <c r="BG149" i="70"/>
  <c r="CM149" i="70"/>
  <c r="CQ149" i="70"/>
  <c r="AX189" i="70"/>
  <c r="AW189" i="70" s="1"/>
  <c r="CC270" i="70"/>
  <c r="CB270" i="70" s="1"/>
  <c r="BX276" i="70"/>
  <c r="X16" i="55" s="1"/>
  <c r="CP264" i="70"/>
  <c r="Y93" i="70"/>
  <c r="F10" i="55" s="1"/>
  <c r="E10" i="55" s="1"/>
  <c r="AH63" i="70"/>
  <c r="CO69" i="70"/>
  <c r="CS69" i="70" s="1"/>
  <c r="DD69" i="70"/>
  <c r="BF145" i="70"/>
  <c r="BG145" i="70" s="1"/>
  <c r="AX213" i="70"/>
  <c r="AW213" i="70" s="1"/>
  <c r="DP213" i="70"/>
  <c r="BN201" i="70"/>
  <c r="BG205" i="70"/>
  <c r="CQ205" i="70"/>
  <c r="CM205" i="70"/>
  <c r="DP259" i="70"/>
  <c r="AX259" i="70"/>
  <c r="AW259" i="70" s="1"/>
  <c r="R252" i="70"/>
  <c r="AD252" i="70" s="1"/>
  <c r="BE252" i="70" s="1"/>
  <c r="Q252" i="70"/>
  <c r="AH252" i="70"/>
  <c r="BU16" i="70"/>
  <c r="BT17" i="70"/>
  <c r="DD248" i="70"/>
  <c r="CO248" i="70"/>
  <c r="CQ248" i="70"/>
  <c r="BN272" i="70"/>
  <c r="CN235" i="70"/>
  <c r="DD235" i="70"/>
  <c r="CO235" i="70"/>
  <c r="CS235" i="70" s="1"/>
  <c r="R239" i="70"/>
  <c r="AD239" i="70" s="1"/>
  <c r="BE239" i="70" s="1"/>
  <c r="Q239" i="70"/>
  <c r="R216" i="70"/>
  <c r="AD216" i="70" s="1"/>
  <c r="BE216" i="70" s="1"/>
  <c r="O246" i="70"/>
  <c r="C15" i="55" s="1"/>
  <c r="Q216" i="70"/>
  <c r="AH216" i="70"/>
  <c r="AH226" i="70"/>
  <c r="Q226" i="70"/>
  <c r="R226" i="70"/>
  <c r="AD226" i="70" s="1"/>
  <c r="BE226" i="70" s="1"/>
  <c r="BE12" i="70"/>
  <c r="L33" i="70"/>
  <c r="M32" i="70"/>
  <c r="BF71" i="70"/>
  <c r="CQ123" i="70"/>
  <c r="BG123" i="70"/>
  <c r="CM123" i="70"/>
  <c r="BG172" i="70"/>
  <c r="BK172" i="70"/>
  <c r="CQ172" i="70"/>
  <c r="AX211" i="70"/>
  <c r="AW211" i="70" s="1"/>
  <c r="DP211" i="70"/>
  <c r="CM220" i="70"/>
  <c r="BF220" i="70"/>
  <c r="BG220" i="70" s="1"/>
  <c r="BH15" i="70"/>
  <c r="CM33" i="70"/>
  <c r="BF33" i="70"/>
  <c r="BG33" i="70" s="1"/>
  <c r="DD73" i="70"/>
  <c r="CO73" i="70"/>
  <c r="CS73" i="70" s="1"/>
  <c r="BN92" i="70"/>
  <c r="BG94" i="70"/>
  <c r="CM94" i="70"/>
  <c r="BG102" i="70"/>
  <c r="BF117" i="70"/>
  <c r="DD124" i="70"/>
  <c r="CO124" i="70"/>
  <c r="CM37" i="70"/>
  <c r="BK37" i="70"/>
  <c r="BN103" i="70"/>
  <c r="BG175" i="70"/>
  <c r="CQ175" i="70"/>
  <c r="CM175" i="70"/>
  <c r="CI188" i="70"/>
  <c r="BG188" i="70"/>
  <c r="BK188" i="70"/>
  <c r="DD36" i="70"/>
  <c r="DD91" i="70"/>
  <c r="CN91" i="70"/>
  <c r="CQ91" i="70"/>
  <c r="CO91" i="70"/>
  <c r="CS91" i="70" s="1"/>
  <c r="BN205" i="70"/>
  <c r="R261" i="70"/>
  <c r="AD261" i="70" s="1"/>
  <c r="BE261" i="70" s="1"/>
  <c r="AH261" i="70"/>
  <c r="Q261" i="70"/>
  <c r="AH167" i="70"/>
  <c r="CO240" i="70"/>
  <c r="DD240" i="70"/>
  <c r="CC244" i="70"/>
  <c r="CB244" i="70" s="1"/>
  <c r="DP20" i="70"/>
  <c r="BF232" i="70"/>
  <c r="BG232" i="70" s="1"/>
  <c r="BK232" i="70"/>
  <c r="BE20" i="70"/>
  <c r="BG53" i="70"/>
  <c r="BK53" i="70"/>
  <c r="CM53" i="70"/>
  <c r="BE21" i="70"/>
  <c r="BG63" i="70"/>
  <c r="CM63" i="70"/>
  <c r="CQ63" i="70"/>
  <c r="BK63" i="70"/>
  <c r="CN87" i="70"/>
  <c r="DD87" i="70"/>
  <c r="AH139" i="70"/>
  <c r="R139" i="70"/>
  <c r="AD139" i="70" s="1"/>
  <c r="BE139" i="70" s="1"/>
  <c r="Q139" i="70"/>
  <c r="O154" i="70"/>
  <c r="C12" i="55" s="1"/>
  <c r="BG183" i="70"/>
  <c r="CM183" i="70"/>
  <c r="R231" i="70"/>
  <c r="AD231" i="70" s="1"/>
  <c r="BE231" i="70" s="1"/>
  <c r="AH231" i="70"/>
  <c r="Q231" i="70"/>
  <c r="AD14" i="70"/>
  <c r="R26" i="70"/>
  <c r="Q26" i="70"/>
  <c r="BN70" i="70"/>
  <c r="BN73" i="70"/>
  <c r="BG122" i="70"/>
  <c r="BK122" i="70"/>
  <c r="BK129" i="70"/>
  <c r="BN134" i="70"/>
  <c r="CL140" i="70"/>
  <c r="CC140" i="70"/>
  <c r="CB140" i="70" s="1"/>
  <c r="DP205" i="70"/>
  <c r="AX205" i="70"/>
  <c r="AW205" i="70" s="1"/>
  <c r="DP111" i="70"/>
  <c r="CS244" i="70"/>
  <c r="CN244" i="70"/>
  <c r="CS19" i="70"/>
  <c r="CN19" i="70"/>
  <c r="BK42" i="70"/>
  <c r="BG54" i="70"/>
  <c r="CQ54" i="70"/>
  <c r="BK54" i="70"/>
  <c r="CN66" i="70"/>
  <c r="CP66" i="70"/>
  <c r="CO66" i="70"/>
  <c r="CS66" i="70" s="1"/>
  <c r="DD66" i="70"/>
  <c r="CQ66" i="70"/>
  <c r="BG92" i="70"/>
  <c r="CM92" i="70"/>
  <c r="CL127" i="70"/>
  <c r="CC127" i="70"/>
  <c r="CB127" i="70" s="1"/>
  <c r="BX154" i="70"/>
  <c r="X12" i="55" s="1"/>
  <c r="R265" i="70"/>
  <c r="AD265" i="70" s="1"/>
  <c r="BE265" i="70" s="1"/>
  <c r="Q265" i="70"/>
  <c r="AH265" i="70"/>
  <c r="DP64" i="70"/>
  <c r="AR93" i="70"/>
  <c r="J10" i="55" s="1"/>
  <c r="O10" i="55" s="1"/>
  <c r="DP158" i="70"/>
  <c r="DP129" i="70"/>
  <c r="BG87" i="70"/>
  <c r="BK87" i="70"/>
  <c r="R192" i="70"/>
  <c r="AD192" i="70" s="1"/>
  <c r="BE192" i="70" s="1"/>
  <c r="Q192" i="70"/>
  <c r="AH192" i="70"/>
  <c r="R269" i="70"/>
  <c r="AD269" i="70" s="1"/>
  <c r="BE269" i="70" s="1"/>
  <c r="AH269" i="70"/>
  <c r="Q269" i="70"/>
  <c r="DP142" i="70"/>
  <c r="BN68" i="70"/>
  <c r="CO103" i="70"/>
  <c r="CS103" i="70" s="1"/>
  <c r="DD103" i="70"/>
  <c r="CQ103" i="70"/>
  <c r="CN103" i="70"/>
  <c r="CR103" i="70" s="1"/>
  <c r="BG136" i="70"/>
  <c r="BK136" i="70"/>
  <c r="CM136" i="70"/>
  <c r="CQ136" i="70" s="1"/>
  <c r="CI151" i="70"/>
  <c r="BG151" i="70"/>
  <c r="CQ151" i="70"/>
  <c r="BK151" i="70"/>
  <c r="CM151" i="70"/>
  <c r="BG184" i="70"/>
  <c r="CQ184" i="70"/>
  <c r="BK184" i="70"/>
  <c r="DP92" i="70"/>
  <c r="AH87" i="70"/>
  <c r="DD246" i="70"/>
  <c r="CN246" i="70"/>
  <c r="CP246" i="70"/>
  <c r="BG5" i="70"/>
  <c r="BK5" i="70"/>
  <c r="CN5" i="70" s="1"/>
  <c r="CQ5" i="70"/>
  <c r="BN49" i="70"/>
  <c r="BN65" i="70"/>
  <c r="CR91" i="70"/>
  <c r="BN91" i="70"/>
  <c r="CQ111" i="70"/>
  <c r="CL117" i="70"/>
  <c r="CC117" i="70"/>
  <c r="CB117" i="70" s="1"/>
  <c r="BG120" i="70"/>
  <c r="CM120" i="70"/>
  <c r="BF131" i="70"/>
  <c r="AH158" i="70"/>
  <c r="R146" i="70"/>
  <c r="Q146" i="70"/>
  <c r="AH146" i="70"/>
  <c r="BN138" i="70"/>
  <c r="AP162" i="70"/>
  <c r="DP162" i="70" s="1"/>
  <c r="AO163" i="70"/>
  <c r="CR177" i="70"/>
  <c r="DD209" i="70"/>
  <c r="CO209" i="70"/>
  <c r="CS209" i="70" s="1"/>
  <c r="R267" i="70"/>
  <c r="AD267" i="70" s="1"/>
  <c r="BE267" i="70" s="1"/>
  <c r="AH267" i="70"/>
  <c r="Q267" i="70"/>
  <c r="CQ36" i="70"/>
  <c r="BG82" i="70"/>
  <c r="CQ82" i="70"/>
  <c r="BK82" i="70"/>
  <c r="CI116" i="70"/>
  <c r="CK116" i="70" s="1"/>
  <c r="BG116" i="70"/>
  <c r="BK116" i="70"/>
  <c r="CR144" i="70"/>
  <c r="BN144" i="70"/>
  <c r="BG177" i="70"/>
  <c r="CQ177" i="70"/>
  <c r="BG182" i="70"/>
  <c r="CM182" i="70"/>
  <c r="CQ182" i="70"/>
  <c r="BK182" i="70"/>
  <c r="CO202" i="70"/>
  <c r="DD202" i="70"/>
  <c r="BF208" i="70"/>
  <c r="DD272" i="70"/>
  <c r="CO272" i="70"/>
  <c r="CS272" i="70" s="1"/>
  <c r="CQ272" i="70"/>
  <c r="BN44" i="70"/>
  <c r="CL43" i="70"/>
  <c r="CC43" i="70"/>
  <c r="CB43" i="70" s="1"/>
  <c r="BN80" i="70"/>
  <c r="CR67" i="70"/>
  <c r="BN67" i="70"/>
  <c r="CH96" i="70"/>
  <c r="AX214" i="70"/>
  <c r="AW214" i="70" s="1"/>
  <c r="DP214" i="70"/>
  <c r="R190" i="70"/>
  <c r="AD190" i="70" s="1"/>
  <c r="BE190" i="70" s="1"/>
  <c r="AH190" i="70"/>
  <c r="Q190" i="70"/>
  <c r="BK220" i="70"/>
  <c r="DD242" i="70"/>
  <c r="CO242" i="70"/>
  <c r="CS242" i="70" s="1"/>
  <c r="BF222" i="70"/>
  <c r="Q14" i="70"/>
  <c r="R14" i="70"/>
  <c r="DD35" i="70"/>
  <c r="CO36" i="70"/>
  <c r="CS36" i="70" s="1"/>
  <c r="BF48" i="70"/>
  <c r="BK48" i="70"/>
  <c r="CN79" i="70"/>
  <c r="CP79" i="70"/>
  <c r="DD79" i="70"/>
  <c r="BG176" i="70"/>
  <c r="CM176" i="70"/>
  <c r="BK176" i="70"/>
  <c r="AX195" i="70"/>
  <c r="AW195" i="70" s="1"/>
  <c r="DP195" i="70"/>
  <c r="DP257" i="70"/>
  <c r="AX257" i="70"/>
  <c r="AW257" i="70" s="1"/>
  <c r="BN263" i="70"/>
  <c r="DD219" i="70"/>
  <c r="CQ219" i="70"/>
  <c r="BN7" i="70"/>
  <c r="CM238" i="70"/>
  <c r="BG242" i="70"/>
  <c r="CQ242" i="70"/>
  <c r="DP4" i="70"/>
  <c r="AR33" i="70"/>
  <c r="J8" i="55" s="1"/>
  <c r="BH4" i="70"/>
  <c r="BN236" i="70"/>
  <c r="AD10" i="70"/>
  <c r="BE16" i="70"/>
  <c r="R234" i="70"/>
  <c r="AD234" i="70" s="1"/>
  <c r="BE234" i="70" s="1"/>
  <c r="AH234" i="70"/>
  <c r="Q234" i="70"/>
  <c r="BG4" i="70"/>
  <c r="BK4" i="70"/>
  <c r="Q31" i="70"/>
  <c r="R31" i="70"/>
  <c r="AD31" i="70" s="1"/>
  <c r="CM38" i="70"/>
  <c r="CO54" i="70"/>
  <c r="CS54" i="70" s="1"/>
  <c r="DD54" i="70"/>
  <c r="CN54" i="70"/>
  <c r="BG67" i="70"/>
  <c r="CQ67" i="70"/>
  <c r="CM80" i="70"/>
  <c r="CQ80" i="70"/>
  <c r="BG80" i="70"/>
  <c r="CO90" i="70"/>
  <c r="DD90" i="70"/>
  <c r="BG158" i="70"/>
  <c r="CM158" i="70"/>
  <c r="DP265" i="70"/>
  <c r="AX265" i="70"/>
  <c r="AW265" i="70" s="1"/>
  <c r="Y154" i="70"/>
  <c r="F12" i="55" s="1"/>
  <c r="CO219" i="70"/>
  <c r="R230" i="70"/>
  <c r="AD230" i="70" s="1"/>
  <c r="BE230" i="70" s="1"/>
  <c r="Q230" i="70"/>
  <c r="AH230" i="70"/>
  <c r="BN237" i="70"/>
  <c r="CR237" i="70"/>
  <c r="BE13" i="70"/>
  <c r="BE30" i="70"/>
  <c r="CQ35" i="70"/>
  <c r="BG35" i="70"/>
  <c r="BK35" i="70"/>
  <c r="BU49" i="70"/>
  <c r="BT50" i="70"/>
  <c r="CQ70" i="70"/>
  <c r="BG70" i="70"/>
  <c r="BK94" i="70"/>
  <c r="BN101" i="70"/>
  <c r="CH108" i="70"/>
  <c r="BG134" i="70"/>
  <c r="DD174" i="70"/>
  <c r="CN174" i="70"/>
  <c r="CP174" i="70"/>
  <c r="CQ174" i="70"/>
  <c r="DD184" i="70"/>
  <c r="CN184" i="70"/>
  <c r="CP184" i="70"/>
  <c r="DP208" i="70"/>
  <c r="AX208" i="70"/>
  <c r="AW208" i="70" s="1"/>
  <c r="AX251" i="70"/>
  <c r="AW251" i="70" s="1"/>
  <c r="DP251" i="70"/>
  <c r="DP275" i="70"/>
  <c r="AX275" i="70"/>
  <c r="AW275" i="70" s="1"/>
  <c r="DP171" i="70"/>
  <c r="DP133" i="70"/>
  <c r="Z154" i="70"/>
  <c r="G12" i="55" s="1"/>
  <c r="AH124" i="70"/>
  <c r="BG217" i="70"/>
  <c r="CQ217" i="70"/>
  <c r="CM217" i="70"/>
  <c r="BK217" i="70"/>
  <c r="DD5" i="70"/>
  <c r="BG78" i="70"/>
  <c r="CM78" i="70"/>
  <c r="BK78" i="70"/>
  <c r="BF85" i="70"/>
  <c r="BG85" i="70" s="1"/>
  <c r="BK117" i="70"/>
  <c r="BN127" i="70"/>
  <c r="CM163" i="70"/>
  <c r="BF163" i="70"/>
  <c r="BG163" i="70" s="1"/>
  <c r="DP267" i="70"/>
  <c r="AX267" i="70"/>
  <c r="AW267" i="70" s="1"/>
  <c r="R258" i="70"/>
  <c r="AD258" i="70" s="1"/>
  <c r="BE258" i="70" s="1"/>
  <c r="AH258" i="70"/>
  <c r="Q258" i="70"/>
  <c r="DP210" i="70"/>
  <c r="AH194" i="70"/>
  <c r="Z215" i="70"/>
  <c r="G14" i="55" s="1"/>
  <c r="DP127" i="70"/>
  <c r="AH103" i="70"/>
  <c r="N123" i="70"/>
  <c r="B11" i="55" s="1"/>
  <c r="CM4" i="70"/>
  <c r="CQ4" i="70" s="1"/>
  <c r="BG133" i="70"/>
  <c r="AX215" i="70"/>
  <c r="AW215" i="70" s="1"/>
  <c r="DP215" i="70"/>
  <c r="DP264" i="70"/>
  <c r="AX264" i="70"/>
  <c r="AW264" i="70" s="1"/>
  <c r="AH276" i="70"/>
  <c r="R276" i="70"/>
  <c r="AD276" i="70" s="1"/>
  <c r="BE276" i="70" s="1"/>
  <c r="Q276" i="70"/>
  <c r="BE17" i="70"/>
  <c r="CS50" i="70"/>
  <c r="CN50" i="70"/>
  <c r="DD88" i="70"/>
  <c r="CO88" i="70"/>
  <c r="BK111" i="70"/>
  <c r="BN148" i="70"/>
  <c r="CN173" i="70"/>
  <c r="AH212" i="70"/>
  <c r="R212" i="70"/>
  <c r="AD212" i="70" s="1"/>
  <c r="BE212" i="70" s="1"/>
  <c r="Q212" i="70"/>
  <c r="CM215" i="70"/>
  <c r="CQ215" i="70"/>
  <c r="BF215" i="70"/>
  <c r="BG215" i="70" s="1"/>
  <c r="DD256" i="70"/>
  <c r="CO256" i="70"/>
  <c r="CS256" i="70" s="1"/>
  <c r="CN256" i="70"/>
  <c r="CQ256" i="70"/>
  <c r="CN236" i="70"/>
  <c r="CO236" i="70"/>
  <c r="CS236" i="70" s="1"/>
  <c r="DD236" i="70"/>
  <c r="BN246" i="70"/>
  <c r="BG49" i="70"/>
  <c r="DD93" i="70"/>
  <c r="BG101" i="70"/>
  <c r="CI101" i="70"/>
  <c r="CM101" i="70"/>
  <c r="BN114" i="70"/>
  <c r="CR119" i="70"/>
  <c r="BN119" i="70"/>
  <c r="AX181" i="70"/>
  <c r="AW181" i="70" s="1"/>
  <c r="DP181" i="70"/>
  <c r="AH262" i="70"/>
  <c r="R262" i="70"/>
  <c r="AD262" i="70" s="1"/>
  <c r="BE262" i="70" s="1"/>
  <c r="Q262" i="70"/>
  <c r="DP243" i="70"/>
  <c r="N93" i="70"/>
  <c r="B10" i="55" s="1"/>
  <c r="R10" i="70"/>
  <c r="Q10" i="70"/>
  <c r="CO113" i="70"/>
  <c r="CS113" i="70" s="1"/>
  <c r="DD113" i="70"/>
  <c r="CN113" i="70"/>
  <c r="CQ113" i="70"/>
  <c r="BN204" i="70"/>
  <c r="BG160" i="70"/>
  <c r="CM160" i="70"/>
  <c r="BK160" i="70"/>
  <c r="AR123" i="70"/>
  <c r="J11" i="55" s="1"/>
  <c r="O11" i="55" s="1"/>
  <c r="DP100" i="70"/>
  <c r="DP177" i="70"/>
  <c r="DP107" i="70"/>
  <c r="BN36" i="70"/>
  <c r="CO97" i="70"/>
  <c r="CS97" i="70" s="1"/>
  <c r="DD97" i="70"/>
  <c r="CN97" i="70"/>
  <c r="CH102" i="70"/>
  <c r="DG115" i="70"/>
  <c r="DH115" i="70" s="1"/>
  <c r="BK133" i="70"/>
  <c r="BK147" i="70"/>
  <c r="BF147" i="70"/>
  <c r="BG204" i="70"/>
  <c r="CM204" i="70"/>
  <c r="CQ204" i="70"/>
  <c r="BF211" i="70"/>
  <c r="BK211" i="70"/>
  <c r="CM247" i="70"/>
  <c r="CQ247" i="70" s="1"/>
  <c r="DP226" i="70"/>
  <c r="AH86" i="70"/>
  <c r="BG106" i="70"/>
  <c r="BG130" i="70"/>
  <c r="BK130" i="70"/>
  <c r="R225" i="70"/>
  <c r="AD225" i="70" s="1"/>
  <c r="BE225" i="70" s="1"/>
  <c r="AH225" i="70"/>
  <c r="Q225" i="70"/>
  <c r="CP125" i="70"/>
  <c r="DF125" i="70" s="1"/>
  <c r="DH125" i="70" s="1"/>
  <c r="BG162" i="70"/>
  <c r="CQ162" i="70"/>
  <c r="CM162" i="70"/>
  <c r="BK162" i="70"/>
  <c r="CP168" i="70"/>
  <c r="DF168" i="70" s="1"/>
  <c r="DP270" i="70"/>
  <c r="BI19" i="70"/>
  <c r="BM19" i="70"/>
  <c r="BN19" i="70" s="1"/>
  <c r="BF221" i="70"/>
  <c r="BG221" i="70" s="1"/>
  <c r="CM221" i="70"/>
  <c r="DP29" i="70"/>
  <c r="BH29" i="70"/>
  <c r="BM29" i="70" s="1"/>
  <c r="BE46" i="70"/>
  <c r="R56" i="70"/>
  <c r="AD56" i="70" s="1"/>
  <c r="BE56" i="70" s="1"/>
  <c r="Q56" i="70"/>
  <c r="BG107" i="70"/>
  <c r="CM107" i="70"/>
  <c r="BK107" i="70"/>
  <c r="CH122" i="70"/>
  <c r="CI122" i="70" s="1"/>
  <c r="CL134" i="70"/>
  <c r="CC134" i="70"/>
  <c r="CB134" i="70" s="1"/>
  <c r="BF165" i="70"/>
  <c r="BG165" i="70" s="1"/>
  <c r="R197" i="70"/>
  <c r="AD197" i="70" s="1"/>
  <c r="BE197" i="70" s="1"/>
  <c r="AH197" i="70"/>
  <c r="Q197" i="70"/>
  <c r="R249" i="70"/>
  <c r="AD249" i="70" s="1"/>
  <c r="BE249" i="70" s="1"/>
  <c r="Q249" i="70"/>
  <c r="AH249" i="70"/>
  <c r="R257" i="70"/>
  <c r="AD257" i="70" s="1"/>
  <c r="BE257" i="70" s="1"/>
  <c r="AH257" i="70"/>
  <c r="Q257" i="70"/>
  <c r="CO125" i="70"/>
  <c r="CS125" i="70" s="1"/>
  <c r="BK186" i="70"/>
  <c r="BF186" i="70"/>
  <c r="BG186" i="70" s="1"/>
  <c r="CQ186" i="70"/>
  <c r="CM186" i="70"/>
  <c r="R275" i="70"/>
  <c r="AD275" i="70" s="1"/>
  <c r="BE275" i="70" s="1"/>
  <c r="Q275" i="70"/>
  <c r="AH275" i="70"/>
  <c r="X169" i="70"/>
  <c r="W170" i="70"/>
  <c r="BX246" i="70"/>
  <c r="X15" i="55" s="1"/>
  <c r="CC225" i="70"/>
  <c r="CB225" i="70" s="1"/>
  <c r="DD32" i="70"/>
  <c r="CP32" i="70"/>
  <c r="DD65" i="70"/>
  <c r="CQ65" i="70"/>
  <c r="CN65" i="70"/>
  <c r="BN106" i="70"/>
  <c r="DD173" i="70"/>
  <c r="CQ173" i="70"/>
  <c r="DP193" i="70"/>
  <c r="AX193" i="70"/>
  <c r="AW193" i="70" s="1"/>
  <c r="CI187" i="70"/>
  <c r="BG187" i="70"/>
  <c r="CM194" i="70"/>
  <c r="CQ194" i="70" s="1"/>
  <c r="BK195" i="70"/>
  <c r="BF195" i="70"/>
  <c r="BK271" i="70"/>
  <c r="CM271" i="70"/>
  <c r="BN248" i="70"/>
  <c r="DF115" i="70"/>
  <c r="BN52" i="70"/>
  <c r="CM83" i="70"/>
  <c r="BG83" i="70"/>
  <c r="CQ83" i="70"/>
  <c r="CN114" i="70"/>
  <c r="DD114" i="70"/>
  <c r="CH133" i="70"/>
  <c r="CI133" i="70" s="1"/>
  <c r="CM133" i="70" s="1"/>
  <c r="Q159" i="70"/>
  <c r="R159" i="70"/>
  <c r="AD159" i="70" s="1"/>
  <c r="BE159" i="70" s="1"/>
  <c r="AH159" i="70"/>
  <c r="DD181" i="70"/>
  <c r="CO181" i="70"/>
  <c r="CQ181" i="70"/>
  <c r="DD189" i="70"/>
  <c r="CN189" i="70"/>
  <c r="CQ189" i="70"/>
  <c r="CO189" i="70"/>
  <c r="CS189" i="70" s="1"/>
  <c r="DD201" i="70"/>
  <c r="CN201" i="70"/>
  <c r="CP201" i="70"/>
  <c r="CO201" i="70"/>
  <c r="CS201" i="70" s="1"/>
  <c r="F189" i="70"/>
  <c r="G189" i="70" s="1"/>
  <c r="E190" i="70"/>
  <c r="DD223" i="70"/>
  <c r="BK245" i="70"/>
  <c r="CM245" i="70"/>
  <c r="CI7" i="70"/>
  <c r="DD74" i="70"/>
  <c r="CN74" i="70"/>
  <c r="CP74" i="70" s="1"/>
  <c r="CQ87" i="70"/>
  <c r="AH178" i="70"/>
  <c r="Q178" i="70"/>
  <c r="R178" i="70"/>
  <c r="O184" i="70"/>
  <c r="C13" i="55" s="1"/>
  <c r="CR180" i="70"/>
  <c r="BG206" i="70"/>
  <c r="CM206" i="70"/>
  <c r="BK206" i="70"/>
  <c r="CM263" i="70"/>
  <c r="CC276" i="70"/>
  <c r="CB276" i="70" s="1"/>
  <c r="Z276" i="70"/>
  <c r="G16" i="55" s="1"/>
  <c r="AH248" i="70"/>
  <c r="CI99" i="70"/>
  <c r="BG99" i="70"/>
  <c r="CM110" i="70"/>
  <c r="BF110" i="70"/>
  <c r="BF207" i="70"/>
  <c r="BG207" i="70" s="1"/>
  <c r="CQ207" i="70"/>
  <c r="CM207" i="70"/>
  <c r="BK207" i="70"/>
  <c r="BK39" i="70"/>
  <c r="CQ39" i="70"/>
  <c r="BH39" i="70"/>
  <c r="BM39" i="70" s="1"/>
  <c r="BN39" i="70" s="1"/>
  <c r="DD203" i="70"/>
  <c r="DP27" i="70"/>
  <c r="BG9" i="70"/>
  <c r="BK9" i="70"/>
  <c r="CQ9" i="70"/>
  <c r="CO41" i="70"/>
  <c r="CS41" i="70" s="1"/>
  <c r="DD41" i="70"/>
  <c r="R60" i="70"/>
  <c r="AD60" i="70" s="1"/>
  <c r="Q60" i="70"/>
  <c r="BF84" i="70"/>
  <c r="BG90" i="70"/>
  <c r="CQ90" i="70"/>
  <c r="DD119" i="70"/>
  <c r="CN119" i="70"/>
  <c r="CP119" i="70" s="1"/>
  <c r="CQ119" i="70"/>
  <c r="DE125" i="70"/>
  <c r="BF135" i="70"/>
  <c r="BG135" i="70" s="1"/>
  <c r="L154" i="70"/>
  <c r="M153" i="70"/>
  <c r="BF167" i="70"/>
  <c r="DP197" i="70"/>
  <c r="AX197" i="70"/>
  <c r="AW197" i="70" s="1"/>
  <c r="R274" i="70"/>
  <c r="AD274" i="70" s="1"/>
  <c r="BE274" i="70" s="1"/>
  <c r="AH274" i="70"/>
  <c r="Q274" i="70"/>
  <c r="DP118" i="70"/>
  <c r="CQ79" i="70"/>
  <c r="DD112" i="70"/>
  <c r="CP112" i="70"/>
  <c r="CN125" i="70"/>
  <c r="CI128" i="70"/>
  <c r="BG128" i="70"/>
  <c r="BK128" i="70"/>
  <c r="DP160" i="70"/>
  <c r="CH224" i="70"/>
  <c r="BW246" i="70"/>
  <c r="BK240" i="70"/>
  <c r="CQ240" i="70"/>
  <c r="CO29" i="70"/>
  <c r="CS29" i="70" s="1"/>
  <c r="DD29" i="70"/>
  <c r="BK32" i="70"/>
  <c r="CN32" i="70" s="1"/>
  <c r="BG32" i="70"/>
  <c r="CQ32" i="70"/>
  <c r="DD77" i="70"/>
  <c r="BF86" i="70"/>
  <c r="BK86" i="70"/>
  <c r="BN99" i="70"/>
  <c r="CH154" i="70"/>
  <c r="BW154" i="70"/>
  <c r="AX190" i="70"/>
  <c r="AW190" i="70" s="1"/>
  <c r="BN213" i="70"/>
  <c r="CR264" i="70"/>
  <c r="BN264" i="70"/>
  <c r="CM34" i="70"/>
  <c r="BF34" i="70"/>
  <c r="BG34" i="70" s="1"/>
  <c r="BF47" i="70"/>
  <c r="DD64" i="70"/>
  <c r="CN64" i="70"/>
  <c r="CP64" i="70" s="1"/>
  <c r="BK83" i="70"/>
  <c r="BG93" i="70"/>
  <c r="BK93" i="70"/>
  <c r="CQ93" i="70"/>
  <c r="BF98" i="70"/>
  <c r="CJ104" i="70"/>
  <c r="CQ114" i="70"/>
  <c r="BN108" i="70"/>
  <c r="DD137" i="70"/>
  <c r="CO137" i="70"/>
  <c r="R191" i="70"/>
  <c r="AD191" i="70" s="1"/>
  <c r="BE191" i="70" s="1"/>
  <c r="AH191" i="70"/>
  <c r="Q191" i="70"/>
  <c r="CQ201" i="70"/>
  <c r="BG201" i="70"/>
  <c r="AP260" i="70"/>
  <c r="AO261" i="70"/>
  <c r="Q268" i="70"/>
  <c r="R268" i="70"/>
  <c r="AD268" i="70" s="1"/>
  <c r="BE268" i="70" s="1"/>
  <c r="AH268" i="70"/>
  <c r="CO223" i="70"/>
  <c r="BK235" i="70"/>
  <c r="CQ235" i="70"/>
  <c r="CQ112" i="70"/>
  <c r="CL130" i="70"/>
  <c r="CC130" i="70"/>
  <c r="CB130" i="70" s="1"/>
  <c r="BG140" i="70"/>
  <c r="BK140" i="70"/>
  <c r="BG150" i="70"/>
  <c r="CI150" i="70"/>
  <c r="BK150" i="70"/>
  <c r="BN189" i="70"/>
  <c r="CR189" i="70"/>
  <c r="BG202" i="70"/>
  <c r="CQ202" i="70"/>
  <c r="BK202" i="70"/>
  <c r="CC272" i="70"/>
  <c r="CB272" i="70" s="1"/>
  <c r="BT190" i="70"/>
  <c r="BT191" i="70" s="1"/>
  <c r="BU189" i="70"/>
  <c r="DD50" i="70"/>
  <c r="CQ50" i="70"/>
  <c r="CP50" i="70"/>
  <c r="BE58" i="70"/>
  <c r="BG142" i="70"/>
  <c r="CM142" i="70"/>
  <c r="BK142" i="70"/>
  <c r="CQ142" i="70"/>
  <c r="DP203" i="70"/>
  <c r="AX203" i="70"/>
  <c r="AW203" i="70" s="1"/>
  <c r="DD213" i="70"/>
  <c r="CO213" i="70"/>
  <c r="DP273" i="70"/>
  <c r="AX273" i="70"/>
  <c r="AW273" i="70" s="1"/>
  <c r="BG236" i="70"/>
  <c r="CQ236" i="70"/>
  <c r="BE25" i="70"/>
  <c r="DD81" i="70"/>
  <c r="CN81" i="70"/>
  <c r="CO81" i="70"/>
  <c r="CS81" i="70" s="1"/>
  <c r="BH78" i="70"/>
  <c r="BM78" i="70" s="1"/>
  <c r="BN78" i="70" s="1"/>
  <c r="DP78" i="70"/>
  <c r="BN115" i="70"/>
  <c r="CR115" i="70"/>
  <c r="CL139" i="70"/>
  <c r="CC139" i="70"/>
  <c r="CB139" i="70" s="1"/>
  <c r="DP185" i="70"/>
  <c r="AS215" i="70"/>
  <c r="K14" i="55" s="1"/>
  <c r="AX185" i="70"/>
  <c r="AW185" i="70" s="1"/>
  <c r="BK187" i="70"/>
  <c r="AH210" i="70"/>
  <c r="R210" i="70"/>
  <c r="AD210" i="70" s="1"/>
  <c r="BE210" i="70" s="1"/>
  <c r="Q210" i="70"/>
  <c r="DP276" i="70"/>
  <c r="AX276" i="70"/>
  <c r="AW276" i="70" s="1"/>
  <c r="DP28" i="70"/>
  <c r="CN6" i="70"/>
  <c r="CP6" i="70"/>
  <c r="CQ6" i="70"/>
  <c r="DD6" i="70"/>
  <c r="BK41" i="70"/>
  <c r="CQ41" i="70"/>
  <c r="CR66" i="70"/>
  <c r="BG73" i="70"/>
  <c r="CQ73" i="70"/>
  <c r="BG81" i="70"/>
  <c r="CQ81" i="70"/>
  <c r="CI100" i="70"/>
  <c r="CM100" i="70" s="1"/>
  <c r="BK100" i="70"/>
  <c r="BG100" i="70"/>
  <c r="CM116" i="70"/>
  <c r="CQ116" i="70" s="1"/>
  <c r="BF121" i="70"/>
  <c r="CL135" i="70"/>
  <c r="CC135" i="70"/>
  <c r="CB135" i="70" s="1"/>
  <c r="R152" i="70"/>
  <c r="AD152" i="70" s="1"/>
  <c r="BE152" i="70" s="1"/>
  <c r="AH152" i="70"/>
  <c r="Q152" i="70"/>
  <c r="BF161" i="70"/>
  <c r="BG161" i="70" s="1"/>
  <c r="BK161" i="70"/>
  <c r="BN174" i="70"/>
  <c r="CR174" i="70"/>
  <c r="R196" i="70"/>
  <c r="AD196" i="70" s="1"/>
  <c r="BE196" i="70" s="1"/>
  <c r="AH196" i="70"/>
  <c r="Q196" i="70"/>
  <c r="R250" i="70"/>
  <c r="AD250" i="70" s="1"/>
  <c r="BE250" i="70" s="1"/>
  <c r="AH250" i="70"/>
  <c r="Q250" i="70"/>
  <c r="DP174" i="70"/>
  <c r="DP119" i="70"/>
  <c r="BG108" i="70"/>
  <c r="AS246" i="70"/>
  <c r="K15" i="55" s="1"/>
  <c r="DP216" i="70"/>
  <c r="AX216" i="70"/>
  <c r="AW216" i="70" s="1"/>
  <c r="R193" i="70"/>
  <c r="AD193" i="70" s="1"/>
  <c r="BE193" i="70" s="1"/>
  <c r="AH193" i="70"/>
  <c r="Q193" i="70"/>
  <c r="Q270" i="70"/>
  <c r="AH270" i="70"/>
  <c r="R270" i="70"/>
  <c r="AD270" i="70" s="1"/>
  <c r="BE270" i="70" s="1"/>
  <c r="DP109" i="70"/>
  <c r="AP143" i="70"/>
  <c r="AO144" i="70"/>
  <c r="BF233" i="70"/>
  <c r="W26" i="70"/>
  <c r="X25" i="70"/>
  <c r="BG29" i="70"/>
  <c r="BK29" i="70"/>
  <c r="CQ29" i="70"/>
  <c r="BI29" i="70"/>
  <c r="CQ77" i="70"/>
  <c r="BI77" i="70"/>
  <c r="BK77" i="70"/>
  <c r="CH98" i="70"/>
  <c r="CM118" i="70"/>
  <c r="CQ118" i="70" s="1"/>
  <c r="BK141" i="70"/>
  <c r="CM141" i="70"/>
  <c r="BG148" i="70"/>
  <c r="CI148" i="70"/>
  <c r="BU157" i="70"/>
  <c r="BT158" i="70"/>
  <c r="BT159" i="70" s="1"/>
  <c r="BT160" i="70" s="1"/>
  <c r="CR173" i="70"/>
  <c r="BN173" i="70"/>
  <c r="DP194" i="70"/>
  <c r="AX194" i="70"/>
  <c r="AW194" i="70" s="1"/>
  <c r="BK255" i="70"/>
  <c r="CM255" i="70"/>
  <c r="CQ255" i="70"/>
  <c r="F183" i="70"/>
  <c r="G183" i="70" s="1"/>
  <c r="F182" i="70"/>
  <c r="G182" i="70" s="1"/>
  <c r="DP182" i="70" s="1"/>
  <c r="DP76" i="70"/>
  <c r="BF228" i="70"/>
  <c r="BG246" i="70"/>
  <c r="CQ246" i="70"/>
  <c r="CQ23" i="70"/>
  <c r="CN23" i="70"/>
  <c r="DD23" i="70"/>
  <c r="BU44" i="70"/>
  <c r="BT45" i="70"/>
  <c r="BT70" i="70"/>
  <c r="BU69" i="70"/>
  <c r="BG69" i="70"/>
  <c r="CQ69" i="70"/>
  <c r="CQ88" i="70"/>
  <c r="CC138" i="70"/>
  <c r="CB138" i="70" s="1"/>
  <c r="CL138" i="70"/>
  <c r="CR125" i="70"/>
  <c r="DP180" i="70"/>
  <c r="AX180" i="70"/>
  <c r="AW180" i="70" s="1"/>
  <c r="DP207" i="70"/>
  <c r="CQ209" i="70"/>
  <c r="BK209" i="70"/>
  <c r="R251" i="70"/>
  <c r="AD251" i="70" s="1"/>
  <c r="BE251" i="70" s="1"/>
  <c r="AH251" i="70"/>
  <c r="Q251" i="70"/>
  <c r="DP137" i="70"/>
  <c r="W236" i="70"/>
  <c r="X235" i="70"/>
  <c r="AH235" i="70" s="1"/>
  <c r="DP188" i="70"/>
  <c r="DP176" i="70"/>
  <c r="N154" i="70"/>
  <c r="B12" i="55" s="1"/>
  <c r="AH150" i="70"/>
  <c r="BN40" i="70"/>
  <c r="BF229" i="70"/>
  <c r="DP25" i="70"/>
  <c r="R11" i="70"/>
  <c r="AD11" i="70" s="1"/>
  <c r="Q11" i="70"/>
  <c r="CM42" i="70"/>
  <c r="DD62" i="70"/>
  <c r="CQ62" i="70"/>
  <c r="CN62" i="70"/>
  <c r="BK88" i="70"/>
  <c r="CI96" i="70"/>
  <c r="BK96" i="70"/>
  <c r="BG96" i="70"/>
  <c r="CI104" i="70"/>
  <c r="CM104" i="70" s="1"/>
  <c r="BG104" i="70"/>
  <c r="BN112" i="70"/>
  <c r="CR112" i="70"/>
  <c r="DE115" i="70"/>
  <c r="CQ144" i="70"/>
  <c r="R179" i="70"/>
  <c r="AD179" i="70" s="1"/>
  <c r="BE179" i="70" s="1"/>
  <c r="AH179" i="70"/>
  <c r="Q179" i="70"/>
  <c r="DD180" i="70"/>
  <c r="CN180" i="70"/>
  <c r="CR168" i="70"/>
  <c r="DE264" i="70"/>
  <c r="AH176" i="70"/>
  <c r="AH127" i="70"/>
  <c r="AH108" i="70"/>
  <c r="CM44" i="70"/>
  <c r="CL109" i="70"/>
  <c r="CC109" i="70"/>
  <c r="CB109" i="70" s="1"/>
  <c r="BF185" i="70"/>
  <c r="R198" i="70"/>
  <c r="AD198" i="70" s="1"/>
  <c r="BE198" i="70" s="1"/>
  <c r="AH198" i="70"/>
  <c r="Q198" i="70"/>
  <c r="R224" i="70"/>
  <c r="AD224" i="70" s="1"/>
  <c r="BE224" i="70" s="1"/>
  <c r="AH224" i="70"/>
  <c r="Q224" i="70"/>
  <c r="CQ74" i="70"/>
  <c r="BK164" i="70"/>
  <c r="BK166" i="70"/>
  <c r="BK256" i="70"/>
  <c r="CQ203" i="70"/>
  <c r="BN62" i="70"/>
  <c r="F8" i="70"/>
  <c r="G8" i="70" s="1"/>
  <c r="DP8" i="70" s="1"/>
  <c r="E9" i="70"/>
  <c r="CO52" i="70"/>
  <c r="CS52" i="70" s="1"/>
  <c r="DD52" i="70"/>
  <c r="CR74" i="70"/>
  <c r="CH105" i="70"/>
  <c r="AX183" i="70"/>
  <c r="AW183" i="70" s="1"/>
  <c r="DP183" i="70"/>
  <c r="M200" i="70"/>
  <c r="M199" i="70"/>
  <c r="AH254" i="70"/>
  <c r="Q254" i="70"/>
  <c r="R254" i="70"/>
  <c r="AD254" i="70" s="1"/>
  <c r="BE254" i="70" s="1"/>
  <c r="Q260" i="70"/>
  <c r="R260" i="70"/>
  <c r="AD260" i="70" s="1"/>
  <c r="BE260" i="70" s="1"/>
  <c r="AH260" i="70"/>
  <c r="W187" i="70"/>
  <c r="X187" i="70" s="1"/>
  <c r="AH187" i="70" s="1"/>
  <c r="X186" i="70"/>
  <c r="AH186" i="70" s="1"/>
  <c r="CR81" i="70"/>
  <c r="DD164" i="70"/>
  <c r="CO164" i="70"/>
  <c r="CO166" i="70"/>
  <c r="CS166" i="70" s="1"/>
  <c r="DD166" i="70"/>
  <c r="DH168" i="70"/>
  <c r="DI168" i="70"/>
  <c r="DE168" i="70"/>
  <c r="AH168" i="70"/>
  <c r="DP155" i="70"/>
  <c r="CN124" i="70"/>
  <c r="BK137" i="70"/>
  <c r="AX182" i="70"/>
  <c r="AW182" i="70" s="1"/>
  <c r="R253" i="70"/>
  <c r="AD253" i="70" s="1"/>
  <c r="BE253" i="70" s="1"/>
  <c r="Q253" i="70"/>
  <c r="AH253" i="70"/>
  <c r="R259" i="70"/>
  <c r="AD259" i="70" s="1"/>
  <c r="BE259" i="70" s="1"/>
  <c r="AH259" i="70"/>
  <c r="Q259" i="70"/>
  <c r="DP173" i="70"/>
  <c r="CK129" i="70"/>
  <c r="M169" i="70"/>
  <c r="L170" i="70"/>
  <c r="BK203" i="70"/>
  <c r="CQ213" i="70"/>
  <c r="AJ6" i="55"/>
  <c r="AK6" i="55" s="1"/>
  <c r="AN6" i="55" s="1"/>
  <c r="AJ7" i="55"/>
  <c r="AK7" i="55" s="1"/>
  <c r="AL7" i="55" s="1"/>
  <c r="P7" i="55" s="1"/>
  <c r="Y5" i="55"/>
  <c r="AJ5" i="55"/>
  <c r="AK5" i="55" s="1"/>
  <c r="Y6" i="55"/>
  <c r="M7" i="70" l="1"/>
  <c r="M8" i="70"/>
  <c r="DM115" i="70"/>
  <c r="DN115" i="70"/>
  <c r="DO115" i="70"/>
  <c r="DL115" i="70"/>
  <c r="BF254" i="70"/>
  <c r="BG254" i="70" s="1"/>
  <c r="CM254" i="70"/>
  <c r="CR23" i="70"/>
  <c r="CP23" i="70"/>
  <c r="BG167" i="70"/>
  <c r="BK167" i="70"/>
  <c r="CM167" i="70"/>
  <c r="CQ167" i="70" s="1"/>
  <c r="DD110" i="70"/>
  <c r="CO110" i="70"/>
  <c r="CS110" i="70" s="1"/>
  <c r="DP189" i="70"/>
  <c r="BN195" i="70"/>
  <c r="CP236" i="70"/>
  <c r="BN117" i="70"/>
  <c r="BN35" i="70"/>
  <c r="CP54" i="70"/>
  <c r="CO238" i="70"/>
  <c r="CS238" i="70" s="1"/>
  <c r="DD238" i="70"/>
  <c r="CQ238" i="70"/>
  <c r="CM48" i="70"/>
  <c r="CS202" i="70"/>
  <c r="CN202" i="70"/>
  <c r="BN82" i="70"/>
  <c r="DE66" i="70"/>
  <c r="BN54" i="70"/>
  <c r="CR54" i="70"/>
  <c r="CO53" i="70"/>
  <c r="CS53" i="70" s="1"/>
  <c r="CN53" i="70"/>
  <c r="DD53" i="70"/>
  <c r="CQ53" i="70"/>
  <c r="CJ188" i="70"/>
  <c r="CK188" i="70" s="1"/>
  <c r="CM188" i="70"/>
  <c r="CQ188" i="70" s="1"/>
  <c r="DD94" i="70"/>
  <c r="CO94" i="70"/>
  <c r="CQ94" i="70"/>
  <c r="DE73" i="70"/>
  <c r="CR236" i="70"/>
  <c r="R169" i="70"/>
  <c r="AD169" i="70" s="1"/>
  <c r="BE169" i="70" s="1"/>
  <c r="Q169" i="70"/>
  <c r="AH169" i="70"/>
  <c r="BF259" i="70"/>
  <c r="BG259" i="70" s="1"/>
  <c r="DE52" i="70"/>
  <c r="DD44" i="70"/>
  <c r="CO44" i="70"/>
  <c r="CS44" i="70" s="1"/>
  <c r="CQ44" i="70"/>
  <c r="BN96" i="70"/>
  <c r="BE11" i="70"/>
  <c r="BU46" i="70"/>
  <c r="BU45" i="70"/>
  <c r="DE50" i="70"/>
  <c r="DH50" i="70" s="1"/>
  <c r="DI50" i="70" s="1"/>
  <c r="BT192" i="70"/>
  <c r="BU191" i="70"/>
  <c r="BN240" i="70"/>
  <c r="R153" i="70"/>
  <c r="AD153" i="70" s="1"/>
  <c r="BE153" i="70" s="1"/>
  <c r="AH153" i="70"/>
  <c r="Q153" i="70"/>
  <c r="DI125" i="70"/>
  <c r="DE41" i="70"/>
  <c r="BF159" i="70"/>
  <c r="BG159" i="70" s="1"/>
  <c r="CM159" i="70"/>
  <c r="CO271" i="70"/>
  <c r="CS271" i="70" s="1"/>
  <c r="DD271" i="70"/>
  <c r="CN271" i="70"/>
  <c r="CQ271" i="70"/>
  <c r="CP65" i="70"/>
  <c r="DF65" i="70" s="1"/>
  <c r="CR65" i="70"/>
  <c r="CM249" i="70"/>
  <c r="BK249" i="70"/>
  <c r="BF249" i="70"/>
  <c r="BG249" i="70" s="1"/>
  <c r="CM122" i="70"/>
  <c r="CQ122" i="70" s="1"/>
  <c r="BF212" i="70"/>
  <c r="BG212" i="70" s="1"/>
  <c r="BK212" i="70"/>
  <c r="CM212" i="70"/>
  <c r="BF276" i="70"/>
  <c r="BG276" i="70" s="1"/>
  <c r="CM276" i="70"/>
  <c r="DE5" i="70"/>
  <c r="CI108" i="70"/>
  <c r="BF13" i="70"/>
  <c r="BG13" i="70" s="1"/>
  <c r="BE10" i="70"/>
  <c r="DE242" i="70"/>
  <c r="CM43" i="70"/>
  <c r="BF265" i="70"/>
  <c r="BG265" i="70" s="1"/>
  <c r="DD92" i="70"/>
  <c r="CO92" i="70"/>
  <c r="CS92" i="70" s="1"/>
  <c r="CQ92" i="70"/>
  <c r="CM140" i="70"/>
  <c r="DE36" i="70"/>
  <c r="L34" i="70"/>
  <c r="M33" i="70"/>
  <c r="BG228" i="70"/>
  <c r="BK228" i="70"/>
  <c r="CM228" i="70"/>
  <c r="BF25" i="70"/>
  <c r="BG25" i="70" s="1"/>
  <c r="BK25" i="70"/>
  <c r="BI25" i="70"/>
  <c r="BH25" i="70"/>
  <c r="BM25" i="70" s="1"/>
  <c r="BG47" i="70"/>
  <c r="BK47" i="70"/>
  <c r="CM47" i="70"/>
  <c r="DE166" i="70"/>
  <c r="CS164" i="70"/>
  <c r="CN164" i="70"/>
  <c r="BG185" i="70"/>
  <c r="BK185" i="70"/>
  <c r="CM185" i="70"/>
  <c r="CP81" i="70"/>
  <c r="BF58" i="70"/>
  <c r="BG58" i="70" s="1"/>
  <c r="BK58" i="70"/>
  <c r="CM58" i="70"/>
  <c r="BH58" i="70"/>
  <c r="BM58" i="70" s="1"/>
  <c r="BI58" i="70"/>
  <c r="DD34" i="70"/>
  <c r="CO34" i="70"/>
  <c r="CO263" i="70"/>
  <c r="CS263" i="70" s="1"/>
  <c r="DD263" i="70"/>
  <c r="CQ263" i="70"/>
  <c r="V8" i="55"/>
  <c r="CQ7" i="70"/>
  <c r="CM7" i="70"/>
  <c r="CJ7" i="70"/>
  <c r="CK7" i="70" s="1"/>
  <c r="Y184" i="70"/>
  <c r="F13" i="55" s="1"/>
  <c r="BN162" i="70"/>
  <c r="CP97" i="70"/>
  <c r="CR97" i="70"/>
  <c r="CP256" i="70"/>
  <c r="CO163" i="70"/>
  <c r="CS163" i="70" s="1"/>
  <c r="CN163" i="70"/>
  <c r="CP163" i="70" s="1"/>
  <c r="DD163" i="70"/>
  <c r="CQ163" i="70"/>
  <c r="CS90" i="70"/>
  <c r="CN90" i="70"/>
  <c r="CO176" i="70"/>
  <c r="CS176" i="70" s="1"/>
  <c r="DD176" i="70"/>
  <c r="CN176" i="70"/>
  <c r="CP176" i="70" s="1"/>
  <c r="CQ176" i="70"/>
  <c r="CI208" i="70"/>
  <c r="BG208" i="70"/>
  <c r="CM208" i="70"/>
  <c r="BK208" i="70"/>
  <c r="BG131" i="70"/>
  <c r="CM131" i="70"/>
  <c r="CQ131" i="70" s="1"/>
  <c r="BK131" i="70"/>
  <c r="CM117" i="70"/>
  <c r="DG5" i="70"/>
  <c r="CP5" i="70"/>
  <c r="BN136" i="70"/>
  <c r="CR244" i="70"/>
  <c r="CP244" i="70"/>
  <c r="DF244" i="70" s="1"/>
  <c r="CP87" i="70"/>
  <c r="BN188" i="70"/>
  <c r="CO37" i="70"/>
  <c r="CS37" i="70" s="1"/>
  <c r="DD37" i="70"/>
  <c r="CQ37" i="70"/>
  <c r="BG117" i="70"/>
  <c r="CQ117" i="70"/>
  <c r="DD33" i="70"/>
  <c r="CO33" i="70"/>
  <c r="CS33" i="70" s="1"/>
  <c r="R200" i="70"/>
  <c r="AD200" i="70" s="1"/>
  <c r="BE200" i="70" s="1"/>
  <c r="AH200" i="70"/>
  <c r="Q200" i="70"/>
  <c r="BN161" i="70"/>
  <c r="DE201" i="70"/>
  <c r="DH201" i="70" s="1"/>
  <c r="BF46" i="70"/>
  <c r="BG46" i="70" s="1"/>
  <c r="BK46" i="70"/>
  <c r="BH46" i="70"/>
  <c r="BM46" i="70" s="1"/>
  <c r="BN137" i="70"/>
  <c r="BK224" i="70"/>
  <c r="BF224" i="70"/>
  <c r="CM138" i="70"/>
  <c r="BN141" i="70"/>
  <c r="CS213" i="70"/>
  <c r="CN213" i="70"/>
  <c r="CJ150" i="70"/>
  <c r="CK150" i="70"/>
  <c r="CM150" i="70"/>
  <c r="CQ150" i="70"/>
  <c r="DE29" i="70"/>
  <c r="CJ99" i="70"/>
  <c r="CK99" i="70" s="1"/>
  <c r="CM99" i="70"/>
  <c r="CQ99" i="70"/>
  <c r="CS181" i="70"/>
  <c r="CN181" i="70"/>
  <c r="DM125" i="70"/>
  <c r="DL125" i="70"/>
  <c r="DN125" i="70"/>
  <c r="DO125" i="70"/>
  <c r="BN211" i="70"/>
  <c r="DE93" i="70"/>
  <c r="CR203" i="70"/>
  <c r="BN203" i="70"/>
  <c r="CN203" i="70"/>
  <c r="CP124" i="70"/>
  <c r="CI105" i="70"/>
  <c r="DI115" i="70"/>
  <c r="BG229" i="70"/>
  <c r="CM229" i="70"/>
  <c r="CQ229" i="70"/>
  <c r="BK229" i="70"/>
  <c r="X236" i="70"/>
  <c r="AH236" i="70" s="1"/>
  <c r="W237" i="70"/>
  <c r="CM251" i="70"/>
  <c r="BK251" i="70"/>
  <c r="BF251" i="70"/>
  <c r="BG251" i="70" s="1"/>
  <c r="CJ148" i="70"/>
  <c r="CK148" i="70" s="1"/>
  <c r="CM148" i="70"/>
  <c r="CQ148" i="70" s="1"/>
  <c r="CQ228" i="70"/>
  <c r="CS137" i="70"/>
  <c r="CN137" i="70"/>
  <c r="CJ128" i="70"/>
  <c r="CK128" i="70" s="1"/>
  <c r="CM128" i="70"/>
  <c r="DE203" i="70"/>
  <c r="CO245" i="70"/>
  <c r="CS245" i="70" s="1"/>
  <c r="DD245" i="70"/>
  <c r="CN245" i="70"/>
  <c r="CQ245" i="70"/>
  <c r="CP189" i="70"/>
  <c r="DD133" i="70"/>
  <c r="CO133" i="70"/>
  <c r="CS133" i="70" s="1"/>
  <c r="DJ115" i="70"/>
  <c r="CM187" i="70"/>
  <c r="CJ187" i="70"/>
  <c r="CK187" i="70"/>
  <c r="CO221" i="70"/>
  <c r="CS221" i="70" s="1"/>
  <c r="DD221" i="70"/>
  <c r="CN221" i="70"/>
  <c r="CQ133" i="70"/>
  <c r="CR113" i="70"/>
  <c r="CP113" i="70"/>
  <c r="CO101" i="70"/>
  <c r="CS101" i="70" s="1"/>
  <c r="DD101" i="70"/>
  <c r="CS88" i="70"/>
  <c r="CN88" i="70"/>
  <c r="CM17" i="70"/>
  <c r="CQ17" i="70"/>
  <c r="BF17" i="70"/>
  <c r="BG17" i="70" s="1"/>
  <c r="BH17" i="70"/>
  <c r="BM17" i="70" s="1"/>
  <c r="CP78" i="70"/>
  <c r="DD78" i="70"/>
  <c r="CN78" i="70"/>
  <c r="CO78" i="70"/>
  <c r="CS78" i="70" s="1"/>
  <c r="CQ78" i="70"/>
  <c r="DE184" i="70"/>
  <c r="DH184" i="70" s="1"/>
  <c r="DE174" i="70"/>
  <c r="CS219" i="70"/>
  <c r="CN219" i="70"/>
  <c r="DD158" i="70"/>
  <c r="CO158" i="70"/>
  <c r="CS158" i="70" s="1"/>
  <c r="CN158" i="70"/>
  <c r="CQ158" i="70"/>
  <c r="DD38" i="70"/>
  <c r="CO38" i="70"/>
  <c r="CS38" i="70" s="1"/>
  <c r="CN38" i="70"/>
  <c r="CQ38" i="70"/>
  <c r="CM234" i="70"/>
  <c r="BF234" i="70"/>
  <c r="BG234" i="70" s="1"/>
  <c r="CN35" i="70"/>
  <c r="BG222" i="70"/>
  <c r="BK222" i="70"/>
  <c r="CM222" i="70"/>
  <c r="CQ222" i="70" s="1"/>
  <c r="CM267" i="70"/>
  <c r="BK267" i="70"/>
  <c r="BF267" i="70"/>
  <c r="BG267" i="70" s="1"/>
  <c r="DD120" i="70"/>
  <c r="CO120" i="70"/>
  <c r="CS120" i="70" s="1"/>
  <c r="CN120" i="70"/>
  <c r="CP120" i="70" s="1"/>
  <c r="CQ120" i="70"/>
  <c r="BN42" i="70"/>
  <c r="BE14" i="70"/>
  <c r="DD183" i="70"/>
  <c r="CO183" i="70"/>
  <c r="CS183" i="70" s="1"/>
  <c r="CP183" i="70"/>
  <c r="CN183" i="70"/>
  <c r="CQ183" i="70"/>
  <c r="BF139" i="70"/>
  <c r="BG139" i="70" s="1"/>
  <c r="CS240" i="70"/>
  <c r="CN240" i="70"/>
  <c r="CP91" i="70"/>
  <c r="BG71" i="70"/>
  <c r="I10" i="55"/>
  <c r="BK71" i="70"/>
  <c r="CM71" i="70"/>
  <c r="CQ71" i="70"/>
  <c r="CP235" i="70"/>
  <c r="BT18" i="70"/>
  <c r="BU17" i="70"/>
  <c r="BF252" i="70"/>
  <c r="BG252" i="70" s="1"/>
  <c r="CM252" i="70"/>
  <c r="CQ252" i="70" s="1"/>
  <c r="CO143" i="70"/>
  <c r="CS143" i="70" s="1"/>
  <c r="DD143" i="70"/>
  <c r="CR51" i="70"/>
  <c r="DD89" i="70"/>
  <c r="CO89" i="70"/>
  <c r="CS89" i="70" s="1"/>
  <c r="BG75" i="70"/>
  <c r="CM75" i="70"/>
  <c r="DD126" i="70"/>
  <c r="CN126" i="70"/>
  <c r="CP126" i="70" s="1"/>
  <c r="CO126" i="70"/>
  <c r="CS126" i="70" s="1"/>
  <c r="BN72" i="70"/>
  <c r="DE237" i="70"/>
  <c r="DI237" i="70" s="1"/>
  <c r="CR76" i="70"/>
  <c r="BN76" i="70"/>
  <c r="CI132" i="70"/>
  <c r="BG132" i="70"/>
  <c r="DE15" i="70"/>
  <c r="BN218" i="70"/>
  <c r="BE22" i="70"/>
  <c r="BF243" i="70"/>
  <c r="BG243" i="70" s="1"/>
  <c r="BK243" i="70"/>
  <c r="DE227" i="70"/>
  <c r="DG67" i="70"/>
  <c r="M170" i="70"/>
  <c r="L171" i="70"/>
  <c r="DM168" i="70"/>
  <c r="DN168" i="70"/>
  <c r="DO168" i="70"/>
  <c r="DE164" i="70"/>
  <c r="BN256" i="70"/>
  <c r="CR256" i="70"/>
  <c r="CP180" i="70"/>
  <c r="DF180" i="70" s="1"/>
  <c r="DI180" i="70" s="1"/>
  <c r="CM179" i="70"/>
  <c r="CQ179" i="70"/>
  <c r="BF179" i="70"/>
  <c r="BG179" i="70" s="1"/>
  <c r="BK179" i="70"/>
  <c r="CQ104" i="70"/>
  <c r="CQ96" i="70"/>
  <c r="CM96" i="70"/>
  <c r="DE62" i="70"/>
  <c r="BN209" i="70"/>
  <c r="CO255" i="70"/>
  <c r="CS255" i="70" s="1"/>
  <c r="DD255" i="70"/>
  <c r="CN255" i="70"/>
  <c r="BT161" i="70"/>
  <c r="BU160" i="70"/>
  <c r="CR64" i="70"/>
  <c r="BG233" i="70"/>
  <c r="CM233" i="70"/>
  <c r="BF270" i="70"/>
  <c r="BG270" i="70" s="1"/>
  <c r="BK270" i="70"/>
  <c r="CM196" i="70"/>
  <c r="BK196" i="70"/>
  <c r="BF196" i="70"/>
  <c r="BG196" i="70" s="1"/>
  <c r="CM135" i="70"/>
  <c r="BN100" i="70"/>
  <c r="BN41" i="70"/>
  <c r="DG6" i="70"/>
  <c r="CR6" i="70"/>
  <c r="DE81" i="70"/>
  <c r="BN202" i="70"/>
  <c r="CR202" i="70"/>
  <c r="AP261" i="70"/>
  <c r="AP262" i="70"/>
  <c r="DE137" i="70"/>
  <c r="CI98" i="70"/>
  <c r="CJ98" i="70" s="1"/>
  <c r="BG98" i="70"/>
  <c r="BN93" i="70"/>
  <c r="CQ34" i="70"/>
  <c r="CN29" i="70"/>
  <c r="BN128" i="70"/>
  <c r="DJ125" i="70"/>
  <c r="BF274" i="70"/>
  <c r="BG274" i="70" s="1"/>
  <c r="M154" i="70"/>
  <c r="L155" i="70"/>
  <c r="BN206" i="70"/>
  <c r="CR245" i="70"/>
  <c r="BN245" i="70"/>
  <c r="DE189" i="70"/>
  <c r="DE114" i="70"/>
  <c r="CO83" i="70"/>
  <c r="CS83" i="70" s="1"/>
  <c r="DD83" i="70"/>
  <c r="CR271" i="70"/>
  <c r="BN271" i="70"/>
  <c r="DE173" i="70"/>
  <c r="CJ100" i="70"/>
  <c r="CK100" i="70" s="1"/>
  <c r="BF257" i="70"/>
  <c r="BG257" i="70" s="1"/>
  <c r="BK165" i="70"/>
  <c r="BN107" i="70"/>
  <c r="CR107" i="70"/>
  <c r="BN29" i="70"/>
  <c r="BK221" i="70"/>
  <c r="CO162" i="70"/>
  <c r="CS162" i="70" s="1"/>
  <c r="CP162" i="70"/>
  <c r="CN162" i="70"/>
  <c r="DD162" i="70"/>
  <c r="CQ225" i="70"/>
  <c r="BF225" i="70"/>
  <c r="BG225" i="70" s="1"/>
  <c r="CM225" i="70"/>
  <c r="CO204" i="70"/>
  <c r="CS204" i="70" s="1"/>
  <c r="CP204" i="70"/>
  <c r="CN204" i="70"/>
  <c r="DD204" i="70"/>
  <c r="CI147" i="70"/>
  <c r="BG147" i="70"/>
  <c r="DE97" i="70"/>
  <c r="BN160" i="70"/>
  <c r="CJ101" i="70"/>
  <c r="CK101" i="70"/>
  <c r="CQ101" i="70"/>
  <c r="BK215" i="70"/>
  <c r="BN111" i="70"/>
  <c r="DE88" i="70"/>
  <c r="BK163" i="70"/>
  <c r="BI78" i="70"/>
  <c r="CM30" i="70"/>
  <c r="BF30" i="70"/>
  <c r="BK30" i="70" s="1"/>
  <c r="DD80" i="70"/>
  <c r="CO80" i="70"/>
  <c r="CS80" i="70" s="1"/>
  <c r="BE31" i="70"/>
  <c r="CM16" i="70"/>
  <c r="BK16" i="70"/>
  <c r="BF16" i="70"/>
  <c r="DE35" i="70"/>
  <c r="CN242" i="70"/>
  <c r="CJ96" i="70"/>
  <c r="CK96" i="70" s="1"/>
  <c r="CN272" i="70"/>
  <c r="BN182" i="70"/>
  <c r="BN116" i="70"/>
  <c r="CR116" i="70"/>
  <c r="AO164" i="70"/>
  <c r="AP163" i="70"/>
  <c r="DP163" i="70" s="1"/>
  <c r="CP103" i="70"/>
  <c r="CM192" i="70"/>
  <c r="BK192" i="70"/>
  <c r="BF192" i="70"/>
  <c r="BG192" i="70" s="1"/>
  <c r="CP19" i="70"/>
  <c r="DG19" i="70" s="1"/>
  <c r="CR19" i="70"/>
  <c r="CM129" i="70"/>
  <c r="CR70" i="70"/>
  <c r="BN63" i="70"/>
  <c r="BF20" i="70"/>
  <c r="CM232" i="70"/>
  <c r="DE91" i="70"/>
  <c r="CR246" i="70"/>
  <c r="DD175" i="70"/>
  <c r="CO175" i="70"/>
  <c r="CS175" i="70" s="1"/>
  <c r="CR79" i="70"/>
  <c r="DE124" i="70"/>
  <c r="I11" i="55"/>
  <c r="BK33" i="70"/>
  <c r="DD123" i="70"/>
  <c r="CO123" i="70"/>
  <c r="CS123" i="70" s="1"/>
  <c r="CN123" i="70"/>
  <c r="BF216" i="70"/>
  <c r="BG216" i="70" s="1"/>
  <c r="BF239" i="70"/>
  <c r="BK239" i="70" s="1"/>
  <c r="CS248" i="70"/>
  <c r="CN248" i="70"/>
  <c r="CN69" i="70"/>
  <c r="CN93" i="70"/>
  <c r="CR93" i="70" s="1"/>
  <c r="CJ149" i="70"/>
  <c r="CK149" i="70" s="1"/>
  <c r="BF266" i="70"/>
  <c r="BG266" i="70" s="1"/>
  <c r="BN124" i="70"/>
  <c r="CR124" i="70"/>
  <c r="DE51" i="70"/>
  <c r="CP177" i="70"/>
  <c r="DF177" i="70" s="1"/>
  <c r="CJ143" i="70"/>
  <c r="CK143" i="70" s="1"/>
  <c r="BN105" i="70"/>
  <c r="CO3" i="70"/>
  <c r="DD3" i="70"/>
  <c r="BN247" i="70"/>
  <c r="BN126" i="70"/>
  <c r="CR126" i="70"/>
  <c r="CO111" i="70"/>
  <c r="CS111" i="70" s="1"/>
  <c r="DD111" i="70"/>
  <c r="CO72" i="70"/>
  <c r="CS72" i="70" s="1"/>
  <c r="DD72" i="70"/>
  <c r="CN72" i="70"/>
  <c r="CR72" i="70" s="1"/>
  <c r="CO61" i="70"/>
  <c r="CS61" i="70" s="1"/>
  <c r="DD61" i="70"/>
  <c r="BE18" i="70"/>
  <c r="BK132" i="70"/>
  <c r="BK85" i="70"/>
  <c r="BK38" i="70"/>
  <c r="CM106" i="70"/>
  <c r="DD39" i="70"/>
  <c r="CO39" i="70"/>
  <c r="CS39" i="70" s="1"/>
  <c r="CM218" i="70"/>
  <c r="CO57" i="70"/>
  <c r="CS57" i="70" s="1"/>
  <c r="DD57" i="70"/>
  <c r="DE67" i="70"/>
  <c r="DE70" i="70"/>
  <c r="CN172" i="70"/>
  <c r="CN82" i="70"/>
  <c r="CR82" i="70" s="1"/>
  <c r="BF260" i="70"/>
  <c r="BG260" i="70" s="1"/>
  <c r="BN166" i="70"/>
  <c r="DE180" i="70"/>
  <c r="DH180" i="70" s="1"/>
  <c r="CN104" i="70"/>
  <c r="CO104" i="70"/>
  <c r="CS104" i="70" s="1"/>
  <c r="DD104" i="70"/>
  <c r="CR88" i="70"/>
  <c r="BN88" i="70"/>
  <c r="DD42" i="70"/>
  <c r="CO42" i="70"/>
  <c r="CS42" i="70" s="1"/>
  <c r="DE23" i="70"/>
  <c r="DG23" i="70" s="1"/>
  <c r="BN255" i="70"/>
  <c r="CR255" i="70"/>
  <c r="CO141" i="70"/>
  <c r="CS141" i="70" s="1"/>
  <c r="DD141" i="70"/>
  <c r="DD118" i="70"/>
  <c r="CN118" i="70"/>
  <c r="CP118" i="70"/>
  <c r="CO118" i="70"/>
  <c r="CS118" i="70" s="1"/>
  <c r="CR77" i="70"/>
  <c r="X26" i="70"/>
  <c r="AC26" i="70" s="1"/>
  <c r="AD26" i="70" s="1"/>
  <c r="BE26" i="70" s="1"/>
  <c r="X27" i="70"/>
  <c r="AC27" i="70" s="1"/>
  <c r="AD27" i="70" s="1"/>
  <c r="BE27" i="70" s="1"/>
  <c r="AO145" i="70"/>
  <c r="AP144" i="70"/>
  <c r="DP144" i="70" s="1"/>
  <c r="BF193" i="70"/>
  <c r="BG193" i="70" s="1"/>
  <c r="BK250" i="70"/>
  <c r="CQ250" i="70"/>
  <c r="BF250" i="70"/>
  <c r="BG250" i="70" s="1"/>
  <c r="CM250" i="70"/>
  <c r="CQ152" i="70"/>
  <c r="BK152" i="70"/>
  <c r="BF152" i="70"/>
  <c r="BG152" i="70" s="1"/>
  <c r="CM152" i="70"/>
  <c r="DD116" i="70"/>
  <c r="CP116" i="70"/>
  <c r="CO116" i="70"/>
  <c r="CS116" i="70" s="1"/>
  <c r="CN116" i="70"/>
  <c r="DD100" i="70"/>
  <c r="CO100" i="70"/>
  <c r="CS100" i="70" s="1"/>
  <c r="DE6" i="70"/>
  <c r="DH6" i="70" s="1"/>
  <c r="DI6" i="70" s="1"/>
  <c r="BN187" i="70"/>
  <c r="CN42" i="70"/>
  <c r="CP42" i="70" s="1"/>
  <c r="DE213" i="70"/>
  <c r="BN142" i="70"/>
  <c r="BN150" i="70"/>
  <c r="BN140" i="70"/>
  <c r="CM130" i="70"/>
  <c r="CR235" i="70"/>
  <c r="BN235" i="70"/>
  <c r="DP260" i="70"/>
  <c r="AX260" i="70"/>
  <c r="AW260" i="70" s="1"/>
  <c r="BN86" i="70"/>
  <c r="CN77" i="70"/>
  <c r="CR32" i="70"/>
  <c r="BN32" i="70"/>
  <c r="DF112" i="70"/>
  <c r="DJ112" i="70" s="1"/>
  <c r="BE60" i="70"/>
  <c r="BN207" i="70"/>
  <c r="BG110" i="70"/>
  <c r="BK110" i="70"/>
  <c r="DD206" i="70"/>
  <c r="CN206" i="70"/>
  <c r="CP206" i="70"/>
  <c r="CO206" i="70"/>
  <c r="CS206" i="70" s="1"/>
  <c r="CQ206" i="70"/>
  <c r="D13" i="55"/>
  <c r="AD178" i="70"/>
  <c r="BE178" i="70" s="1"/>
  <c r="DF201" i="70"/>
  <c r="DE181" i="70"/>
  <c r="DG114" i="70"/>
  <c r="DJ114" i="70"/>
  <c r="CP114" i="70"/>
  <c r="DF114" i="70" s="1"/>
  <c r="CM275" i="70"/>
  <c r="BK275" i="70"/>
  <c r="CQ275" i="70"/>
  <c r="BF275" i="70"/>
  <c r="BG275" i="70" s="1"/>
  <c r="BN77" i="70"/>
  <c r="CM56" i="70"/>
  <c r="CQ56" i="70" s="1"/>
  <c r="BK56" i="70"/>
  <c r="BF56" i="70"/>
  <c r="BG56" i="70" s="1"/>
  <c r="BN130" i="70"/>
  <c r="BG211" i="70"/>
  <c r="CM211" i="70"/>
  <c r="BN147" i="70"/>
  <c r="CJ126" i="70"/>
  <c r="DD160" i="70"/>
  <c r="CO160" i="70"/>
  <c r="CS160" i="70" s="1"/>
  <c r="CN160" i="70"/>
  <c r="CR160" i="70" s="1"/>
  <c r="DE113" i="70"/>
  <c r="DE236" i="70"/>
  <c r="DE256" i="70"/>
  <c r="DD215" i="70"/>
  <c r="CO215" i="70"/>
  <c r="CS215" i="70" s="1"/>
  <c r="DG50" i="70"/>
  <c r="DD4" i="70"/>
  <c r="CO4" i="70"/>
  <c r="CS4" i="70" s="1"/>
  <c r="BN217" i="70"/>
  <c r="DF184" i="70"/>
  <c r="DI184" i="70" s="1"/>
  <c r="BT51" i="70"/>
  <c r="BU50" i="70"/>
  <c r="DE54" i="70"/>
  <c r="BM4" i="70"/>
  <c r="BN4" i="70" s="1"/>
  <c r="BI4" i="70"/>
  <c r="BN48" i="70"/>
  <c r="BN220" i="70"/>
  <c r="BF190" i="70"/>
  <c r="BG190" i="70" s="1"/>
  <c r="AD146" i="70"/>
  <c r="BE146" i="70" s="1"/>
  <c r="D12" i="55"/>
  <c r="E12" i="55" s="1"/>
  <c r="BK98" i="70"/>
  <c r="CR5" i="70"/>
  <c r="BN5" i="70"/>
  <c r="DE246" i="70"/>
  <c r="DF246" i="70" s="1"/>
  <c r="DD151" i="70"/>
  <c r="CO151" i="70"/>
  <c r="CS151" i="70" s="1"/>
  <c r="CJ151" i="70"/>
  <c r="CK151" i="70" s="1"/>
  <c r="DE103" i="70"/>
  <c r="CM269" i="70"/>
  <c r="BK269" i="70"/>
  <c r="CQ269" i="70"/>
  <c r="BF269" i="70"/>
  <c r="BG269" i="70" s="1"/>
  <c r="DF66" i="70"/>
  <c r="DG66" i="70" s="1"/>
  <c r="DH66" i="70" s="1"/>
  <c r="CR53" i="70"/>
  <c r="BN53" i="70"/>
  <c r="BN232" i="70"/>
  <c r="DE240" i="70"/>
  <c r="CM261" i="70"/>
  <c r="CQ261" i="70"/>
  <c r="BF261" i="70"/>
  <c r="BG261" i="70" s="1"/>
  <c r="BK261" i="70"/>
  <c r="CN36" i="70"/>
  <c r="BM15" i="70"/>
  <c r="BN15" i="70" s="1"/>
  <c r="BI15" i="70"/>
  <c r="CO220" i="70"/>
  <c r="CS220" i="70" s="1"/>
  <c r="CN220" i="70"/>
  <c r="DD220" i="70"/>
  <c r="CM12" i="70"/>
  <c r="BK12" i="70"/>
  <c r="CQ12" i="70"/>
  <c r="BF12" i="70"/>
  <c r="BK145" i="70"/>
  <c r="DE69" i="70"/>
  <c r="DF264" i="70"/>
  <c r="DG264" i="70" s="1"/>
  <c r="CQ143" i="70"/>
  <c r="BE59" i="70"/>
  <c r="DE177" i="70"/>
  <c r="DI177" i="70" s="1"/>
  <c r="DH177" i="70"/>
  <c r="CQ89" i="70"/>
  <c r="CQ75" i="70"/>
  <c r="AS276" i="70"/>
  <c r="K16" i="55" s="1"/>
  <c r="CQ126" i="70"/>
  <c r="CM45" i="70"/>
  <c r="DE9" i="70"/>
  <c r="CR227" i="70"/>
  <c r="BN227" i="70"/>
  <c r="DF237" i="70"/>
  <c r="DH237" i="70" s="1"/>
  <c r="CR50" i="70"/>
  <c r="BN9" i="70"/>
  <c r="DG112" i="70"/>
  <c r="BF273" i="70"/>
  <c r="BG273" i="70" s="1"/>
  <c r="CM85" i="70"/>
  <c r="CN15" i="70"/>
  <c r="DE144" i="70"/>
  <c r="BI57" i="70"/>
  <c r="CN227" i="70"/>
  <c r="DE172" i="70"/>
  <c r="BG195" i="70"/>
  <c r="CM195" i="70"/>
  <c r="DD194" i="70"/>
  <c r="CN194" i="70"/>
  <c r="CO194" i="70"/>
  <c r="CS194" i="70" s="1"/>
  <c r="DE65" i="70"/>
  <c r="DE32" i="70"/>
  <c r="W171" i="70"/>
  <c r="X171" i="70" s="1"/>
  <c r="X170" i="70"/>
  <c r="BN186" i="70"/>
  <c r="CM134" i="70"/>
  <c r="CN107" i="70"/>
  <c r="CP107" i="70"/>
  <c r="CO107" i="70"/>
  <c r="CS107" i="70" s="1"/>
  <c r="DD107" i="70"/>
  <c r="CM253" i="70"/>
  <c r="CQ253" i="70"/>
  <c r="BF253" i="70"/>
  <c r="BG253" i="70" s="1"/>
  <c r="BK253" i="70"/>
  <c r="CN166" i="70"/>
  <c r="CR166" i="70" s="1"/>
  <c r="R199" i="70"/>
  <c r="AD199" i="70" s="1"/>
  <c r="BE199" i="70" s="1"/>
  <c r="AH199" i="70"/>
  <c r="Q199" i="70"/>
  <c r="CN52" i="70"/>
  <c r="F9" i="70"/>
  <c r="G9" i="70" s="1"/>
  <c r="DP9" i="70" s="1"/>
  <c r="E10" i="70"/>
  <c r="CR164" i="70"/>
  <c r="BN164" i="70"/>
  <c r="CM198" i="70"/>
  <c r="BF198" i="70"/>
  <c r="BG198" i="70" s="1"/>
  <c r="CM109" i="70"/>
  <c r="CP62" i="70"/>
  <c r="DF62" i="70" s="1"/>
  <c r="BT71" i="70"/>
  <c r="BU70" i="70"/>
  <c r="CQ141" i="70"/>
  <c r="CR29" i="70"/>
  <c r="BK233" i="70"/>
  <c r="DP143" i="70"/>
  <c r="CM161" i="70"/>
  <c r="CI121" i="70"/>
  <c r="BG121" i="70"/>
  <c r="BK121" i="70"/>
  <c r="CQ100" i="70"/>
  <c r="CM210" i="70"/>
  <c r="CQ210" i="70"/>
  <c r="BF210" i="70"/>
  <c r="BG210" i="70" s="1"/>
  <c r="BK210" i="70"/>
  <c r="DD142" i="70"/>
  <c r="CO142" i="70"/>
  <c r="CS142" i="70" s="1"/>
  <c r="CS223" i="70"/>
  <c r="CN223" i="70"/>
  <c r="BF268" i="70"/>
  <c r="BG268" i="70" s="1"/>
  <c r="CM268" i="70"/>
  <c r="BF191" i="70"/>
  <c r="BG191" i="70" s="1"/>
  <c r="BK191" i="70"/>
  <c r="CM191" i="70"/>
  <c r="CK104" i="70"/>
  <c r="CM98" i="70"/>
  <c r="BN83" i="70"/>
  <c r="DE64" i="70"/>
  <c r="DF64" i="70" s="1"/>
  <c r="BK34" i="70"/>
  <c r="BG86" i="70"/>
  <c r="CM86" i="70"/>
  <c r="DE77" i="70"/>
  <c r="DE112" i="70"/>
  <c r="BK135" i="70"/>
  <c r="DE119" i="70"/>
  <c r="DF119" i="70" s="1"/>
  <c r="BG84" i="70"/>
  <c r="CM84" i="70"/>
  <c r="BK84" i="70"/>
  <c r="CN41" i="70"/>
  <c r="CR41" i="70" s="1"/>
  <c r="CR9" i="70"/>
  <c r="BI39" i="70"/>
  <c r="CP207" i="70"/>
  <c r="DD207" i="70"/>
  <c r="CO207" i="70"/>
  <c r="CS207" i="70" s="1"/>
  <c r="CN207" i="70"/>
  <c r="CQ110" i="70"/>
  <c r="DE74" i="70"/>
  <c r="DF74" i="70" s="1"/>
  <c r="DE223" i="70"/>
  <c r="F191" i="70"/>
  <c r="G191" i="70" s="1"/>
  <c r="F190" i="70"/>
  <c r="G190" i="70" s="1"/>
  <c r="DJ201" i="70"/>
  <c r="CJ133" i="70"/>
  <c r="CN133" i="70" s="1"/>
  <c r="CK133" i="70"/>
  <c r="CQ195" i="70"/>
  <c r="CP173" i="70"/>
  <c r="DF173" i="70" s="1"/>
  <c r="DH173" i="70" s="1"/>
  <c r="DD186" i="70"/>
  <c r="CO186" i="70"/>
  <c r="CS186" i="70" s="1"/>
  <c r="BF197" i="70"/>
  <c r="BG197" i="70" s="1"/>
  <c r="CM197" i="70"/>
  <c r="CM165" i="70"/>
  <c r="CJ122" i="70"/>
  <c r="CK122" i="70"/>
  <c r="CQ107" i="70"/>
  <c r="CQ221" i="70"/>
  <c r="DJ168" i="70"/>
  <c r="CN247" i="70"/>
  <c r="CP247" i="70" s="1"/>
  <c r="DD247" i="70"/>
  <c r="CO247" i="70"/>
  <c r="CN209" i="70"/>
  <c r="BN133" i="70"/>
  <c r="CQ160" i="70"/>
  <c r="CR62" i="70"/>
  <c r="BF262" i="70"/>
  <c r="BG262" i="70" s="1"/>
  <c r="BK262" i="70"/>
  <c r="CM262" i="70"/>
  <c r="CR114" i="70"/>
  <c r="BF258" i="70"/>
  <c r="BG258" i="70" s="1"/>
  <c r="CR78" i="70"/>
  <c r="CO217" i="70"/>
  <c r="CS217" i="70" s="1"/>
  <c r="DD217" i="70"/>
  <c r="BN94" i="70"/>
  <c r="CH49" i="70"/>
  <c r="BW62" i="70"/>
  <c r="BF230" i="70"/>
  <c r="BG230" i="70" s="1"/>
  <c r="BK230" i="70"/>
  <c r="DE90" i="70"/>
  <c r="N8" i="55"/>
  <c r="O8" i="55" s="1"/>
  <c r="DE219" i="70"/>
  <c r="BN176" i="70"/>
  <c r="DE79" i="70"/>
  <c r="DF79" i="70" s="1"/>
  <c r="CI48" i="70"/>
  <c r="BG48" i="70"/>
  <c r="O215" i="70"/>
  <c r="C14" i="55" s="1"/>
  <c r="DE272" i="70"/>
  <c r="DE202" i="70"/>
  <c r="CO182" i="70"/>
  <c r="CS182" i="70" s="1"/>
  <c r="DD182" i="70"/>
  <c r="DE209" i="70"/>
  <c r="CR184" i="70"/>
  <c r="BN184" i="70"/>
  <c r="BN151" i="70"/>
  <c r="DD136" i="70"/>
  <c r="CO136" i="70"/>
  <c r="CS136" i="70" s="1"/>
  <c r="CR87" i="70"/>
  <c r="BN87" i="70"/>
  <c r="CM127" i="70"/>
  <c r="CQ42" i="70"/>
  <c r="BI9" i="70"/>
  <c r="BN129" i="70"/>
  <c r="BN122" i="70"/>
  <c r="BF231" i="70"/>
  <c r="BG231" i="70" s="1"/>
  <c r="DE87" i="70"/>
  <c r="CO63" i="70"/>
  <c r="DD63" i="70"/>
  <c r="CN63" i="70"/>
  <c r="BF21" i="70"/>
  <c r="BN37" i="70"/>
  <c r="CS124" i="70"/>
  <c r="CI102" i="70"/>
  <c r="CJ102" i="70" s="1"/>
  <c r="CK102" i="70" s="1"/>
  <c r="CN73" i="70"/>
  <c r="CQ33" i="70"/>
  <c r="CQ220" i="70"/>
  <c r="BN172" i="70"/>
  <c r="CM226" i="70"/>
  <c r="CQ226" i="70"/>
  <c r="BF226" i="70"/>
  <c r="BG226" i="70" s="1"/>
  <c r="BK226" i="70"/>
  <c r="DE235" i="70"/>
  <c r="DE248" i="70"/>
  <c r="DD205" i="70"/>
  <c r="CO205" i="70"/>
  <c r="CS205" i="70" s="1"/>
  <c r="CN205" i="70"/>
  <c r="CR201" i="70"/>
  <c r="CM145" i="70"/>
  <c r="DJ264" i="70"/>
  <c r="DD149" i="70"/>
  <c r="CO149" i="70"/>
  <c r="CS149" i="70" s="1"/>
  <c r="CQ28" i="70"/>
  <c r="BF28" i="70"/>
  <c r="BK28" i="70"/>
  <c r="CM28" i="70"/>
  <c r="BN143" i="70"/>
  <c r="CP51" i="70"/>
  <c r="DG51" i="70" s="1"/>
  <c r="BF214" i="70"/>
  <c r="BG214" i="70" s="1"/>
  <c r="CJ121" i="70"/>
  <c r="CK121" i="70"/>
  <c r="BN89" i="70"/>
  <c r="BK75" i="70"/>
  <c r="BN3" i="70"/>
  <c r="CR183" i="70"/>
  <c r="BN183" i="70"/>
  <c r="BK45" i="70"/>
  <c r="CP9" i="70"/>
  <c r="BN238" i="70"/>
  <c r="BI61" i="70"/>
  <c r="BF24" i="70"/>
  <c r="BK24" i="70"/>
  <c r="DJ237" i="70"/>
  <c r="CM132" i="70"/>
  <c r="CP144" i="70"/>
  <c r="DD76" i="70"/>
  <c r="CN76" i="70"/>
  <c r="CP76" i="70"/>
  <c r="CO76" i="70"/>
  <c r="CS76" i="70" s="1"/>
  <c r="BK241" i="70"/>
  <c r="CQ241" i="70"/>
  <c r="BF241" i="70"/>
  <c r="BG241" i="70" s="1"/>
  <c r="CM241" i="70"/>
  <c r="CP67" i="70"/>
  <c r="DF67" i="70" s="1"/>
  <c r="DH67" i="70" s="1"/>
  <c r="CP70" i="70"/>
  <c r="DF70" i="70" s="1"/>
  <c r="DE82" i="70"/>
  <c r="AN7" i="55"/>
  <c r="AM7" i="55"/>
  <c r="AL5" i="55"/>
  <c r="P5" i="55" s="1"/>
  <c r="AM5" i="55"/>
  <c r="AL6" i="55"/>
  <c r="P6" i="55" s="1"/>
  <c r="AM6" i="55"/>
  <c r="AN5" i="55"/>
  <c r="AA5" i="55"/>
  <c r="AA6" i="55" s="1"/>
  <c r="AA7" i="55" s="1"/>
  <c r="M5" i="55"/>
  <c r="M6" i="55" s="1"/>
  <c r="M7" i="55" s="1"/>
  <c r="O33" i="70" l="1"/>
  <c r="C8" i="55" s="1"/>
  <c r="R8" i="70"/>
  <c r="AD8" i="70" s="1"/>
  <c r="Q8" i="70"/>
  <c r="E13" i="55"/>
  <c r="CP133" i="70"/>
  <c r="DF133" i="70" s="1"/>
  <c r="CR133" i="70"/>
  <c r="DH51" i="70"/>
  <c r="DI19" i="70"/>
  <c r="DH19" i="70"/>
  <c r="CK105" i="70"/>
  <c r="CN138" i="70"/>
  <c r="DH70" i="70"/>
  <c r="DJ79" i="70"/>
  <c r="DG79" i="70"/>
  <c r="DH79" i="70" s="1"/>
  <c r="DM173" i="70"/>
  <c r="DL173" i="70"/>
  <c r="DO173" i="70"/>
  <c r="DN173" i="70"/>
  <c r="DG119" i="70"/>
  <c r="DJ119" i="70" s="1"/>
  <c r="DN66" i="70"/>
  <c r="DM66" i="70"/>
  <c r="DO66" i="70"/>
  <c r="DH181" i="70"/>
  <c r="BN239" i="70"/>
  <c r="DM184" i="70"/>
  <c r="DO184" i="70"/>
  <c r="DN184" i="70"/>
  <c r="DJ124" i="70"/>
  <c r="DH93" i="70"/>
  <c r="DI5" i="70"/>
  <c r="DI66" i="70"/>
  <c r="DM67" i="70"/>
  <c r="DN67" i="70"/>
  <c r="DO67" i="70"/>
  <c r="DI67" i="70"/>
  <c r="DF247" i="70"/>
  <c r="DG247" i="70" s="1"/>
  <c r="DJ246" i="70"/>
  <c r="DG246" i="70"/>
  <c r="DH227" i="70"/>
  <c r="DH36" i="70"/>
  <c r="DG64" i="70"/>
  <c r="DH64" i="70" s="1"/>
  <c r="DH62" i="70"/>
  <c r="DI62" i="70" s="1"/>
  <c r="DG74" i="70"/>
  <c r="DI74" i="70" s="1"/>
  <c r="DH74" i="70"/>
  <c r="DL237" i="70"/>
  <c r="DN237" i="70"/>
  <c r="DO237" i="70"/>
  <c r="DH23" i="70"/>
  <c r="DI23" i="70" s="1"/>
  <c r="DL180" i="70"/>
  <c r="DM180" i="70"/>
  <c r="DN180" i="70"/>
  <c r="DO180" i="70"/>
  <c r="DH164" i="70"/>
  <c r="DM201" i="70"/>
  <c r="DO201" i="70"/>
  <c r="DN201" i="70"/>
  <c r="DI201" i="70"/>
  <c r="DE149" i="70"/>
  <c r="BG21" i="70"/>
  <c r="BI21" i="70"/>
  <c r="DD262" i="70"/>
  <c r="CO262" i="70"/>
  <c r="CS262" i="70" s="1"/>
  <c r="BN34" i="70"/>
  <c r="DE89" i="70"/>
  <c r="CQ192" i="70"/>
  <c r="BG16" i="70"/>
  <c r="BH16" i="70"/>
  <c r="BM16" i="70" s="1"/>
  <c r="BN16" i="70" s="1"/>
  <c r="CN80" i="70"/>
  <c r="CJ147" i="70"/>
  <c r="CK147" i="70"/>
  <c r="CM147" i="70"/>
  <c r="CQ147" i="70" s="1"/>
  <c r="BK225" i="70"/>
  <c r="DE83" i="70"/>
  <c r="AH154" i="70"/>
  <c r="Q154" i="70"/>
  <c r="R154" i="70"/>
  <c r="AD154" i="70" s="1"/>
  <c r="BE154" i="70" s="1"/>
  <c r="BK274" i="70"/>
  <c r="DG29" i="70"/>
  <c r="CP29" i="70"/>
  <c r="CM139" i="70"/>
  <c r="DD135" i="70"/>
  <c r="CO135" i="70"/>
  <c r="CQ135" i="70"/>
  <c r="CQ196" i="70"/>
  <c r="CQ270" i="70"/>
  <c r="DE255" i="70"/>
  <c r="DH255" i="70" s="1"/>
  <c r="CO96" i="70"/>
  <c r="DD96" i="70"/>
  <c r="DJ180" i="70"/>
  <c r="CM243" i="70"/>
  <c r="DJ177" i="70"/>
  <c r="BK252" i="70"/>
  <c r="BT19" i="70"/>
  <c r="BU18" i="70"/>
  <c r="CN71" i="70"/>
  <c r="DD71" i="70"/>
  <c r="CO71" i="70"/>
  <c r="CS71" i="70" s="1"/>
  <c r="DF91" i="70"/>
  <c r="CQ139" i="70"/>
  <c r="CM14" i="70"/>
  <c r="BK14" i="70"/>
  <c r="BF14" i="70"/>
  <c r="CQ14" i="70" s="1"/>
  <c r="CP35" i="70"/>
  <c r="DG35" i="70" s="1"/>
  <c r="CQ234" i="70"/>
  <c r="BI17" i="70"/>
  <c r="BK17" i="70"/>
  <c r="CN101" i="70"/>
  <c r="DF113" i="70"/>
  <c r="DE221" i="70"/>
  <c r="U14" i="55"/>
  <c r="DF189" i="70"/>
  <c r="DE245" i="70"/>
  <c r="X237" i="70"/>
  <c r="AH237" i="70" s="1"/>
  <c r="DM237" i="70" s="1"/>
  <c r="W238" i="70"/>
  <c r="CO229" i="70"/>
  <c r="DD229" i="70"/>
  <c r="CO99" i="70"/>
  <c r="DD99" i="70"/>
  <c r="CN150" i="70"/>
  <c r="CP150" i="70"/>
  <c r="DD150" i="70"/>
  <c r="CO150" i="70"/>
  <c r="CS150" i="70" s="1"/>
  <c r="BI46" i="70"/>
  <c r="CN33" i="70"/>
  <c r="CN37" i="70"/>
  <c r="DF87" i="70"/>
  <c r="CN263" i="70"/>
  <c r="DE34" i="70"/>
  <c r="BN58" i="70"/>
  <c r="I14" i="55"/>
  <c r="DJ164" i="70"/>
  <c r="CP164" i="70"/>
  <c r="DF164" i="70" s="1"/>
  <c r="BN47" i="70"/>
  <c r="CM25" i="70"/>
  <c r="DE92" i="70"/>
  <c r="CM265" i="70"/>
  <c r="BH13" i="70"/>
  <c r="CM13" i="70"/>
  <c r="DH5" i="70"/>
  <c r="CQ276" i="70"/>
  <c r="CQ212" i="70"/>
  <c r="CQ249" i="70"/>
  <c r="DE271" i="70"/>
  <c r="CQ159" i="70"/>
  <c r="DG32" i="70"/>
  <c r="DH32" i="70" s="1"/>
  <c r="DI32" i="70" s="1"/>
  <c r="DE44" i="70"/>
  <c r="CM259" i="70"/>
  <c r="BF169" i="70"/>
  <c r="BG169" i="70" s="1"/>
  <c r="BK169" i="70"/>
  <c r="CN4" i="70"/>
  <c r="CQ254" i="70"/>
  <c r="CO132" i="70"/>
  <c r="CS132" i="70" s="1"/>
  <c r="DD132" i="70"/>
  <c r="BN45" i="70"/>
  <c r="CR205" i="70"/>
  <c r="CP209" i="70"/>
  <c r="DF209" i="70" s="1"/>
  <c r="DI209" i="70" s="1"/>
  <c r="DE207" i="70"/>
  <c r="CO191" i="70"/>
  <c r="CS191" i="70" s="1"/>
  <c r="DD191" i="70"/>
  <c r="DJ223" i="70"/>
  <c r="CR223" i="70"/>
  <c r="CP223" i="70"/>
  <c r="DF223" i="70" s="1"/>
  <c r="DD109" i="70"/>
  <c r="CO109" i="70"/>
  <c r="CQ109" i="70"/>
  <c r="CR194" i="70"/>
  <c r="BF59" i="70"/>
  <c r="DE220" i="70"/>
  <c r="CR56" i="70"/>
  <c r="BN56" i="70"/>
  <c r="BF178" i="70"/>
  <c r="BG178" i="70" s="1"/>
  <c r="BK178" i="70"/>
  <c r="CM178" i="70"/>
  <c r="BN152" i="70"/>
  <c r="CR104" i="70"/>
  <c r="DJ172" i="70"/>
  <c r="CP172" i="70"/>
  <c r="DF172" i="70" s="1"/>
  <c r="BN132" i="70"/>
  <c r="DE61" i="70"/>
  <c r="DE111" i="70"/>
  <c r="DE3" i="70"/>
  <c r="DE123" i="70"/>
  <c r="BN192" i="70"/>
  <c r="DJ272" i="70"/>
  <c r="DG272" i="70"/>
  <c r="CP272" i="70"/>
  <c r="DF272" i="70" s="1"/>
  <c r="CR272" i="70"/>
  <c r="CO16" i="70"/>
  <c r="DD16" i="70"/>
  <c r="CO30" i="70"/>
  <c r="DD30" i="70"/>
  <c r="BN215" i="70"/>
  <c r="BN270" i="70"/>
  <c r="DG255" i="70"/>
  <c r="CR209" i="70"/>
  <c r="DE143" i="70"/>
  <c r="DE120" i="70"/>
  <c r="CN267" i="70"/>
  <c r="DD267" i="70"/>
  <c r="CO267" i="70"/>
  <c r="CS267" i="70" s="1"/>
  <c r="CO234" i="70"/>
  <c r="DD234" i="70"/>
  <c r="CR158" i="70"/>
  <c r="CR219" i="70"/>
  <c r="CP219" i="70"/>
  <c r="DF219" i="70" s="1"/>
  <c r="DH219" i="70" s="1"/>
  <c r="DE133" i="70"/>
  <c r="DH133" i="70"/>
  <c r="DI133" i="70"/>
  <c r="CO128" i="70"/>
  <c r="CS128" i="70" s="1"/>
  <c r="DD128" i="70"/>
  <c r="CN128" i="70"/>
  <c r="CP137" i="70"/>
  <c r="DF137" i="70" s="1"/>
  <c r="CP251" i="70"/>
  <c r="CN251" i="70"/>
  <c r="CO251" i="70"/>
  <c r="CS251" i="70" s="1"/>
  <c r="DD251" i="70"/>
  <c r="CM105" i="70"/>
  <c r="DD138" i="70"/>
  <c r="CO138" i="70"/>
  <c r="CS138" i="70" s="1"/>
  <c r="CP138" i="70"/>
  <c r="CQ138" i="70"/>
  <c r="CR137" i="70"/>
  <c r="DD47" i="70"/>
  <c r="CO47" i="70"/>
  <c r="CS47" i="70" s="1"/>
  <c r="BN228" i="70"/>
  <c r="DD212" i="70"/>
  <c r="CO212" i="70"/>
  <c r="CS212" i="70" s="1"/>
  <c r="CO122" i="70"/>
  <c r="DD122" i="70"/>
  <c r="CR249" i="70"/>
  <c r="BN249" i="70"/>
  <c r="CS94" i="70"/>
  <c r="DE110" i="70"/>
  <c r="DD254" i="70"/>
  <c r="CO254" i="70"/>
  <c r="CS254" i="70" s="1"/>
  <c r="BG24" i="70"/>
  <c r="BN75" i="70"/>
  <c r="CN28" i="70"/>
  <c r="CO28" i="70"/>
  <c r="CS28" i="70" s="1"/>
  <c r="DD28" i="70"/>
  <c r="DH235" i="70"/>
  <c r="DE63" i="70"/>
  <c r="CM231" i="70"/>
  <c r="DD127" i="70"/>
  <c r="CQ127" i="70"/>
  <c r="CO127" i="70"/>
  <c r="DE136" i="70"/>
  <c r="DJ184" i="70"/>
  <c r="DP190" i="70"/>
  <c r="BN84" i="70"/>
  <c r="BN191" i="70"/>
  <c r="DE142" i="70"/>
  <c r="CQ121" i="70"/>
  <c r="CM121" i="70"/>
  <c r="CP52" i="70"/>
  <c r="DG52" i="70" s="1"/>
  <c r="CQ273" i="70"/>
  <c r="CO261" i="70"/>
  <c r="CS261" i="70" s="1"/>
  <c r="DD261" i="70"/>
  <c r="CR269" i="70"/>
  <c r="BN269" i="70"/>
  <c r="BK190" i="70"/>
  <c r="CR220" i="70"/>
  <c r="DE4" i="70"/>
  <c r="BF26" i="70"/>
  <c r="BG26" i="70" s="1"/>
  <c r="BK26" i="70"/>
  <c r="CQ26" i="70"/>
  <c r="CM26" i="70"/>
  <c r="DE57" i="70"/>
  <c r="CP69" i="70"/>
  <c r="DF69" i="70" s="1"/>
  <c r="CR69" i="70"/>
  <c r="CR123" i="70"/>
  <c r="DH124" i="70"/>
  <c r="CN175" i="70"/>
  <c r="BK20" i="70"/>
  <c r="DD241" i="70"/>
  <c r="CN241" i="70"/>
  <c r="CO241" i="70"/>
  <c r="CS241" i="70" s="1"/>
  <c r="CQ24" i="70"/>
  <c r="BK214" i="70"/>
  <c r="DD145" i="70"/>
  <c r="CN145" i="70"/>
  <c r="CP145" i="70"/>
  <c r="CO145" i="70"/>
  <c r="CS145" i="70" s="1"/>
  <c r="DE205" i="70"/>
  <c r="BN226" i="70"/>
  <c r="DG73" i="70"/>
  <c r="DJ73" i="70" s="1"/>
  <c r="CR73" i="70"/>
  <c r="CP73" i="70"/>
  <c r="DF73" i="70" s="1"/>
  <c r="BK21" i="70"/>
  <c r="CP63" i="70"/>
  <c r="DJ66" i="70"/>
  <c r="DH209" i="70"/>
  <c r="DE182" i="70"/>
  <c r="CR176" i="70"/>
  <c r="CN217" i="70"/>
  <c r="BK258" i="70"/>
  <c r="CQ262" i="70"/>
  <c r="DE247" i="70"/>
  <c r="DE186" i="70"/>
  <c r="DP191" i="70"/>
  <c r="CO84" i="70"/>
  <c r="CS84" i="70" s="1"/>
  <c r="DD84" i="70"/>
  <c r="CQ84" i="70"/>
  <c r="DD98" i="70"/>
  <c r="CO98" i="70"/>
  <c r="CS98" i="70" s="1"/>
  <c r="CQ191" i="70"/>
  <c r="BN210" i="70"/>
  <c r="CN161" i="70"/>
  <c r="DD161" i="70"/>
  <c r="CO161" i="70"/>
  <c r="CS161" i="70" s="1"/>
  <c r="CQ161" i="70"/>
  <c r="DL70" i="70"/>
  <c r="DG62" i="70"/>
  <c r="BK198" i="70"/>
  <c r="BN253" i="70"/>
  <c r="DE107" i="70"/>
  <c r="CP194" i="70"/>
  <c r="DD195" i="70"/>
  <c r="CO195" i="70"/>
  <c r="CS195" i="70" s="1"/>
  <c r="CN195" i="70"/>
  <c r="CQ132" i="70"/>
  <c r="CM273" i="70"/>
  <c r="DD45" i="70"/>
  <c r="CO45" i="70"/>
  <c r="CS45" i="70" s="1"/>
  <c r="BN145" i="70"/>
  <c r="DD12" i="70"/>
  <c r="CN12" i="70"/>
  <c r="CO12" i="70"/>
  <c r="CS12" i="70" s="1"/>
  <c r="BN261" i="70"/>
  <c r="CO269" i="70"/>
  <c r="CS269" i="70" s="1"/>
  <c r="CP269" i="70"/>
  <c r="DD269" i="70"/>
  <c r="CN269" i="70"/>
  <c r="DE151" i="70"/>
  <c r="DH246" i="70"/>
  <c r="DI246" i="70" s="1"/>
  <c r="BT52" i="70"/>
  <c r="BU51" i="70"/>
  <c r="CN211" i="70"/>
  <c r="DD211" i="70"/>
  <c r="CO211" i="70"/>
  <c r="CS211" i="70" s="1"/>
  <c r="DD275" i="70"/>
  <c r="CO275" i="70"/>
  <c r="CS275" i="70" s="1"/>
  <c r="DE206" i="70"/>
  <c r="CR207" i="70"/>
  <c r="DH213" i="70"/>
  <c r="DD152" i="70"/>
  <c r="CO152" i="70"/>
  <c r="DD250" i="70"/>
  <c r="CO250" i="70"/>
  <c r="CM193" i="70"/>
  <c r="DE118" i="70"/>
  <c r="CN141" i="70"/>
  <c r="DI42" i="70"/>
  <c r="DE42" i="70"/>
  <c r="DH42" i="70" s="1"/>
  <c r="CP104" i="70"/>
  <c r="BK260" i="70"/>
  <c r="CN39" i="70"/>
  <c r="CR38" i="70"/>
  <c r="BN38" i="70"/>
  <c r="CM18" i="70"/>
  <c r="BF18" i="70"/>
  <c r="BH18" i="70"/>
  <c r="BM18" i="70" s="1"/>
  <c r="CP72" i="70"/>
  <c r="CN111" i="70"/>
  <c r="DI51" i="70"/>
  <c r="CM266" i="70"/>
  <c r="CQ145" i="70"/>
  <c r="CP123" i="70"/>
  <c r="DE175" i="70"/>
  <c r="CO192" i="70"/>
  <c r="DD192" i="70"/>
  <c r="CQ16" i="70"/>
  <c r="BG30" i="70"/>
  <c r="BH30" i="70"/>
  <c r="BM30" i="70" s="1"/>
  <c r="BN30" i="70" s="1"/>
  <c r="BI30" i="70"/>
  <c r="CR163" i="70"/>
  <c r="BN163" i="70"/>
  <c r="DE204" i="70"/>
  <c r="CO225" i="70"/>
  <c r="CS225" i="70" s="1"/>
  <c r="CN225" i="70"/>
  <c r="DD225" i="70"/>
  <c r="DE162" i="70"/>
  <c r="BN221" i="70"/>
  <c r="CR221" i="70"/>
  <c r="BN165" i="70"/>
  <c r="CM257" i="70"/>
  <c r="DI173" i="70"/>
  <c r="CN83" i="70"/>
  <c r="DH114" i="70"/>
  <c r="CR206" i="70"/>
  <c r="CM274" i="70"/>
  <c r="CQ98" i="70"/>
  <c r="AX262" i="70"/>
  <c r="AW262" i="70" s="1"/>
  <c r="DP262" i="70"/>
  <c r="CO196" i="70"/>
  <c r="CS196" i="70" s="1"/>
  <c r="CN196" i="70"/>
  <c r="DD196" i="70"/>
  <c r="DI264" i="70"/>
  <c r="DG70" i="70"/>
  <c r="CM22" i="70"/>
  <c r="BF22" i="70"/>
  <c r="BH22" i="70" s="1"/>
  <c r="BM22" i="70" s="1"/>
  <c r="CJ132" i="70"/>
  <c r="CK132" i="70" s="1"/>
  <c r="DH126" i="70"/>
  <c r="DE126" i="70"/>
  <c r="DF126" i="70" s="1"/>
  <c r="DF235" i="70"/>
  <c r="DI235" i="70" s="1"/>
  <c r="CR71" i="70"/>
  <c r="BN71" i="70"/>
  <c r="H10" i="55" s="1"/>
  <c r="BH21" i="70"/>
  <c r="BM21" i="70" s="1"/>
  <c r="DE183" i="70"/>
  <c r="CR120" i="70"/>
  <c r="BN267" i="70"/>
  <c r="CO222" i="70"/>
  <c r="CS222" i="70" s="1"/>
  <c r="CN222" i="70"/>
  <c r="DD222" i="70"/>
  <c r="DE38" i="70"/>
  <c r="DE158" i="70"/>
  <c r="DH158" i="70"/>
  <c r="BN17" i="70"/>
  <c r="DD17" i="70"/>
  <c r="CO17" i="70"/>
  <c r="DE101" i="70"/>
  <c r="CQ211" i="70"/>
  <c r="CO187" i="70"/>
  <c r="CS187" i="70" s="1"/>
  <c r="DD187" i="70"/>
  <c r="CN187" i="70"/>
  <c r="CR251" i="70"/>
  <c r="BN251" i="70"/>
  <c r="CJ105" i="70"/>
  <c r="CP203" i="70"/>
  <c r="DF203" i="70" s="1"/>
  <c r="DJ181" i="70"/>
  <c r="CR181" i="70"/>
  <c r="CP181" i="70"/>
  <c r="DF181" i="70" s="1"/>
  <c r="DH264" i="70"/>
  <c r="BN224" i="70"/>
  <c r="BN46" i="70"/>
  <c r="CM200" i="70"/>
  <c r="CQ200" i="70"/>
  <c r="BK200" i="70"/>
  <c r="BF200" i="70"/>
  <c r="BG200" i="70" s="1"/>
  <c r="DJ244" i="70"/>
  <c r="BN131" i="70"/>
  <c r="BN208" i="70"/>
  <c r="CK208" i="70"/>
  <c r="CJ208" i="70"/>
  <c r="DE176" i="70"/>
  <c r="DF176" i="70" s="1"/>
  <c r="DH176" i="70" s="1"/>
  <c r="U8" i="55"/>
  <c r="CO58" i="70"/>
  <c r="CS58" i="70" s="1"/>
  <c r="CN58" i="70"/>
  <c r="CP58" i="70"/>
  <c r="DD58" i="70"/>
  <c r="DF81" i="70"/>
  <c r="CP185" i="70"/>
  <c r="CN185" i="70"/>
  <c r="CO185" i="70"/>
  <c r="DD185" i="70"/>
  <c r="CQ185" i="70"/>
  <c r="CK98" i="70"/>
  <c r="CN92" i="70"/>
  <c r="CQ108" i="70"/>
  <c r="CM108" i="70"/>
  <c r="BN212" i="70"/>
  <c r="I16" i="55"/>
  <c r="CO249" i="70"/>
  <c r="CS249" i="70" s="1"/>
  <c r="CN249" i="70"/>
  <c r="DD249" i="70"/>
  <c r="DG65" i="70"/>
  <c r="DH65" i="70" s="1"/>
  <c r="BF153" i="70"/>
  <c r="CN44" i="70"/>
  <c r="CN94" i="70"/>
  <c r="DE53" i="70"/>
  <c r="DI53" i="70" s="1"/>
  <c r="DJ202" i="70"/>
  <c r="CP202" i="70"/>
  <c r="DF202" i="70" s="1"/>
  <c r="CN238" i="70"/>
  <c r="CR35" i="70"/>
  <c r="DF236" i="70"/>
  <c r="DD167" i="70"/>
  <c r="CO167" i="70"/>
  <c r="CS167" i="70" s="1"/>
  <c r="BN230" i="70"/>
  <c r="DD197" i="70"/>
  <c r="CO197" i="70"/>
  <c r="CS197" i="70" s="1"/>
  <c r="DG41" i="70"/>
  <c r="CP41" i="70"/>
  <c r="DD86" i="70"/>
  <c r="CO86" i="70"/>
  <c r="CQ86" i="70"/>
  <c r="DD268" i="70"/>
  <c r="CN268" i="70"/>
  <c r="CO268" i="70"/>
  <c r="CS268" i="70" s="1"/>
  <c r="CO198" i="70"/>
  <c r="CS198" i="70" s="1"/>
  <c r="CN198" i="70"/>
  <c r="DD198" i="70"/>
  <c r="BF199" i="70"/>
  <c r="BG199" i="70" s="1"/>
  <c r="CP15" i="70"/>
  <c r="DG15" i="70" s="1"/>
  <c r="CR15" i="70"/>
  <c r="DM177" i="70"/>
  <c r="DO177" i="70"/>
  <c r="DN177" i="70"/>
  <c r="DE160" i="70"/>
  <c r="DH160" i="70" s="1"/>
  <c r="DF206" i="70"/>
  <c r="DJ206" i="70" s="1"/>
  <c r="DG42" i="70"/>
  <c r="BK27" i="70"/>
  <c r="BF27" i="70"/>
  <c r="BG27" i="70" s="1"/>
  <c r="DJ93" i="70"/>
  <c r="DG93" i="70"/>
  <c r="CP93" i="70"/>
  <c r="DF93" i="70" s="1"/>
  <c r="CM216" i="70"/>
  <c r="BG20" i="70"/>
  <c r="BH20" i="70"/>
  <c r="BM20" i="70" s="1"/>
  <c r="BN20" i="70" s="1"/>
  <c r="DF204" i="70"/>
  <c r="DH204" i="70" s="1"/>
  <c r="DF162" i="70"/>
  <c r="M155" i="70"/>
  <c r="L156" i="70"/>
  <c r="BN196" i="70"/>
  <c r="CR196" i="70"/>
  <c r="BN179" i="70"/>
  <c r="AH170" i="70"/>
  <c r="Q170" i="70"/>
  <c r="R170" i="70"/>
  <c r="AD170" i="70" s="1"/>
  <c r="BE170" i="70" s="1"/>
  <c r="BN243" i="70"/>
  <c r="DG9" i="70"/>
  <c r="DD252" i="70"/>
  <c r="CN252" i="70"/>
  <c r="CP252" i="70"/>
  <c r="CO252" i="70"/>
  <c r="CS252" i="70" s="1"/>
  <c r="CP240" i="70"/>
  <c r="DF240" i="70" s="1"/>
  <c r="DH240" i="70" s="1"/>
  <c r="CR213" i="70"/>
  <c r="CP213" i="70"/>
  <c r="DF213" i="70" s="1"/>
  <c r="DI213" i="70" s="1"/>
  <c r="DH244" i="70"/>
  <c r="DI244" i="70" s="1"/>
  <c r="DD117" i="70"/>
  <c r="CO117" i="70"/>
  <c r="CO208" i="70"/>
  <c r="CS208" i="70" s="1"/>
  <c r="CN208" i="70"/>
  <c r="DD208" i="70"/>
  <c r="CP90" i="70"/>
  <c r="CR90" i="70"/>
  <c r="CN34" i="70"/>
  <c r="CR58" i="70"/>
  <c r="CO140" i="70"/>
  <c r="DD140" i="70"/>
  <c r="CQ140" i="70"/>
  <c r="DD276" i="70"/>
  <c r="CO276" i="70"/>
  <c r="CS276" i="70" s="1"/>
  <c r="DD159" i="70"/>
  <c r="CO159" i="70"/>
  <c r="CS159" i="70" s="1"/>
  <c r="CN159" i="70"/>
  <c r="CR240" i="70"/>
  <c r="CL46" i="70"/>
  <c r="CC46" i="70"/>
  <c r="CB46" i="70" s="1"/>
  <c r="DE94" i="70"/>
  <c r="DD48" i="70"/>
  <c r="CO48" i="70"/>
  <c r="CS48" i="70" s="1"/>
  <c r="DG54" i="70"/>
  <c r="DH54" i="70" s="1"/>
  <c r="DI54" i="70" s="1"/>
  <c r="BN241" i="70"/>
  <c r="CM214" i="70"/>
  <c r="CO226" i="70"/>
  <c r="CS226" i="70" s="1"/>
  <c r="DD226" i="70"/>
  <c r="V9" i="55"/>
  <c r="CJ48" i="70"/>
  <c r="CQ48" i="70"/>
  <c r="CJ49" i="70"/>
  <c r="CK49" i="70" s="1"/>
  <c r="CI49" i="70"/>
  <c r="BN262" i="70"/>
  <c r="CS247" i="70"/>
  <c r="CQ197" i="70"/>
  <c r="DH112" i="70"/>
  <c r="CQ268" i="70"/>
  <c r="CO210" i="70"/>
  <c r="CS210" i="70" s="1"/>
  <c r="DD210" i="70"/>
  <c r="BN233" i="70"/>
  <c r="DJ62" i="70"/>
  <c r="CP166" i="70"/>
  <c r="DF166" i="70" s="1"/>
  <c r="CO253" i="70"/>
  <c r="DD253" i="70"/>
  <c r="DE194" i="70"/>
  <c r="DD85" i="70"/>
  <c r="CN85" i="70"/>
  <c r="CO85" i="70"/>
  <c r="CS85" i="70" s="1"/>
  <c r="CQ85" i="70"/>
  <c r="CR12" i="70"/>
  <c r="DG36" i="70"/>
  <c r="DI36" i="70" s="1"/>
  <c r="CP36" i="70"/>
  <c r="CR36" i="70"/>
  <c r="BN98" i="70"/>
  <c r="H11" i="55" s="1"/>
  <c r="DE215" i="70"/>
  <c r="CO56" i="70"/>
  <c r="CS56" i="70" s="1"/>
  <c r="CN56" i="70"/>
  <c r="DD56" i="70"/>
  <c r="BN275" i="70"/>
  <c r="BF60" i="70"/>
  <c r="DD130" i="70"/>
  <c r="CO130" i="70"/>
  <c r="CS130" i="70" s="1"/>
  <c r="CQ130" i="70"/>
  <c r="DE100" i="70"/>
  <c r="DE116" i="70"/>
  <c r="DF116" i="70" s="1"/>
  <c r="BN250" i="70"/>
  <c r="CQ193" i="70"/>
  <c r="CR118" i="70"/>
  <c r="DE104" i="70"/>
  <c r="DD106" i="70"/>
  <c r="CO106" i="70"/>
  <c r="CQ106" i="70"/>
  <c r="DE72" i="70"/>
  <c r="CS3" i="70"/>
  <c r="CN3" i="70"/>
  <c r="BK266" i="70"/>
  <c r="BG239" i="70"/>
  <c r="CM239" i="70"/>
  <c r="BK216" i="70"/>
  <c r="BN33" i="70"/>
  <c r="CR63" i="70"/>
  <c r="DE76" i="70"/>
  <c r="DF144" i="70"/>
  <c r="BH24" i="70"/>
  <c r="BM24" i="70" s="1"/>
  <c r="BN24" i="70" s="1"/>
  <c r="CM24" i="70"/>
  <c r="CQ214" i="70"/>
  <c r="BG28" i="70"/>
  <c r="BH28" i="70"/>
  <c r="BM28" i="70" s="1"/>
  <c r="BN28" i="70" s="1"/>
  <c r="CN149" i="70"/>
  <c r="CP205" i="70"/>
  <c r="CR172" i="70"/>
  <c r="CM102" i="70"/>
  <c r="CQ102" i="70"/>
  <c r="CM21" i="70"/>
  <c r="CQ21" i="70" s="1"/>
  <c r="CS63" i="70"/>
  <c r="BK231" i="70"/>
  <c r="CN136" i="70"/>
  <c r="CN182" i="70"/>
  <c r="CM230" i="70"/>
  <c r="DE217" i="70"/>
  <c r="CM258" i="70"/>
  <c r="DD165" i="70"/>
  <c r="CO165" i="70"/>
  <c r="CQ165" i="70"/>
  <c r="BK197" i="70"/>
  <c r="CN186" i="70"/>
  <c r="BN135" i="70"/>
  <c r="BK268" i="70"/>
  <c r="CN142" i="70"/>
  <c r="BN121" i="70"/>
  <c r="BT72" i="70"/>
  <c r="BU71" i="70"/>
  <c r="CQ198" i="70"/>
  <c r="F10" i="70"/>
  <c r="G10" i="70" s="1"/>
  <c r="DP10" i="70" s="1"/>
  <c r="E11" i="70"/>
  <c r="DD134" i="70"/>
  <c r="CO134" i="70"/>
  <c r="CQ134" i="70"/>
  <c r="DJ227" i="70"/>
  <c r="CP227" i="70"/>
  <c r="DF227" i="70" s="1"/>
  <c r="DI227" i="70" s="1"/>
  <c r="BK273" i="70"/>
  <c r="BH59" i="70"/>
  <c r="BM59" i="70" s="1"/>
  <c r="BG12" i="70"/>
  <c r="BH12" i="70"/>
  <c r="BM12" i="70" s="1"/>
  <c r="BN12" i="70" s="1"/>
  <c r="CP220" i="70"/>
  <c r="DF220" i="70" s="1"/>
  <c r="DH220" i="70" s="1"/>
  <c r="CN151" i="70"/>
  <c r="BF146" i="70"/>
  <c r="BK146" i="70"/>
  <c r="CM190" i="70"/>
  <c r="CQ190" i="70" s="1"/>
  <c r="DF174" i="70"/>
  <c r="DJ174" i="70" s="1"/>
  <c r="DJ173" i="70"/>
  <c r="CN215" i="70"/>
  <c r="CR215" i="70" s="1"/>
  <c r="CP160" i="70"/>
  <c r="DF160" i="70" s="1"/>
  <c r="BN110" i="70"/>
  <c r="CR110" i="70"/>
  <c r="CP77" i="70"/>
  <c r="CN100" i="70"/>
  <c r="BK193" i="70"/>
  <c r="AP145" i="70"/>
  <c r="AO146" i="70"/>
  <c r="DE141" i="70"/>
  <c r="CM260" i="70"/>
  <c r="CP82" i="70"/>
  <c r="DF82" i="70" s="1"/>
  <c r="CN57" i="70"/>
  <c r="CO218" i="70"/>
  <c r="CS218" i="70" s="1"/>
  <c r="DD218" i="70"/>
  <c r="CQ218" i="70"/>
  <c r="DE39" i="70"/>
  <c r="BN85" i="70"/>
  <c r="CN61" i="70"/>
  <c r="CQ45" i="70"/>
  <c r="CR247" i="70"/>
  <c r="CQ266" i="70"/>
  <c r="DG248" i="70"/>
  <c r="DJ248" i="70"/>
  <c r="CP248" i="70"/>
  <c r="DF248" i="70" s="1"/>
  <c r="CR248" i="70"/>
  <c r="I15" i="55"/>
  <c r="CO232" i="70"/>
  <c r="CS232" i="70" s="1"/>
  <c r="DD232" i="70"/>
  <c r="CQ232" i="70"/>
  <c r="CM20" i="70"/>
  <c r="DD129" i="70"/>
  <c r="CO129" i="70"/>
  <c r="CQ129" i="70"/>
  <c r="DF103" i="70"/>
  <c r="AP164" i="70"/>
  <c r="AP178" i="70"/>
  <c r="DJ242" i="70"/>
  <c r="CR242" i="70"/>
  <c r="CP242" i="70"/>
  <c r="DF242" i="70" s="1"/>
  <c r="DH242" i="70" s="1"/>
  <c r="BK31" i="70"/>
  <c r="BF31" i="70"/>
  <c r="CM31" i="70" s="1"/>
  <c r="DE80" i="70"/>
  <c r="CQ30" i="70"/>
  <c r="CK126" i="70"/>
  <c r="DJ204" i="70"/>
  <c r="CR204" i="70"/>
  <c r="BK257" i="70"/>
  <c r="CQ274" i="70"/>
  <c r="DP261" i="70"/>
  <c r="AX261" i="70"/>
  <c r="AW261" i="70" s="1"/>
  <c r="CM270" i="70"/>
  <c r="CP233" i="70"/>
  <c r="CO233" i="70"/>
  <c r="CS233" i="70" s="1"/>
  <c r="DD233" i="70"/>
  <c r="CN233" i="70"/>
  <c r="CR233" i="70" s="1"/>
  <c r="CQ233" i="70"/>
  <c r="BU161" i="70"/>
  <c r="BT162" i="70"/>
  <c r="CP255" i="70"/>
  <c r="DF255" i="70" s="1"/>
  <c r="DI255" i="70" s="1"/>
  <c r="CO179" i="70"/>
  <c r="DD179" i="70"/>
  <c r="M171" i="70"/>
  <c r="M172" i="70"/>
  <c r="AH172" i="70" s="1"/>
  <c r="DJ67" i="70"/>
  <c r="CQ243" i="70"/>
  <c r="CN75" i="70"/>
  <c r="DD75" i="70"/>
  <c r="CO75" i="70"/>
  <c r="CS75" i="70" s="1"/>
  <c r="CN89" i="70"/>
  <c r="CN143" i="70"/>
  <c r="BK139" i="70"/>
  <c r="CR42" i="70"/>
  <c r="CQ267" i="70"/>
  <c r="BN222" i="70"/>
  <c r="BK234" i="70"/>
  <c r="CP38" i="70"/>
  <c r="DG38" i="70" s="1"/>
  <c r="CP158" i="70"/>
  <c r="DF158" i="70" s="1"/>
  <c r="DE78" i="70"/>
  <c r="DF78" i="70" s="1"/>
  <c r="DG88" i="70"/>
  <c r="DJ88" i="70"/>
  <c r="CP88" i="70"/>
  <c r="DF88" i="70" s="1"/>
  <c r="CP221" i="70"/>
  <c r="CQ187" i="70"/>
  <c r="CP245" i="70"/>
  <c r="CQ128" i="70"/>
  <c r="DD148" i="70"/>
  <c r="CO148" i="70"/>
  <c r="CQ251" i="70"/>
  <c r="BN229" i="70"/>
  <c r="DF124" i="70"/>
  <c r="CI224" i="70"/>
  <c r="BG224" i="70"/>
  <c r="Z33" i="70"/>
  <c r="G8" i="55" s="1"/>
  <c r="BI12" i="70"/>
  <c r="DE33" i="70"/>
  <c r="DE37" i="70"/>
  <c r="DD131" i="70"/>
  <c r="CO131" i="70"/>
  <c r="CQ208" i="70"/>
  <c r="DE163" i="70"/>
  <c r="DF256" i="70"/>
  <c r="DF97" i="70"/>
  <c r="CR162" i="70"/>
  <c r="CO7" i="70"/>
  <c r="CS7" i="70" s="1"/>
  <c r="DD7" i="70"/>
  <c r="CN7" i="70"/>
  <c r="CP7" i="70"/>
  <c r="DE263" i="70"/>
  <c r="CS34" i="70"/>
  <c r="CQ58" i="70"/>
  <c r="DG81" i="70"/>
  <c r="BN185" i="70"/>
  <c r="CR185" i="70"/>
  <c r="CQ47" i="70"/>
  <c r="BN25" i="70"/>
  <c r="CP228" i="70"/>
  <c r="CO228" i="70"/>
  <c r="CS228" i="70" s="1"/>
  <c r="DD228" i="70"/>
  <c r="CN228" i="70"/>
  <c r="L35" i="70"/>
  <c r="M34" i="70"/>
  <c r="BK265" i="70"/>
  <c r="DD43" i="70"/>
  <c r="CQ43" i="70"/>
  <c r="CO43" i="70"/>
  <c r="CM10" i="70"/>
  <c r="BF10" i="70"/>
  <c r="BK10" i="70"/>
  <c r="BK13" i="70"/>
  <c r="CJ108" i="70"/>
  <c r="CK108" i="70" s="1"/>
  <c r="BK276" i="70"/>
  <c r="CP271" i="70"/>
  <c r="BK159" i="70"/>
  <c r="BU192" i="70"/>
  <c r="BT193" i="70"/>
  <c r="BT194" i="70" s="1"/>
  <c r="BT195" i="70" s="1"/>
  <c r="BT196" i="70" s="1"/>
  <c r="BT197" i="70" s="1"/>
  <c r="BT198" i="70" s="1"/>
  <c r="BF11" i="70"/>
  <c r="BK259" i="70"/>
  <c r="DD188" i="70"/>
  <c r="CO188" i="70"/>
  <c r="CP53" i="70"/>
  <c r="DG53" i="70" s="1"/>
  <c r="DH53" i="70" s="1"/>
  <c r="DE238" i="70"/>
  <c r="CN110" i="70"/>
  <c r="BN167" i="70"/>
  <c r="BK254" i="70"/>
  <c r="CN254" i="70" s="1"/>
  <c r="Q5" i="55"/>
  <c r="Q6" i="55" s="1"/>
  <c r="Q7" i="55" s="1"/>
  <c r="BE8" i="70" l="1"/>
  <c r="DG78" i="70"/>
  <c r="DJ78" i="70"/>
  <c r="CR187" i="70"/>
  <c r="CP187" i="70"/>
  <c r="DM158" i="70"/>
  <c r="DL158" i="70"/>
  <c r="DO158" i="70"/>
  <c r="DN158" i="70"/>
  <c r="DM126" i="70"/>
  <c r="DL126" i="70"/>
  <c r="DN126" i="70"/>
  <c r="DO126" i="70"/>
  <c r="DF123" i="70"/>
  <c r="DJ123" i="70" s="1"/>
  <c r="DG123" i="70"/>
  <c r="CN18" i="70"/>
  <c r="CO18" i="70"/>
  <c r="CS18" i="70" s="1"/>
  <c r="DD18" i="70"/>
  <c r="BN260" i="70"/>
  <c r="BU52" i="70"/>
  <c r="BT53" i="70"/>
  <c r="DE98" i="70"/>
  <c r="CP241" i="70"/>
  <c r="CR241" i="70"/>
  <c r="DM124" i="70"/>
  <c r="DL124" i="70"/>
  <c r="DN124" i="70"/>
  <c r="DO124" i="70"/>
  <c r="DI124" i="70"/>
  <c r="DH52" i="70"/>
  <c r="DI52" i="70" s="1"/>
  <c r="DH142" i="70"/>
  <c r="DE267" i="70"/>
  <c r="DI220" i="70"/>
  <c r="CS109" i="70"/>
  <c r="CN109" i="70"/>
  <c r="CP4" i="70"/>
  <c r="DG4" i="70" s="1"/>
  <c r="CR4" i="70"/>
  <c r="CS99" i="70"/>
  <c r="CN99" i="70"/>
  <c r="DG91" i="70"/>
  <c r="DI91" i="70" s="1"/>
  <c r="DH91" i="70"/>
  <c r="DJ91" i="70"/>
  <c r="DM255" i="70"/>
  <c r="DO255" i="70"/>
  <c r="DL255" i="70"/>
  <c r="DN255" i="70"/>
  <c r="CS135" i="70"/>
  <c r="CN135" i="70"/>
  <c r="DH29" i="70"/>
  <c r="DI29" i="70"/>
  <c r="BI11" i="70"/>
  <c r="BK11" i="70"/>
  <c r="CQ11" i="70"/>
  <c r="BH11" i="70"/>
  <c r="BM11" i="70" s="1"/>
  <c r="BN11" i="70" s="1"/>
  <c r="CM11" i="70"/>
  <c r="DF271" i="70"/>
  <c r="DG271" i="70"/>
  <c r="DJ271" i="70" s="1"/>
  <c r="DI158" i="70"/>
  <c r="CP75" i="70"/>
  <c r="CR75" i="70"/>
  <c r="R171" i="70"/>
  <c r="AD171" i="70" s="1"/>
  <c r="BE171" i="70" s="1"/>
  <c r="Q171" i="70"/>
  <c r="AH171" i="70"/>
  <c r="N184" i="70"/>
  <c r="B13" i="55" s="1"/>
  <c r="DG103" i="70"/>
  <c r="DJ103" i="70"/>
  <c r="DH103" i="70"/>
  <c r="DI103" i="70"/>
  <c r="F11" i="70"/>
  <c r="G11" i="70" s="1"/>
  <c r="DP11" i="70" s="1"/>
  <c r="E12" i="70"/>
  <c r="CS165" i="70"/>
  <c r="CN165" i="70"/>
  <c r="CO230" i="70"/>
  <c r="CS230" i="70" s="1"/>
  <c r="DD230" i="70"/>
  <c r="DJ144" i="70"/>
  <c r="DH144" i="70"/>
  <c r="CP3" i="70"/>
  <c r="DG3" i="70" s="1"/>
  <c r="CR3" i="70"/>
  <c r="DG116" i="70"/>
  <c r="DH116" i="70" s="1"/>
  <c r="DJ116" i="70"/>
  <c r="DE56" i="70"/>
  <c r="DM112" i="70"/>
  <c r="DN112" i="70"/>
  <c r="DO112" i="70"/>
  <c r="DL112" i="70"/>
  <c r="DI112" i="70"/>
  <c r="U9" i="55"/>
  <c r="W9" i="55" s="1"/>
  <c r="Z9" i="55" s="1"/>
  <c r="CK48" i="70"/>
  <c r="DE159" i="70"/>
  <c r="DH159" i="70" s="1"/>
  <c r="DL240" i="70"/>
  <c r="DO240" i="70"/>
  <c r="DN240" i="70"/>
  <c r="DM204" i="70"/>
  <c r="DO204" i="70"/>
  <c r="DN204" i="70"/>
  <c r="BN27" i="70"/>
  <c r="DI15" i="70"/>
  <c r="DH15" i="70"/>
  <c r="CP198" i="70"/>
  <c r="DH236" i="70"/>
  <c r="DJ236" i="70"/>
  <c r="DI236" i="70"/>
  <c r="BG153" i="70"/>
  <c r="CM153" i="70"/>
  <c r="BK153" i="70"/>
  <c r="CQ153" i="70"/>
  <c r="V14" i="55"/>
  <c r="W14" i="55" s="1"/>
  <c r="CS17" i="70"/>
  <c r="CN17" i="70"/>
  <c r="CP222" i="70"/>
  <c r="CR222" i="70"/>
  <c r="CO257" i="70"/>
  <c r="DD257" i="70"/>
  <c r="AC16" i="55"/>
  <c r="AH16" i="55" s="1"/>
  <c r="DI204" i="70"/>
  <c r="DF118" i="70"/>
  <c r="CS152" i="70"/>
  <c r="CN152" i="70"/>
  <c r="DH206" i="70"/>
  <c r="DI206" i="70"/>
  <c r="DE211" i="70"/>
  <c r="DH211" i="70" s="1"/>
  <c r="DE269" i="70"/>
  <c r="BI59" i="70"/>
  <c r="DF63" i="70"/>
  <c r="DG63" i="70"/>
  <c r="DJ63" i="70"/>
  <c r="BN214" i="70"/>
  <c r="CO231" i="70"/>
  <c r="CS231" i="70" s="1"/>
  <c r="DD231" i="70"/>
  <c r="CQ231" i="70"/>
  <c r="DD105" i="70"/>
  <c r="CO105" i="70"/>
  <c r="CS105" i="70" s="1"/>
  <c r="CN105" i="70"/>
  <c r="CQ105" i="70"/>
  <c r="CS16" i="70"/>
  <c r="CN16" i="70"/>
  <c r="BG59" i="70"/>
  <c r="CM59" i="70"/>
  <c r="CQ59" i="70" s="1"/>
  <c r="BK59" i="70"/>
  <c r="DE191" i="70"/>
  <c r="DG33" i="70"/>
  <c r="DH33" i="70" s="1"/>
  <c r="CP33" i="70"/>
  <c r="CR33" i="70"/>
  <c r="CO10" i="70"/>
  <c r="CS10" i="70" s="1"/>
  <c r="DD10" i="70"/>
  <c r="CQ10" i="70"/>
  <c r="DM242" i="70"/>
  <c r="DL242" i="70"/>
  <c r="DO242" i="70"/>
  <c r="DN242" i="70"/>
  <c r="CR57" i="70"/>
  <c r="CP57" i="70"/>
  <c r="DG57" i="70" s="1"/>
  <c r="DJ215" i="70"/>
  <c r="CP215" i="70"/>
  <c r="DF215" i="70" s="1"/>
  <c r="BN231" i="70"/>
  <c r="DJ162" i="70"/>
  <c r="DH162" i="70"/>
  <c r="DM160" i="70"/>
  <c r="DN160" i="70"/>
  <c r="DO160" i="70"/>
  <c r="DL160" i="70"/>
  <c r="DI160" i="70"/>
  <c r="CP268" i="70"/>
  <c r="DE197" i="70"/>
  <c r="DF185" i="70"/>
  <c r="DI185" i="70" s="1"/>
  <c r="DM176" i="70"/>
  <c r="DN176" i="70"/>
  <c r="DO176" i="70"/>
  <c r="CS188" i="70"/>
  <c r="CN188" i="70"/>
  <c r="CS131" i="70"/>
  <c r="CN131" i="70"/>
  <c r="DF245" i="70"/>
  <c r="CR89" i="70"/>
  <c r="CP89" i="70"/>
  <c r="DF89" i="70" s="1"/>
  <c r="DD31" i="70"/>
  <c r="CO31" i="70"/>
  <c r="CS31" i="70" s="1"/>
  <c r="CQ31" i="70"/>
  <c r="DE218" i="70"/>
  <c r="DD260" i="70"/>
  <c r="CO260" i="70"/>
  <c r="CS260" i="70" s="1"/>
  <c r="CN260" i="70"/>
  <c r="CR260" i="70" s="1"/>
  <c r="CQ260" i="70"/>
  <c r="CP151" i="70"/>
  <c r="DF151" i="70" s="1"/>
  <c r="CR151" i="70"/>
  <c r="BN59" i="70"/>
  <c r="CP186" i="70"/>
  <c r="DF186" i="70" s="1"/>
  <c r="CR186" i="70"/>
  <c r="CO239" i="70"/>
  <c r="CS239" i="70" s="1"/>
  <c r="DD239" i="70"/>
  <c r="CQ239" i="70"/>
  <c r="DE130" i="70"/>
  <c r="CP85" i="70"/>
  <c r="CR85" i="70"/>
  <c r="CS253" i="70"/>
  <c r="CN253" i="70"/>
  <c r="DE210" i="70"/>
  <c r="CS140" i="70"/>
  <c r="CN140" i="70"/>
  <c r="DF90" i="70"/>
  <c r="DG90" i="70"/>
  <c r="DJ90" i="70" s="1"/>
  <c r="CS117" i="70"/>
  <c r="CN117" i="70"/>
  <c r="DH9" i="70"/>
  <c r="DI9" i="70" s="1"/>
  <c r="DI41" i="70"/>
  <c r="DH41" i="70"/>
  <c r="DM65" i="70"/>
  <c r="DN65" i="70"/>
  <c r="DO65" i="70"/>
  <c r="BN22" i="70"/>
  <c r="DE225" i="70"/>
  <c r="CS192" i="70"/>
  <c r="CN192" i="70"/>
  <c r="CP12" i="70"/>
  <c r="DG12" i="70" s="1"/>
  <c r="DF194" i="70"/>
  <c r="DI194" i="70" s="1"/>
  <c r="DJ194" i="70"/>
  <c r="DE84" i="70"/>
  <c r="DF145" i="70"/>
  <c r="DJ145" i="70" s="1"/>
  <c r="CS127" i="70"/>
  <c r="CN127" i="70"/>
  <c r="DH63" i="70"/>
  <c r="CR28" i="70"/>
  <c r="CP28" i="70"/>
  <c r="CP254" i="70"/>
  <c r="DF254" i="70" s="1"/>
  <c r="CS234" i="70"/>
  <c r="CN234" i="70"/>
  <c r="DF120" i="70"/>
  <c r="CS229" i="70"/>
  <c r="CN229" i="70"/>
  <c r="DJ113" i="70"/>
  <c r="DG113" i="70"/>
  <c r="DI113" i="70"/>
  <c r="DH113" i="70"/>
  <c r="CQ257" i="70"/>
  <c r="DM79" i="70"/>
  <c r="DO79" i="70"/>
  <c r="DN79" i="70"/>
  <c r="DI79" i="70"/>
  <c r="BN259" i="70"/>
  <c r="DH78" i="70"/>
  <c r="AO147" i="70"/>
  <c r="AP146" i="70"/>
  <c r="DP146" i="70" s="1"/>
  <c r="DF77" i="70"/>
  <c r="DJ77" i="70"/>
  <c r="DG77" i="70"/>
  <c r="BN146" i="70"/>
  <c r="DH194" i="70"/>
  <c r="L36" i="70"/>
  <c r="M35" i="70"/>
  <c r="DF228" i="70"/>
  <c r="CS148" i="70"/>
  <c r="CN148" i="70"/>
  <c r="CS179" i="70"/>
  <c r="CN179" i="70"/>
  <c r="CS129" i="70"/>
  <c r="CN129" i="70"/>
  <c r="DE232" i="70"/>
  <c r="DM220" i="70"/>
  <c r="DL220" i="70"/>
  <c r="DN220" i="70"/>
  <c r="DO220" i="70"/>
  <c r="DJ142" i="70"/>
  <c r="CP142" i="70"/>
  <c r="DF142" i="70" s="1"/>
  <c r="CR142" i="70"/>
  <c r="DD258" i="70"/>
  <c r="CO258" i="70"/>
  <c r="CS258" i="70" s="1"/>
  <c r="CQ258" i="70"/>
  <c r="CR149" i="70"/>
  <c r="CP149" i="70"/>
  <c r="DF149" i="70" s="1"/>
  <c r="DH149" i="70" s="1"/>
  <c r="BG60" i="70"/>
  <c r="BI60" i="70"/>
  <c r="BK60" i="70"/>
  <c r="BH60" i="70"/>
  <c r="BM60" i="70" s="1"/>
  <c r="BN60" i="70" s="1"/>
  <c r="CM60" i="70"/>
  <c r="DE226" i="70"/>
  <c r="DE276" i="70"/>
  <c r="DE208" i="70"/>
  <c r="CS86" i="70"/>
  <c r="CN86" i="70"/>
  <c r="CR94" i="70"/>
  <c r="CP94" i="70"/>
  <c r="DE249" i="70"/>
  <c r="DI176" i="70"/>
  <c r="DH38" i="70"/>
  <c r="DI38" i="70" s="1"/>
  <c r="DI126" i="70"/>
  <c r="DJ126" i="70"/>
  <c r="DD22" i="70"/>
  <c r="CO22" i="70"/>
  <c r="CS22" i="70" s="1"/>
  <c r="CQ22" i="70"/>
  <c r="CP196" i="70"/>
  <c r="CS250" i="70"/>
  <c r="CN250" i="70"/>
  <c r="DL213" i="70"/>
  <c r="DN213" i="70"/>
  <c r="DO213" i="70"/>
  <c r="DM213" i="70"/>
  <c r="DE275" i="70"/>
  <c r="CR195" i="70"/>
  <c r="CP195" i="70"/>
  <c r="DH161" i="70"/>
  <c r="DE161" i="70"/>
  <c r="CQ230" i="70"/>
  <c r="DM235" i="70"/>
  <c r="DL235" i="70"/>
  <c r="DN235" i="70"/>
  <c r="DO235" i="70"/>
  <c r="CS122" i="70"/>
  <c r="CN122" i="70"/>
  <c r="DJ176" i="70"/>
  <c r="CR128" i="70"/>
  <c r="CP128" i="70"/>
  <c r="CS30" i="70"/>
  <c r="CN30" i="70"/>
  <c r="DD178" i="70"/>
  <c r="CO178" i="70"/>
  <c r="CS178" i="70" s="1"/>
  <c r="CQ178" i="70"/>
  <c r="DF207" i="70"/>
  <c r="DJ207" i="70" s="1"/>
  <c r="BM13" i="70"/>
  <c r="BN13" i="70" s="1"/>
  <c r="BI13" i="70"/>
  <c r="DH35" i="70"/>
  <c r="DI35" i="70"/>
  <c r="CP71" i="70"/>
  <c r="CS96" i="70"/>
  <c r="CN96" i="70"/>
  <c r="DM64" i="70"/>
  <c r="DO64" i="70"/>
  <c r="DN64" i="70"/>
  <c r="DE262" i="70"/>
  <c r="DM74" i="70"/>
  <c r="DO74" i="70"/>
  <c r="DN74" i="70"/>
  <c r="DL227" i="70"/>
  <c r="DM227" i="70"/>
  <c r="DO227" i="70"/>
  <c r="DN227" i="70"/>
  <c r="DM93" i="70"/>
  <c r="DO93" i="70"/>
  <c r="DN93" i="70"/>
  <c r="DL181" i="70"/>
  <c r="DM181" i="70"/>
  <c r="DO181" i="70"/>
  <c r="DN181" i="70"/>
  <c r="CR138" i="70"/>
  <c r="BT199" i="70"/>
  <c r="BU198" i="70"/>
  <c r="DJ228" i="70"/>
  <c r="CJ224" i="70"/>
  <c r="BN139" i="70"/>
  <c r="DD270" i="70"/>
  <c r="CN270" i="70"/>
  <c r="CO270" i="70"/>
  <c r="CS270" i="70" s="1"/>
  <c r="DP145" i="70"/>
  <c r="CR273" i="70"/>
  <c r="BN273" i="70"/>
  <c r="CS134" i="70"/>
  <c r="CN134" i="70"/>
  <c r="BT73" i="70"/>
  <c r="BU72" i="70"/>
  <c r="BN197" i="70"/>
  <c r="DE165" i="70"/>
  <c r="DE106" i="70"/>
  <c r="DE85" i="70"/>
  <c r="DH166" i="70"/>
  <c r="DJ208" i="70"/>
  <c r="DD216" i="70"/>
  <c r="CN216" i="70"/>
  <c r="CO216" i="70"/>
  <c r="DE268" i="70"/>
  <c r="CR92" i="70"/>
  <c r="CP92" i="70"/>
  <c r="DF92" i="70" s="1"/>
  <c r="DE185" i="70"/>
  <c r="DH185" i="70"/>
  <c r="CO200" i="70"/>
  <c r="CS200" i="70" s="1"/>
  <c r="CN200" i="70"/>
  <c r="DD200" i="70"/>
  <c r="DM264" i="70"/>
  <c r="DO264" i="70"/>
  <c r="DN264" i="70"/>
  <c r="DL264" i="70"/>
  <c r="DE17" i="70"/>
  <c r="DL114" i="70"/>
  <c r="DM114" i="70"/>
  <c r="DO114" i="70"/>
  <c r="DN114" i="70"/>
  <c r="DE192" i="70"/>
  <c r="CQ216" i="70"/>
  <c r="BG18" i="70"/>
  <c r="BI18" i="70"/>
  <c r="DF104" i="70"/>
  <c r="DH104" i="70" s="1"/>
  <c r="CR141" i="70"/>
  <c r="CP141" i="70"/>
  <c r="DF141" i="70" s="1"/>
  <c r="DD193" i="70"/>
  <c r="CO193" i="70"/>
  <c r="CS193" i="70" s="1"/>
  <c r="DE250" i="70"/>
  <c r="DE152" i="70"/>
  <c r="DI181" i="70"/>
  <c r="CR211" i="70"/>
  <c r="DE12" i="70"/>
  <c r="DH12" i="70" s="1"/>
  <c r="CO273" i="70"/>
  <c r="CS273" i="70" s="1"/>
  <c r="CP273" i="70"/>
  <c r="CN273" i="70"/>
  <c r="DD273" i="70"/>
  <c r="CR161" i="70"/>
  <c r="DH247" i="70"/>
  <c r="DI247" i="70" s="1"/>
  <c r="BN258" i="70"/>
  <c r="DM209" i="70"/>
  <c r="DO209" i="70"/>
  <c r="DL209" i="70"/>
  <c r="DN209" i="70"/>
  <c r="CR21" i="70"/>
  <c r="DE241" i="70"/>
  <c r="BN26" i="70"/>
  <c r="BN190" i="70"/>
  <c r="DE47" i="70"/>
  <c r="DE251" i="70"/>
  <c r="DF251" i="70" s="1"/>
  <c r="DI137" i="70"/>
  <c r="DH137" i="70"/>
  <c r="DE128" i="70"/>
  <c r="DM133" i="70"/>
  <c r="DO133" i="70"/>
  <c r="DL133" i="70"/>
  <c r="DN133" i="70"/>
  <c r="DL219" i="70"/>
  <c r="DM219" i="70"/>
  <c r="DN219" i="70"/>
  <c r="DO219" i="70"/>
  <c r="DJ158" i="70"/>
  <c r="DG104" i="70"/>
  <c r="BN178" i="70"/>
  <c r="BN169" i="70"/>
  <c r="CO259" i="70"/>
  <c r="CS259" i="70" s="1"/>
  <c r="DD259" i="70"/>
  <c r="CQ259" i="70"/>
  <c r="DI242" i="70"/>
  <c r="CR263" i="70"/>
  <c r="CP263" i="70"/>
  <c r="DF263" i="70" s="1"/>
  <c r="CR150" i="70"/>
  <c r="CR101" i="70"/>
  <c r="CP101" i="70"/>
  <c r="DF101" i="70" s="1"/>
  <c r="DD14" i="70"/>
  <c r="CO14" i="70"/>
  <c r="CS14" i="70" s="1"/>
  <c r="CN14" i="70"/>
  <c r="CR14" i="70" s="1"/>
  <c r="CO243" i="70"/>
  <c r="CS243" i="70" s="1"/>
  <c r="DD243" i="70"/>
  <c r="CN243" i="70"/>
  <c r="CP243" i="70" s="1"/>
  <c r="DE135" i="70"/>
  <c r="CR274" i="70"/>
  <c r="BN274" i="70"/>
  <c r="BN225" i="70"/>
  <c r="CR225" i="70"/>
  <c r="BI16" i="70"/>
  <c r="DO164" i="70"/>
  <c r="DM164" i="70"/>
  <c r="DN164" i="70"/>
  <c r="DI219" i="70"/>
  <c r="DI240" i="70"/>
  <c r="DJ64" i="70"/>
  <c r="DG97" i="70"/>
  <c r="DJ97" i="70" s="1"/>
  <c r="DH97" i="70"/>
  <c r="DI97" i="70" s="1"/>
  <c r="BH31" i="70"/>
  <c r="BM31" i="70" s="1"/>
  <c r="BN31" i="70" s="1"/>
  <c r="DM70" i="70"/>
  <c r="DN70" i="70"/>
  <c r="DO70" i="70"/>
  <c r="DH81" i="70"/>
  <c r="CP110" i="70"/>
  <c r="DF110" i="70" s="1"/>
  <c r="BG10" i="70"/>
  <c r="BI10" i="70"/>
  <c r="DE228" i="70"/>
  <c r="DH228" i="70" s="1"/>
  <c r="DH7" i="70"/>
  <c r="DI7" i="70" s="1"/>
  <c r="DE7" i="70"/>
  <c r="DE131" i="70"/>
  <c r="DE148" i="70"/>
  <c r="DF221" i="70"/>
  <c r="DJ235" i="70"/>
  <c r="DE75" i="70"/>
  <c r="DE179" i="70"/>
  <c r="BT163" i="70"/>
  <c r="BT164" i="70" s="1"/>
  <c r="BU162" i="70"/>
  <c r="DL162" i="70" s="1"/>
  <c r="DE233" i="70"/>
  <c r="DP178" i="70"/>
  <c r="AX178" i="70"/>
  <c r="AW178" i="70" s="1"/>
  <c r="AS184" i="70"/>
  <c r="K13" i="55" s="1"/>
  <c r="DD20" i="70"/>
  <c r="CO20" i="70"/>
  <c r="CS20" i="70" s="1"/>
  <c r="CN232" i="70"/>
  <c r="CN218" i="70"/>
  <c r="DJ82" i="70"/>
  <c r="BN193" i="70"/>
  <c r="DE134" i="70"/>
  <c r="CR182" i="70"/>
  <c r="CP182" i="70"/>
  <c r="DF182" i="70" s="1"/>
  <c r="BI28" i="70"/>
  <c r="CO24" i="70"/>
  <c r="CS24" i="70" s="1"/>
  <c r="DD24" i="70"/>
  <c r="BN266" i="70"/>
  <c r="DE253" i="70"/>
  <c r="DJ166" i="70"/>
  <c r="DE48" i="70"/>
  <c r="CP159" i="70"/>
  <c r="DF159" i="70" s="1"/>
  <c r="CN276" i="70"/>
  <c r="DG34" i="70"/>
  <c r="DH34" i="70" s="1"/>
  <c r="DI34" i="70" s="1"/>
  <c r="CP34" i="70"/>
  <c r="DJ240" i="70"/>
  <c r="DE252" i="70"/>
  <c r="M156" i="70"/>
  <c r="L157" i="70"/>
  <c r="M157" i="70" s="1"/>
  <c r="BI20" i="70"/>
  <c r="DI93" i="70"/>
  <c r="CM27" i="70"/>
  <c r="BK199" i="70"/>
  <c r="DE198" i="70"/>
  <c r="DE86" i="70"/>
  <c r="CN197" i="70"/>
  <c r="DJ247" i="70"/>
  <c r="DF76" i="70"/>
  <c r="DE167" i="70"/>
  <c r="DJ238" i="70"/>
  <c r="CR238" i="70"/>
  <c r="CP238" i="70"/>
  <c r="DF238" i="70" s="1"/>
  <c r="DH238" i="70" s="1"/>
  <c r="CP249" i="70"/>
  <c r="CS185" i="70"/>
  <c r="DJ81" i="70"/>
  <c r="CR208" i="70"/>
  <c r="DJ203" i="70"/>
  <c r="DE187" i="70"/>
  <c r="DE222" i="70"/>
  <c r="CR267" i="70"/>
  <c r="BN21" i="70"/>
  <c r="BK22" i="70"/>
  <c r="CP83" i="70"/>
  <c r="DF83" i="70" s="1"/>
  <c r="CR83" i="70"/>
  <c r="CP111" i="70"/>
  <c r="DF111" i="70" s="1"/>
  <c r="CR111" i="70"/>
  <c r="BK18" i="70"/>
  <c r="BN18" i="70" s="1"/>
  <c r="CN275" i="70"/>
  <c r="CP211" i="70"/>
  <c r="DF211" i="70" s="1"/>
  <c r="DI211" i="70" s="1"/>
  <c r="CN45" i="70"/>
  <c r="CR198" i="70"/>
  <c r="BN198" i="70"/>
  <c r="CP161" i="70"/>
  <c r="DF161" i="70" s="1"/>
  <c r="CR217" i="70"/>
  <c r="CP217" i="70"/>
  <c r="DF217" i="70" s="1"/>
  <c r="DH73" i="70"/>
  <c r="DI73" i="70"/>
  <c r="DE145" i="70"/>
  <c r="DH145" i="70" s="1"/>
  <c r="CN261" i="70"/>
  <c r="DJ220" i="70"/>
  <c r="DE28" i="70"/>
  <c r="DG28" i="70" s="1"/>
  <c r="DE254" i="70"/>
  <c r="DE212" i="70"/>
  <c r="CR228" i="70"/>
  <c r="CN47" i="70"/>
  <c r="DE138" i="70"/>
  <c r="DF138" i="70" s="1"/>
  <c r="DJ137" i="70"/>
  <c r="DJ219" i="70"/>
  <c r="CP267" i="70"/>
  <c r="DF267" i="70" s="1"/>
  <c r="DF183" i="70"/>
  <c r="DE30" i="70"/>
  <c r="DH272" i="70"/>
  <c r="DI272" i="70" s="1"/>
  <c r="DI172" i="70"/>
  <c r="DH172" i="70"/>
  <c r="DJ104" i="70"/>
  <c r="DF107" i="70"/>
  <c r="DE109" i="70"/>
  <c r="CN191" i="70"/>
  <c r="DJ209" i="70"/>
  <c r="CN132" i="70"/>
  <c r="CM169" i="70"/>
  <c r="DJ65" i="70"/>
  <c r="CO265" i="70"/>
  <c r="CS265" i="70" s="1"/>
  <c r="CN265" i="70"/>
  <c r="CP265" i="70" s="1"/>
  <c r="DD265" i="70"/>
  <c r="CQ265" i="70"/>
  <c r="DI164" i="70"/>
  <c r="DG87" i="70"/>
  <c r="DE229" i="70"/>
  <c r="W239" i="70"/>
  <c r="X238" i="70"/>
  <c r="AH238" i="70" s="1"/>
  <c r="DE71" i="70"/>
  <c r="BT20" i="70"/>
  <c r="BU19" i="70"/>
  <c r="CO139" i="70"/>
  <c r="CS139" i="70" s="1"/>
  <c r="DD139" i="70"/>
  <c r="BK154" i="70"/>
  <c r="BF154" i="70"/>
  <c r="DH88" i="70"/>
  <c r="DI88" i="70" s="1"/>
  <c r="CN262" i="70"/>
  <c r="CQ20" i="70"/>
  <c r="CN130" i="70"/>
  <c r="DJ74" i="70"/>
  <c r="DI64" i="70"/>
  <c r="DF163" i="70"/>
  <c r="DI114" i="70"/>
  <c r="DH119" i="70"/>
  <c r="DH203" i="70"/>
  <c r="DJ133" i="70"/>
  <c r="BN276" i="70"/>
  <c r="CS43" i="70"/>
  <c r="CN43" i="70"/>
  <c r="BN265" i="70"/>
  <c r="DG7" i="70"/>
  <c r="CR7" i="70"/>
  <c r="BN257" i="70"/>
  <c r="DE129" i="70"/>
  <c r="CP61" i="70"/>
  <c r="DG61" i="70" s="1"/>
  <c r="CR61" i="70"/>
  <c r="BN268" i="70"/>
  <c r="CR268" i="70"/>
  <c r="DD102" i="70"/>
  <c r="CO102" i="70"/>
  <c r="CS102" i="70" s="1"/>
  <c r="DG56" i="70"/>
  <c r="DH56" i="70" s="1"/>
  <c r="DE117" i="70"/>
  <c r="DG44" i="70"/>
  <c r="CR44" i="70"/>
  <c r="CP44" i="70"/>
  <c r="CR254" i="70"/>
  <c r="BN254" i="70"/>
  <c r="DE188" i="70"/>
  <c r="CR159" i="70"/>
  <c r="BN159" i="70"/>
  <c r="DE43" i="70"/>
  <c r="CR234" i="70"/>
  <c r="BN234" i="70"/>
  <c r="CP143" i="70"/>
  <c r="DF143" i="70" s="1"/>
  <c r="DH143" i="70" s="1"/>
  <c r="CR143" i="70"/>
  <c r="DL161" i="70"/>
  <c r="BG31" i="70"/>
  <c r="BI31" i="70"/>
  <c r="DP164" i="70"/>
  <c r="AR184" i="70"/>
  <c r="J13" i="55" s="1"/>
  <c r="O13" i="55" s="1"/>
  <c r="DG82" i="70"/>
  <c r="DG100" i="70"/>
  <c r="DJ100" i="70"/>
  <c r="CP100" i="70"/>
  <c r="DF100" i="70" s="1"/>
  <c r="DH100" i="70" s="1"/>
  <c r="CR100" i="70"/>
  <c r="CO190" i="70"/>
  <c r="CS190" i="70" s="1"/>
  <c r="DD190" i="70"/>
  <c r="CI146" i="70"/>
  <c r="BG146" i="70"/>
  <c r="CP136" i="70"/>
  <c r="DF136" i="70" s="1"/>
  <c r="DH136" i="70" s="1"/>
  <c r="CR136" i="70"/>
  <c r="CP21" i="70"/>
  <c r="DD21" i="70"/>
  <c r="CN21" i="70"/>
  <c r="CO21" i="70"/>
  <c r="CS21" i="70" s="1"/>
  <c r="DF205" i="70"/>
  <c r="DH205" i="70" s="1"/>
  <c r="BN216" i="70"/>
  <c r="CS106" i="70"/>
  <c r="CN106" i="70"/>
  <c r="CP56" i="70"/>
  <c r="DJ160" i="70"/>
  <c r="CN210" i="70"/>
  <c r="CQ49" i="70"/>
  <c r="CM49" i="70"/>
  <c r="CN226" i="70"/>
  <c r="CO214" i="70"/>
  <c r="CS214" i="70" s="1"/>
  <c r="DD214" i="70"/>
  <c r="CN48" i="70"/>
  <c r="CM46" i="70"/>
  <c r="DE140" i="70"/>
  <c r="CP208" i="70"/>
  <c r="DF208" i="70" s="1"/>
  <c r="DH208" i="70" s="1"/>
  <c r="DM244" i="70"/>
  <c r="DO244" i="70"/>
  <c r="DN244" i="70"/>
  <c r="DL244" i="70"/>
  <c r="DJ213" i="70"/>
  <c r="BK170" i="70"/>
  <c r="BF170" i="70"/>
  <c r="BG170" i="70" s="1"/>
  <c r="CM170" i="70"/>
  <c r="CQ170" i="70" s="1"/>
  <c r="R155" i="70"/>
  <c r="AD155" i="70" s="1"/>
  <c r="BE155" i="70" s="1"/>
  <c r="AH155" i="70"/>
  <c r="Q155" i="70"/>
  <c r="CM199" i="70"/>
  <c r="CN167" i="70"/>
  <c r="DI202" i="70"/>
  <c r="DH202" i="70"/>
  <c r="DI65" i="70"/>
  <c r="DD108" i="70"/>
  <c r="CN108" i="70"/>
  <c r="CO108" i="70"/>
  <c r="CS108" i="70" s="1"/>
  <c r="DJ185" i="70"/>
  <c r="DE58" i="70"/>
  <c r="W8" i="55"/>
  <c r="Z8" i="55" s="1"/>
  <c r="L8" i="55"/>
  <c r="BN200" i="70"/>
  <c r="BG22" i="70"/>
  <c r="BI22" i="70"/>
  <c r="DI70" i="70"/>
  <c r="DE196" i="70"/>
  <c r="DD274" i="70"/>
  <c r="CN274" i="70"/>
  <c r="CP274" i="70"/>
  <c r="CO274" i="70"/>
  <c r="CS274" i="70" s="1"/>
  <c r="CP225" i="70"/>
  <c r="DF225" i="70" s="1"/>
  <c r="DD266" i="70"/>
  <c r="CO266" i="70"/>
  <c r="CS266" i="70" s="1"/>
  <c r="DF72" i="70"/>
  <c r="CQ18" i="70"/>
  <c r="CR39" i="70"/>
  <c r="CP39" i="70"/>
  <c r="DG39" i="70" s="1"/>
  <c r="DN246" i="70"/>
  <c r="DM246" i="70"/>
  <c r="DO246" i="70"/>
  <c r="DL246" i="70"/>
  <c r="CR145" i="70"/>
  <c r="DE45" i="70"/>
  <c r="DE195" i="70"/>
  <c r="CN98" i="70"/>
  <c r="CN84" i="70"/>
  <c r="DJ175" i="70"/>
  <c r="CR175" i="70"/>
  <c r="CP175" i="70"/>
  <c r="DF175" i="70" s="1"/>
  <c r="DH175" i="70" s="1"/>
  <c r="DG69" i="70"/>
  <c r="DH69" i="70" s="1"/>
  <c r="DD26" i="70"/>
  <c r="CO26" i="70"/>
  <c r="CS26" i="70" s="1"/>
  <c r="DE261" i="70"/>
  <c r="DD121" i="70"/>
  <c r="CO121" i="70"/>
  <c r="CS121" i="70" s="1"/>
  <c r="DE127" i="70"/>
  <c r="BI24" i="70"/>
  <c r="DE122" i="70"/>
  <c r="CN212" i="70"/>
  <c r="DJ221" i="70"/>
  <c r="DE234" i="70"/>
  <c r="DJ255" i="70"/>
  <c r="DE16" i="70"/>
  <c r="DH223" i="70"/>
  <c r="DE132" i="70"/>
  <c r="DD13" i="70"/>
  <c r="CO13" i="70"/>
  <c r="CS13" i="70" s="1"/>
  <c r="CQ13" i="70"/>
  <c r="DD25" i="70"/>
  <c r="CN25" i="70"/>
  <c r="CP25" i="70" s="1"/>
  <c r="CO25" i="70"/>
  <c r="CS25" i="70" s="1"/>
  <c r="CQ25" i="70"/>
  <c r="DG37" i="70"/>
  <c r="CR37" i="70"/>
  <c r="CP37" i="70"/>
  <c r="DE150" i="70"/>
  <c r="DF150" i="70" s="1"/>
  <c r="DE99" i="70"/>
  <c r="DI189" i="70"/>
  <c r="DJ189" i="70"/>
  <c r="DH189" i="70"/>
  <c r="BG14" i="70"/>
  <c r="BI14" i="70"/>
  <c r="BH14" i="70"/>
  <c r="BM14" i="70" s="1"/>
  <c r="BN14" i="70" s="1"/>
  <c r="BN252" i="70"/>
  <c r="H16" i="55" s="1"/>
  <c r="CR252" i="70"/>
  <c r="DJ70" i="70"/>
  <c r="DE96" i="70"/>
  <c r="DD147" i="70"/>
  <c r="CO147" i="70"/>
  <c r="CS147" i="70" s="1"/>
  <c r="CN147" i="70"/>
  <c r="CP147" i="70" s="1"/>
  <c r="DG80" i="70"/>
  <c r="CR80" i="70"/>
  <c r="CP80" i="70"/>
  <c r="DF80" i="70" s="1"/>
  <c r="CR34" i="70"/>
  <c r="BH10" i="70"/>
  <c r="BM10" i="70" s="1"/>
  <c r="BN10" i="70" s="1"/>
  <c r="DH248" i="70"/>
  <c r="CM224" i="70"/>
  <c r="DG256" i="70"/>
  <c r="DJ256" i="70" s="1"/>
  <c r="DH174" i="70"/>
  <c r="BF8" i="70" l="1"/>
  <c r="CM8" i="70" s="1"/>
  <c r="DH61" i="70"/>
  <c r="DI61" i="70" s="1"/>
  <c r="DM145" i="70"/>
  <c r="DN145" i="70"/>
  <c r="DO145" i="70"/>
  <c r="DL145" i="70"/>
  <c r="DI145" i="70"/>
  <c r="DH134" i="70"/>
  <c r="DI208" i="70"/>
  <c r="DI39" i="70"/>
  <c r="DH39" i="70"/>
  <c r="DH179" i="70"/>
  <c r="H12" i="55"/>
  <c r="DI57" i="70"/>
  <c r="DH57" i="70"/>
  <c r="DM159" i="70"/>
  <c r="DL159" i="70"/>
  <c r="DN159" i="70"/>
  <c r="DO159" i="70"/>
  <c r="DI159" i="70"/>
  <c r="DH4" i="70"/>
  <c r="DI4" i="70" s="1"/>
  <c r="DJ150" i="70"/>
  <c r="DI150" i="70"/>
  <c r="DI82" i="70"/>
  <c r="DI233" i="70"/>
  <c r="DG251" i="70"/>
  <c r="DJ251" i="70" s="1"/>
  <c r="DH218" i="70"/>
  <c r="DN69" i="70"/>
  <c r="DM69" i="70"/>
  <c r="DO69" i="70"/>
  <c r="DL69" i="70"/>
  <c r="DM208" i="70"/>
  <c r="DL208" i="70"/>
  <c r="DO208" i="70"/>
  <c r="DN208" i="70"/>
  <c r="DI44" i="70"/>
  <c r="DH138" i="70"/>
  <c r="DI138" i="70" s="1"/>
  <c r="DJ138" i="70"/>
  <c r="DI221" i="70"/>
  <c r="DM104" i="70"/>
  <c r="DO104" i="70"/>
  <c r="DL104" i="70"/>
  <c r="DN104" i="70"/>
  <c r="DM149" i="70"/>
  <c r="DN149" i="70"/>
  <c r="DO149" i="70"/>
  <c r="DL149" i="70"/>
  <c r="DI80" i="70"/>
  <c r="DL175" i="70"/>
  <c r="DM175" i="70"/>
  <c r="DO175" i="70"/>
  <c r="DN175" i="70"/>
  <c r="DL136" i="70"/>
  <c r="DM136" i="70"/>
  <c r="DO136" i="70"/>
  <c r="DN136" i="70"/>
  <c r="DH167" i="70"/>
  <c r="DM228" i="70"/>
  <c r="DL228" i="70"/>
  <c r="DO228" i="70"/>
  <c r="DN228" i="70"/>
  <c r="DI228" i="70"/>
  <c r="DI104" i="70"/>
  <c r="DH276" i="70"/>
  <c r="DM211" i="70"/>
  <c r="DL211" i="70"/>
  <c r="DO211" i="70"/>
  <c r="DN211" i="70"/>
  <c r="DH3" i="70"/>
  <c r="DI3" i="70" s="1"/>
  <c r="DM205" i="70"/>
  <c r="DN205" i="70"/>
  <c r="DO205" i="70"/>
  <c r="DM100" i="70"/>
  <c r="DO100" i="70"/>
  <c r="DN100" i="70"/>
  <c r="DL100" i="70"/>
  <c r="DI92" i="70"/>
  <c r="CO224" i="70"/>
  <c r="CS224" i="70" s="1"/>
  <c r="CN224" i="70"/>
  <c r="DD224" i="70"/>
  <c r="DE147" i="70"/>
  <c r="DF147" i="70" s="1"/>
  <c r="DJ147" i="70" s="1"/>
  <c r="DL223" i="70"/>
  <c r="DM223" i="70"/>
  <c r="DN223" i="70"/>
  <c r="DO223" i="70"/>
  <c r="CR108" i="70"/>
  <c r="BN170" i="70"/>
  <c r="DE214" i="70"/>
  <c r="CR106" i="70"/>
  <c r="CP106" i="70"/>
  <c r="DF106" i="70" s="1"/>
  <c r="CR43" i="70"/>
  <c r="CP43" i="70"/>
  <c r="DG43" i="70" s="1"/>
  <c r="CR130" i="70"/>
  <c r="CP130" i="70"/>
  <c r="DF130" i="70" s="1"/>
  <c r="BN154" i="70"/>
  <c r="DD169" i="70"/>
  <c r="CO169" i="70"/>
  <c r="CS169" i="70" s="1"/>
  <c r="CQ169" i="70"/>
  <c r="DG47" i="70"/>
  <c r="DH47" i="70" s="1"/>
  <c r="CR47" i="70"/>
  <c r="CP47" i="70"/>
  <c r="DG261" i="70"/>
  <c r="CR261" i="70"/>
  <c r="CP261" i="70"/>
  <c r="DF261" i="70" s="1"/>
  <c r="DJ76" i="70"/>
  <c r="DG76" i="70"/>
  <c r="DE259" i="70"/>
  <c r="DM185" i="70"/>
  <c r="DN185" i="70"/>
  <c r="DO185" i="70"/>
  <c r="DM166" i="70"/>
  <c r="DL166" i="70"/>
  <c r="DN166" i="70"/>
  <c r="DO166" i="70"/>
  <c r="CR270" i="70"/>
  <c r="DG30" i="70"/>
  <c r="DH30" i="70" s="1"/>
  <c r="CP30" i="70"/>
  <c r="CR30" i="70"/>
  <c r="DM161" i="70"/>
  <c r="DN161" i="70"/>
  <c r="DO161" i="70"/>
  <c r="CO60" i="70"/>
  <c r="CS60" i="70" s="1"/>
  <c r="DD60" i="70"/>
  <c r="DM78" i="70"/>
  <c r="DN78" i="70"/>
  <c r="DO78" i="70"/>
  <c r="DH151" i="70"/>
  <c r="DI151" i="70" s="1"/>
  <c r="DH245" i="70"/>
  <c r="DI245" i="70"/>
  <c r="DH44" i="70"/>
  <c r="CR105" i="70"/>
  <c r="AI16" i="55"/>
  <c r="CS257" i="70"/>
  <c r="AD16" i="55"/>
  <c r="DH82" i="70"/>
  <c r="DM248" i="70"/>
  <c r="DL248" i="70"/>
  <c r="DO248" i="70"/>
  <c r="DN248" i="70"/>
  <c r="DH150" i="70"/>
  <c r="DH37" i="70"/>
  <c r="DI37" i="70" s="1"/>
  <c r="CN13" i="70"/>
  <c r="DH234" i="70"/>
  <c r="DE121" i="70"/>
  <c r="CN26" i="70"/>
  <c r="DE266" i="70"/>
  <c r="DE108" i="70"/>
  <c r="DJ167" i="70"/>
  <c r="CR167" i="70"/>
  <c r="CP167" i="70"/>
  <c r="DF167" i="70" s="1"/>
  <c r="BF155" i="70"/>
  <c r="BG155" i="70" s="1"/>
  <c r="BK155" i="70"/>
  <c r="DG48" i="70"/>
  <c r="CR48" i="70"/>
  <c r="CP48" i="70"/>
  <c r="DJ210" i="70"/>
  <c r="CR210" i="70"/>
  <c r="CP210" i="70"/>
  <c r="DF210" i="70" s="1"/>
  <c r="DH210" i="70" s="1"/>
  <c r="CJ146" i="70"/>
  <c r="CM146" i="70"/>
  <c r="CN190" i="70"/>
  <c r="DM203" i="70"/>
  <c r="DN203" i="70"/>
  <c r="DO203" i="70"/>
  <c r="CN139" i="70"/>
  <c r="W240" i="70"/>
  <c r="X239" i="70"/>
  <c r="AH239" i="70" s="1"/>
  <c r="DH87" i="70"/>
  <c r="CP132" i="70"/>
  <c r="DF132" i="70" s="1"/>
  <c r="CR132" i="70"/>
  <c r="DM172" i="70"/>
  <c r="DL172" i="70"/>
  <c r="DO172" i="70"/>
  <c r="DN172" i="70"/>
  <c r="DJ183" i="70"/>
  <c r="DH183" i="70"/>
  <c r="DH28" i="70"/>
  <c r="DI28" i="70" s="1"/>
  <c r="DJ69" i="70"/>
  <c r="CR275" i="70"/>
  <c r="CP275" i="70"/>
  <c r="DF275" i="70" s="1"/>
  <c r="DJ83" i="70"/>
  <c r="DF249" i="70"/>
  <c r="BN199" i="70"/>
  <c r="H14" i="55" s="1"/>
  <c r="R157" i="70"/>
  <c r="AD157" i="70" s="1"/>
  <c r="BE157" i="70" s="1"/>
  <c r="AH157" i="70"/>
  <c r="Q157" i="70"/>
  <c r="DE24" i="70"/>
  <c r="DJ218" i="70"/>
  <c r="CR218" i="70"/>
  <c r="CP218" i="70"/>
  <c r="DF218" i="70" s="1"/>
  <c r="DG110" i="70"/>
  <c r="DJ110" i="70" s="1"/>
  <c r="DH135" i="70"/>
  <c r="DG263" i="70"/>
  <c r="CN259" i="70"/>
  <c r="DJ161" i="70"/>
  <c r="DF269" i="70"/>
  <c r="CN193" i="70"/>
  <c r="DJ141" i="70"/>
  <c r="DJ225" i="70"/>
  <c r="DI203" i="70"/>
  <c r="DG92" i="70"/>
  <c r="DJ92" i="70" s="1"/>
  <c r="DE216" i="70"/>
  <c r="DI166" i="70"/>
  <c r="DE270" i="70"/>
  <c r="CQ224" i="70"/>
  <c r="BU199" i="70"/>
  <c r="BT200" i="70"/>
  <c r="DF71" i="70"/>
  <c r="CN178" i="70"/>
  <c r="CN22" i="70"/>
  <c r="DF94" i="70"/>
  <c r="CQ60" i="70"/>
  <c r="CN258" i="70"/>
  <c r="DI142" i="70"/>
  <c r="DJ148" i="70"/>
  <c r="CR148" i="70"/>
  <c r="CP148" i="70"/>
  <c r="DF148" i="70" s="1"/>
  <c r="DH77" i="70"/>
  <c r="DI77" i="70"/>
  <c r="DI78" i="70"/>
  <c r="DI238" i="70"/>
  <c r="CP234" i="70"/>
  <c r="DF234" i="70" s="1"/>
  <c r="DI234" i="70" s="1"/>
  <c r="CR127" i="70"/>
  <c r="CP127" i="70"/>
  <c r="DH186" i="70"/>
  <c r="DI186" i="70" s="1"/>
  <c r="CR117" i="70"/>
  <c r="CP117" i="70"/>
  <c r="DF117" i="70" s="1"/>
  <c r="DH90" i="70"/>
  <c r="DJ186" i="70"/>
  <c r="DJ151" i="70"/>
  <c r="CN31" i="70"/>
  <c r="DG89" i="70"/>
  <c r="DJ131" i="70"/>
  <c r="CP131" i="70"/>
  <c r="DF131" i="70" s="1"/>
  <c r="DH131" i="70" s="1"/>
  <c r="CR131" i="70"/>
  <c r="DF268" i="70"/>
  <c r="DM162" i="70"/>
  <c r="DN162" i="70"/>
  <c r="DO162" i="70"/>
  <c r="DI215" i="70"/>
  <c r="DH215" i="70"/>
  <c r="DE10" i="70"/>
  <c r="DH92" i="70"/>
  <c r="DE231" i="70"/>
  <c r="DI136" i="70"/>
  <c r="DI63" i="70"/>
  <c r="DG72" i="70"/>
  <c r="DH72" i="70" s="1"/>
  <c r="DE257" i="70"/>
  <c r="BN153" i="70"/>
  <c r="DI116" i="70"/>
  <c r="DE230" i="70"/>
  <c r="CP165" i="70"/>
  <c r="DF165" i="70" s="1"/>
  <c r="CR165" i="70"/>
  <c r="DF75" i="70"/>
  <c r="DH271" i="70"/>
  <c r="CR99" i="70"/>
  <c r="CP99" i="70"/>
  <c r="DF99" i="70" s="1"/>
  <c r="BT54" i="70"/>
  <c r="BU53" i="70"/>
  <c r="DE18" i="70"/>
  <c r="DI18" i="70" s="1"/>
  <c r="DG25" i="70"/>
  <c r="CR25" i="70"/>
  <c r="DI205" i="70"/>
  <c r="DJ205" i="70"/>
  <c r="DE102" i="70"/>
  <c r="DJ163" i="70"/>
  <c r="DM88" i="70"/>
  <c r="DN88" i="70"/>
  <c r="DO88" i="70"/>
  <c r="DM272" i="70"/>
  <c r="DO272" i="70"/>
  <c r="DN272" i="70"/>
  <c r="DL272" i="70"/>
  <c r="DI217" i="70"/>
  <c r="DH217" i="70"/>
  <c r="DI182" i="70"/>
  <c r="DH182" i="70"/>
  <c r="DO97" i="70"/>
  <c r="DM97" i="70"/>
  <c r="DL97" i="70"/>
  <c r="DN97" i="70"/>
  <c r="CR243" i="70"/>
  <c r="DG14" i="70"/>
  <c r="DH14" i="70" s="1"/>
  <c r="DI14" i="70" s="1"/>
  <c r="DG250" i="70"/>
  <c r="DH250" i="70" s="1"/>
  <c r="DJ250" i="70"/>
  <c r="CP250" i="70"/>
  <c r="DF250" i="70" s="1"/>
  <c r="CR250" i="70"/>
  <c r="DE22" i="70"/>
  <c r="DF252" i="70"/>
  <c r="M36" i="70"/>
  <c r="L37" i="70"/>
  <c r="DG120" i="70"/>
  <c r="DJ120" i="70" s="1"/>
  <c r="DM63" i="70"/>
  <c r="DN63" i="70"/>
  <c r="DO63" i="70"/>
  <c r="DG260" i="70"/>
  <c r="DE31" i="70"/>
  <c r="DH83" i="70"/>
  <c r="DJ152" i="70"/>
  <c r="CP152" i="70"/>
  <c r="DF152" i="70" s="1"/>
  <c r="CR152" i="70"/>
  <c r="DG118" i="70"/>
  <c r="DI118" i="70" s="1"/>
  <c r="DJ118" i="70"/>
  <c r="DG17" i="70"/>
  <c r="DI17" i="70" s="1"/>
  <c r="CP17" i="70"/>
  <c r="DI56" i="70"/>
  <c r="DM174" i="70"/>
  <c r="DL174" i="70"/>
  <c r="DO174" i="70"/>
  <c r="DN174" i="70"/>
  <c r="DI174" i="70"/>
  <c r="CR147" i="70"/>
  <c r="DM189" i="70"/>
  <c r="DO189" i="70"/>
  <c r="DL189" i="70"/>
  <c r="DN189" i="70"/>
  <c r="DH25" i="70"/>
  <c r="DE25" i="70"/>
  <c r="DI25" i="70" s="1"/>
  <c r="CN121" i="70"/>
  <c r="DD199" i="70"/>
  <c r="CO199" i="70"/>
  <c r="CS199" i="70" s="1"/>
  <c r="AC14" i="55"/>
  <c r="AH14" i="55" s="1"/>
  <c r="CQ199" i="70"/>
  <c r="DM143" i="70"/>
  <c r="DL143" i="70"/>
  <c r="DO143" i="70"/>
  <c r="DN143" i="70"/>
  <c r="CI154" i="70"/>
  <c r="BG154" i="70"/>
  <c r="BU20" i="70"/>
  <c r="BT21" i="70"/>
  <c r="DJ217" i="70"/>
  <c r="DG111" i="70"/>
  <c r="DH111" i="70" s="1"/>
  <c r="CN27" i="70"/>
  <c r="CP27" i="70" s="1"/>
  <c r="DD27" i="70"/>
  <c r="CO27" i="70"/>
  <c r="CS27" i="70" s="1"/>
  <c r="CQ27" i="70"/>
  <c r="DJ182" i="70"/>
  <c r="BU164" i="70"/>
  <c r="DL164" i="70" s="1"/>
  <c r="BT165" i="70"/>
  <c r="DM81" i="70"/>
  <c r="DO81" i="70"/>
  <c r="DN81" i="70"/>
  <c r="DE243" i="70"/>
  <c r="CP14" i="70"/>
  <c r="DG101" i="70"/>
  <c r="DE193" i="70"/>
  <c r="DH17" i="70"/>
  <c r="CP200" i="70"/>
  <c r="DF200" i="70" s="1"/>
  <c r="DH200" i="70" s="1"/>
  <c r="DG58" i="70"/>
  <c r="DH58" i="70" s="1"/>
  <c r="DI58" i="70" s="1"/>
  <c r="CP216" i="70"/>
  <c r="DH85" i="70"/>
  <c r="BT74" i="70"/>
  <c r="BU73" i="70"/>
  <c r="DL73" i="70" s="1"/>
  <c r="CP270" i="70"/>
  <c r="CK224" i="70"/>
  <c r="U15" i="55" s="1"/>
  <c r="DH207" i="70"/>
  <c r="DF128" i="70"/>
  <c r="CR122" i="70"/>
  <c r="CP122" i="70"/>
  <c r="DF122" i="70" s="1"/>
  <c r="DI161" i="70"/>
  <c r="DF195" i="70"/>
  <c r="DG86" i="70"/>
  <c r="CR86" i="70"/>
  <c r="CP86" i="70"/>
  <c r="DF86" i="70" s="1"/>
  <c r="DI100" i="70"/>
  <c r="DJ149" i="70"/>
  <c r="CR129" i="70"/>
  <c r="CP129" i="70"/>
  <c r="DF129" i="70" s="1"/>
  <c r="DF233" i="70"/>
  <c r="DJ233" i="70" s="1"/>
  <c r="DM194" i="70"/>
  <c r="DL194" i="70"/>
  <c r="DO194" i="70"/>
  <c r="DN194" i="70"/>
  <c r="DI81" i="70"/>
  <c r="DH120" i="70"/>
  <c r="DH225" i="70"/>
  <c r="CR140" i="70"/>
  <c r="CP140" i="70"/>
  <c r="DF140" i="70" s="1"/>
  <c r="DF85" i="70"/>
  <c r="DG85" i="70" s="1"/>
  <c r="CN239" i="70"/>
  <c r="DH76" i="70"/>
  <c r="DH260" i="70"/>
  <c r="DE260" i="70"/>
  <c r="DH163" i="70"/>
  <c r="DI163" i="70" s="1"/>
  <c r="DG254" i="70"/>
  <c r="DH221" i="70"/>
  <c r="DE105" i="70"/>
  <c r="CN257" i="70"/>
  <c r="DF222" i="70"/>
  <c r="DJ222" i="70" s="1"/>
  <c r="DD153" i="70"/>
  <c r="CO153" i="70"/>
  <c r="CS153" i="70" s="1"/>
  <c r="CN153" i="70"/>
  <c r="DM236" i="70"/>
  <c r="DO236" i="70"/>
  <c r="DN236" i="70"/>
  <c r="DL236" i="70"/>
  <c r="DM144" i="70"/>
  <c r="DL144" i="70"/>
  <c r="DO144" i="70"/>
  <c r="DN144" i="70"/>
  <c r="DH80" i="70"/>
  <c r="DD11" i="70"/>
  <c r="CO11" i="70"/>
  <c r="CS11" i="70" s="1"/>
  <c r="CP135" i="70"/>
  <c r="DF135" i="70" s="1"/>
  <c r="CR135" i="70"/>
  <c r="DM91" i="70"/>
  <c r="DN91" i="70"/>
  <c r="DO91" i="70"/>
  <c r="DG109" i="70"/>
  <c r="CR109" i="70"/>
  <c r="CP109" i="70"/>
  <c r="DF109" i="70" s="1"/>
  <c r="DH109" i="70" s="1"/>
  <c r="DI143" i="70"/>
  <c r="DM142" i="70"/>
  <c r="DL142" i="70"/>
  <c r="DO142" i="70"/>
  <c r="DN142" i="70"/>
  <c r="DF187" i="70"/>
  <c r="CR84" i="70"/>
  <c r="CP84" i="70"/>
  <c r="DF84" i="70" s="1"/>
  <c r="DE274" i="70"/>
  <c r="DF274" i="70" s="1"/>
  <c r="CR200" i="70"/>
  <c r="DD170" i="70"/>
  <c r="CN170" i="70"/>
  <c r="CO170" i="70"/>
  <c r="CS170" i="70" s="1"/>
  <c r="CR226" i="70"/>
  <c r="CP226" i="70"/>
  <c r="DF226" i="70" s="1"/>
  <c r="DH226" i="70" s="1"/>
  <c r="H15" i="55"/>
  <c r="DE190" i="70"/>
  <c r="CR265" i="70"/>
  <c r="DL119" i="70"/>
  <c r="DM119" i="70"/>
  <c r="DO119" i="70"/>
  <c r="DN119" i="70"/>
  <c r="DI119" i="70"/>
  <c r="DI149" i="70"/>
  <c r="DE139" i="70"/>
  <c r="CR17" i="70"/>
  <c r="DJ87" i="70"/>
  <c r="DH212" i="70"/>
  <c r="DI212" i="70" s="1"/>
  <c r="CR18" i="70"/>
  <c r="DG83" i="70"/>
  <c r="DI83" i="70" s="1"/>
  <c r="DL238" i="70"/>
  <c r="DM238" i="70"/>
  <c r="DN238" i="70"/>
  <c r="DO238" i="70"/>
  <c r="CP197" i="70"/>
  <c r="DF197" i="70" s="1"/>
  <c r="AH156" i="70"/>
  <c r="Q156" i="70"/>
  <c r="R156" i="70"/>
  <c r="AD156" i="70" s="1"/>
  <c r="BE156" i="70" s="1"/>
  <c r="DG276" i="70"/>
  <c r="DJ276" i="70"/>
  <c r="CP276" i="70"/>
  <c r="DF276" i="70" s="1"/>
  <c r="DJ232" i="70"/>
  <c r="CR232" i="70"/>
  <c r="CP232" i="70"/>
  <c r="DF232" i="70" s="1"/>
  <c r="DE20" i="70"/>
  <c r="DH233" i="70"/>
  <c r="DG267" i="70"/>
  <c r="DH267" i="70" s="1"/>
  <c r="DE273" i="70"/>
  <c r="DF273" i="70" s="1"/>
  <c r="DI12" i="70"/>
  <c r="DI256" i="70"/>
  <c r="DH256" i="70"/>
  <c r="DJ80" i="70"/>
  <c r="DE13" i="70"/>
  <c r="DI223" i="70"/>
  <c r="DJ212" i="70"/>
  <c r="CR212" i="70"/>
  <c r="CP212" i="70"/>
  <c r="DF212" i="70" s="1"/>
  <c r="DE26" i="70"/>
  <c r="DI175" i="70"/>
  <c r="DG98" i="70"/>
  <c r="DJ98" i="70"/>
  <c r="CP98" i="70"/>
  <c r="DF98" i="70" s="1"/>
  <c r="CR98" i="70"/>
  <c r="CN266" i="70"/>
  <c r="CP108" i="70"/>
  <c r="DF108" i="70" s="1"/>
  <c r="DM202" i="70"/>
  <c r="DL202" i="70"/>
  <c r="DO202" i="70"/>
  <c r="DN202" i="70"/>
  <c r="DD46" i="70"/>
  <c r="CO46" i="70"/>
  <c r="CQ46" i="70"/>
  <c r="CN214" i="70"/>
  <c r="DD49" i="70"/>
  <c r="CN49" i="70"/>
  <c r="CP49" i="70"/>
  <c r="CO49" i="70"/>
  <c r="CS49" i="70" s="1"/>
  <c r="CR216" i="70"/>
  <c r="DE21" i="70"/>
  <c r="DJ136" i="70"/>
  <c r="DI248" i="70"/>
  <c r="DJ143" i="70"/>
  <c r="CN102" i="70"/>
  <c r="CR276" i="70"/>
  <c r="DI69" i="70"/>
  <c r="DJ262" i="70"/>
  <c r="DG262" i="70"/>
  <c r="CP262" i="70"/>
  <c r="DF262" i="70" s="1"/>
  <c r="DH262" i="70" s="1"/>
  <c r="CR262" i="70"/>
  <c r="DE265" i="70"/>
  <c r="DF265" i="70" s="1"/>
  <c r="DJ191" i="70"/>
  <c r="CP191" i="70"/>
  <c r="DF191" i="70" s="1"/>
  <c r="CR191" i="70"/>
  <c r="DG107" i="70"/>
  <c r="DH107" i="70" s="1"/>
  <c r="DM73" i="70"/>
  <c r="DN73" i="70"/>
  <c r="DO73" i="70"/>
  <c r="DG45" i="70"/>
  <c r="CR45" i="70"/>
  <c r="CP45" i="70"/>
  <c r="CR22" i="70"/>
  <c r="CN24" i="70"/>
  <c r="CN20" i="70"/>
  <c r="DH110" i="70"/>
  <c r="DE14" i="70"/>
  <c r="DJ101" i="70"/>
  <c r="DL137" i="70"/>
  <c r="DM137" i="70"/>
  <c r="DN137" i="70"/>
  <c r="DO137" i="70"/>
  <c r="DM247" i="70"/>
  <c r="DO247" i="70"/>
  <c r="DL247" i="70"/>
  <c r="DN247" i="70"/>
  <c r="DJ211" i="70"/>
  <c r="DI141" i="70"/>
  <c r="DH141" i="70"/>
  <c r="DE200" i="70"/>
  <c r="AD15" i="55"/>
  <c r="CS216" i="70"/>
  <c r="AC15" i="55"/>
  <c r="AH15" i="55" s="1"/>
  <c r="DJ159" i="70"/>
  <c r="CR197" i="70"/>
  <c r="DJ134" i="70"/>
  <c r="CR134" i="70"/>
  <c r="CP134" i="70"/>
  <c r="DF134" i="70" s="1"/>
  <c r="V15" i="55"/>
  <c r="CR96" i="70"/>
  <c r="CP96" i="70"/>
  <c r="DF96" i="70" s="1"/>
  <c r="DE178" i="70"/>
  <c r="DF196" i="70"/>
  <c r="DJ196" i="70" s="1"/>
  <c r="DE258" i="70"/>
  <c r="DJ179" i="70"/>
  <c r="CP179" i="70"/>
  <c r="DF179" i="70" s="1"/>
  <c r="CR179" i="70"/>
  <c r="DI33" i="70"/>
  <c r="AO148" i="70"/>
  <c r="AP147" i="70"/>
  <c r="DP147" i="70" s="1"/>
  <c r="DO113" i="70"/>
  <c r="DM113" i="70"/>
  <c r="DN113" i="70"/>
  <c r="DL113" i="70"/>
  <c r="CP229" i="70"/>
  <c r="DF229" i="70" s="1"/>
  <c r="CR229" i="70"/>
  <c r="CP192" i="70"/>
  <c r="DF192" i="70" s="1"/>
  <c r="DH192" i="70" s="1"/>
  <c r="CR192" i="70"/>
  <c r="CP253" i="70"/>
  <c r="DF253" i="70" s="1"/>
  <c r="CR253" i="70"/>
  <c r="DJ85" i="70"/>
  <c r="DE239" i="70"/>
  <c r="CP260" i="70"/>
  <c r="DF260" i="70" s="1"/>
  <c r="DI260" i="70" s="1"/>
  <c r="DJ245" i="70"/>
  <c r="CR188" i="70"/>
  <c r="CP188" i="70"/>
  <c r="DF188" i="70" s="1"/>
  <c r="CN10" i="70"/>
  <c r="CO59" i="70"/>
  <c r="CS59" i="70" s="1"/>
  <c r="DD59" i="70"/>
  <c r="CP59" i="70"/>
  <c r="CN59" i="70"/>
  <c r="CR59" i="70" s="1"/>
  <c r="CR16" i="70"/>
  <c r="CP16" i="70"/>
  <c r="DG16" i="70" s="1"/>
  <c r="CP105" i="70"/>
  <c r="CN231" i="70"/>
  <c r="DL206" i="70"/>
  <c r="DM206" i="70"/>
  <c r="DN206" i="70"/>
  <c r="DO206" i="70"/>
  <c r="DH118" i="70"/>
  <c r="DI162" i="70"/>
  <c r="I12" i="55"/>
  <c r="DF198" i="70"/>
  <c r="DM116" i="70"/>
  <c r="DL116" i="70"/>
  <c r="DO116" i="70"/>
  <c r="DN116" i="70"/>
  <c r="DI144" i="70"/>
  <c r="CN230" i="70"/>
  <c r="E13" i="70"/>
  <c r="F12" i="70"/>
  <c r="G12" i="70" s="1"/>
  <c r="DP12" i="70" s="1"/>
  <c r="DM103" i="70"/>
  <c r="DO103" i="70"/>
  <c r="DL103" i="70"/>
  <c r="DN103" i="70"/>
  <c r="BF171" i="70"/>
  <c r="BG171" i="70" s="1"/>
  <c r="BK171" i="70"/>
  <c r="DF241" i="70"/>
  <c r="CP18" i="70"/>
  <c r="DG18" i="70" s="1"/>
  <c r="DH18" i="70" s="1"/>
  <c r="DH123" i="70"/>
  <c r="BH8" i="70" l="1"/>
  <c r="BM8" i="70" s="1"/>
  <c r="BK8" i="70"/>
  <c r="DD8" i="70"/>
  <c r="CO8" i="70"/>
  <c r="AC8" i="55"/>
  <c r="AH8" i="55" s="1"/>
  <c r="BG8" i="70"/>
  <c r="I8" i="55"/>
  <c r="CQ8" i="70"/>
  <c r="W15" i="55"/>
  <c r="DH16" i="70"/>
  <c r="DI16" i="70" s="1"/>
  <c r="DM192" i="70"/>
  <c r="DN192" i="70"/>
  <c r="DO192" i="70"/>
  <c r="DL192" i="70"/>
  <c r="DG265" i="70"/>
  <c r="DJ265" i="70" s="1"/>
  <c r="DI254" i="70"/>
  <c r="DJ274" i="70"/>
  <c r="DG274" i="70"/>
  <c r="DH274" i="70" s="1"/>
  <c r="DI129" i="70"/>
  <c r="DL111" i="70"/>
  <c r="DM111" i="70"/>
  <c r="DO111" i="70"/>
  <c r="DN111" i="70"/>
  <c r="DI111" i="70"/>
  <c r="DM250" i="70"/>
  <c r="DL250" i="70"/>
  <c r="DO250" i="70"/>
  <c r="DN250" i="70"/>
  <c r="DI250" i="70"/>
  <c r="DH253" i="70"/>
  <c r="DM262" i="70"/>
  <c r="DL262" i="70"/>
  <c r="DN262" i="70"/>
  <c r="DO262" i="70"/>
  <c r="DI262" i="70"/>
  <c r="DG273" i="70"/>
  <c r="DM109" i="70"/>
  <c r="DO109" i="70"/>
  <c r="DL109" i="70"/>
  <c r="DN109" i="70"/>
  <c r="DI230" i="70"/>
  <c r="DM72" i="70"/>
  <c r="DN72" i="70"/>
  <c r="DO72" i="70"/>
  <c r="DL72" i="70"/>
  <c r="DL107" i="70"/>
  <c r="DM107" i="70"/>
  <c r="DN107" i="70"/>
  <c r="DO107" i="70"/>
  <c r="DM200" i="70"/>
  <c r="DO200" i="70"/>
  <c r="DN200" i="70"/>
  <c r="DI200" i="70"/>
  <c r="DI22" i="70"/>
  <c r="DH43" i="70"/>
  <c r="DI43" i="70"/>
  <c r="DH21" i="70"/>
  <c r="DM226" i="70"/>
  <c r="DL226" i="70"/>
  <c r="DN226" i="70"/>
  <c r="DO226" i="70"/>
  <c r="DI10" i="70"/>
  <c r="DM131" i="70"/>
  <c r="DL131" i="70"/>
  <c r="DO131" i="70"/>
  <c r="DN131" i="70"/>
  <c r="DI131" i="70"/>
  <c r="DM210" i="70"/>
  <c r="DL210" i="70"/>
  <c r="DN210" i="70"/>
  <c r="DO210" i="70"/>
  <c r="DH106" i="70"/>
  <c r="DI45" i="70"/>
  <c r="DH45" i="70"/>
  <c r="DM207" i="70"/>
  <c r="DO207" i="70"/>
  <c r="DN207" i="70"/>
  <c r="AI14" i="55"/>
  <c r="DM135" i="70"/>
  <c r="DL135" i="70"/>
  <c r="DO135" i="70"/>
  <c r="DN135" i="70"/>
  <c r="DD146" i="70"/>
  <c r="CP146" i="70"/>
  <c r="CN146" i="70"/>
  <c r="CO146" i="70"/>
  <c r="DF243" i="70"/>
  <c r="DJ243" i="70" s="1"/>
  <c r="DH188" i="70"/>
  <c r="DJ253" i="70"/>
  <c r="DJ229" i="70"/>
  <c r="DI21" i="70"/>
  <c r="DL120" i="70"/>
  <c r="DN120" i="70"/>
  <c r="DM120" i="70"/>
  <c r="DO120" i="70"/>
  <c r="CK154" i="70"/>
  <c r="V12" i="55" s="1"/>
  <c r="CJ154" i="70"/>
  <c r="DM83" i="70"/>
  <c r="DO83" i="70"/>
  <c r="DN83" i="70"/>
  <c r="AD14" i="55"/>
  <c r="DJ89" i="70"/>
  <c r="DH89" i="70"/>
  <c r="DI226" i="70"/>
  <c r="DH132" i="70"/>
  <c r="DI132" i="70"/>
  <c r="BN155" i="70"/>
  <c r="DJ72" i="70"/>
  <c r="DM150" i="70"/>
  <c r="DL150" i="70"/>
  <c r="DN150" i="70"/>
  <c r="DO150" i="70"/>
  <c r="DM245" i="70"/>
  <c r="DL245" i="70"/>
  <c r="DN245" i="70"/>
  <c r="DO245" i="70"/>
  <c r="DH130" i="70"/>
  <c r="DH251" i="70"/>
  <c r="DM179" i="70"/>
  <c r="DL179" i="70"/>
  <c r="DN179" i="70"/>
  <c r="DO179" i="70"/>
  <c r="DH229" i="70"/>
  <c r="DM123" i="70"/>
  <c r="DN123" i="70"/>
  <c r="DO123" i="70"/>
  <c r="DL123" i="70"/>
  <c r="F13" i="70"/>
  <c r="G13" i="70" s="1"/>
  <c r="DP13" i="70" s="1"/>
  <c r="E14" i="70"/>
  <c r="DM118" i="70"/>
  <c r="DL118" i="70"/>
  <c r="DN118" i="70"/>
  <c r="DO118" i="70"/>
  <c r="DG10" i="70"/>
  <c r="DH10" i="70" s="1"/>
  <c r="CR10" i="70"/>
  <c r="CP10" i="70"/>
  <c r="DL110" i="70"/>
  <c r="DM110" i="70"/>
  <c r="DN110" i="70"/>
  <c r="DO110" i="70"/>
  <c r="DE11" i="70"/>
  <c r="DH140" i="70"/>
  <c r="BT75" i="70"/>
  <c r="BU74" i="70"/>
  <c r="DL74" i="70" s="1"/>
  <c r="L38" i="70"/>
  <c r="M37" i="70"/>
  <c r="CR153" i="70"/>
  <c r="DG268" i="70"/>
  <c r="DH268" i="70" s="1"/>
  <c r="DJ268" i="70"/>
  <c r="CQ157" i="70"/>
  <c r="BF157" i="70"/>
  <c r="BG157" i="70" s="1"/>
  <c r="CM157" i="70"/>
  <c r="DI48" i="70"/>
  <c r="DH48" i="70"/>
  <c r="DI72" i="70"/>
  <c r="DL234" i="70"/>
  <c r="DM234" i="70"/>
  <c r="DO234" i="70"/>
  <c r="DN234" i="70"/>
  <c r="CR224" i="70"/>
  <c r="DI135" i="70"/>
  <c r="DH129" i="70"/>
  <c r="DL218" i="70"/>
  <c r="DM218" i="70"/>
  <c r="DN218" i="70"/>
  <c r="DO218" i="70"/>
  <c r="DM134" i="70"/>
  <c r="DL134" i="70"/>
  <c r="DN134" i="70"/>
  <c r="DO134" i="70"/>
  <c r="CP231" i="70"/>
  <c r="DF231" i="70" s="1"/>
  <c r="DH231" i="70" s="1"/>
  <c r="CR231" i="70"/>
  <c r="DE59" i="70"/>
  <c r="DJ192" i="70"/>
  <c r="CR49" i="70"/>
  <c r="DG266" i="70"/>
  <c r="DJ266" i="70" s="1"/>
  <c r="CP266" i="70"/>
  <c r="DF266" i="70" s="1"/>
  <c r="CR266" i="70"/>
  <c r="DI197" i="70"/>
  <c r="DH197" i="70"/>
  <c r="DM212" i="70"/>
  <c r="DL212" i="70"/>
  <c r="DN212" i="70"/>
  <c r="DO212" i="70"/>
  <c r="DE170" i="70"/>
  <c r="CP257" i="70"/>
  <c r="DF257" i="70" s="1"/>
  <c r="CR257" i="70"/>
  <c r="DM76" i="70"/>
  <c r="DN76" i="70"/>
  <c r="DO76" i="70"/>
  <c r="DJ195" i="70"/>
  <c r="DI30" i="70"/>
  <c r="DG121" i="70"/>
  <c r="CR121" i="70"/>
  <c r="CP121" i="70"/>
  <c r="DF121" i="70" s="1"/>
  <c r="DH165" i="70"/>
  <c r="DI165" i="70"/>
  <c r="DM90" i="70"/>
  <c r="DN90" i="70"/>
  <c r="DO90" i="70"/>
  <c r="DG71" i="70"/>
  <c r="DJ71" i="70"/>
  <c r="DG269" i="70"/>
  <c r="DJ269" i="70" s="1"/>
  <c r="DJ267" i="70"/>
  <c r="DM183" i="70"/>
  <c r="DN183" i="70"/>
  <c r="DO183" i="70"/>
  <c r="CN169" i="70"/>
  <c r="CP224" i="70"/>
  <c r="DL167" i="70"/>
  <c r="DM167" i="70"/>
  <c r="DO167" i="70"/>
  <c r="DN167" i="70"/>
  <c r="DH241" i="70"/>
  <c r="DJ241" i="70"/>
  <c r="CQ171" i="70"/>
  <c r="DI110" i="70"/>
  <c r="DG253" i="70"/>
  <c r="DI253" i="70" s="1"/>
  <c r="DI120" i="70"/>
  <c r="DI179" i="70"/>
  <c r="DH178" i="70"/>
  <c r="DI134" i="70"/>
  <c r="DL141" i="70"/>
  <c r="DM141" i="70"/>
  <c r="DN141" i="70"/>
  <c r="DO141" i="70"/>
  <c r="DG24" i="70"/>
  <c r="DH24" i="70" s="1"/>
  <c r="CR24" i="70"/>
  <c r="CP24" i="70"/>
  <c r="DE49" i="70"/>
  <c r="DG49" i="70" s="1"/>
  <c r="DE46" i="70"/>
  <c r="DH13" i="70"/>
  <c r="DM256" i="70"/>
  <c r="DL256" i="70"/>
  <c r="DO256" i="70"/>
  <c r="DN256" i="70"/>
  <c r="DI76" i="70"/>
  <c r="BK156" i="70"/>
  <c r="BF156" i="70"/>
  <c r="CM156" i="70" s="1"/>
  <c r="DJ197" i="70"/>
  <c r="DJ226" i="70"/>
  <c r="CP170" i="70"/>
  <c r="DG84" i="70"/>
  <c r="DJ84" i="70" s="1"/>
  <c r="DJ135" i="70"/>
  <c r="CN11" i="70"/>
  <c r="CP153" i="70"/>
  <c r="CR239" i="70"/>
  <c r="CP239" i="70"/>
  <c r="DF239" i="70" s="1"/>
  <c r="DJ140" i="70"/>
  <c r="DJ129" i="70"/>
  <c r="DG122" i="70"/>
  <c r="DJ122" i="70" s="1"/>
  <c r="DF270" i="70"/>
  <c r="DJ270" i="70" s="1"/>
  <c r="DF216" i="70"/>
  <c r="DI192" i="70"/>
  <c r="BT22" i="70"/>
  <c r="BU21" i="70"/>
  <c r="DG21" i="70"/>
  <c r="DJ260" i="70"/>
  <c r="DG252" i="70"/>
  <c r="DH252" i="70" s="1"/>
  <c r="DJ200" i="70"/>
  <c r="DH101" i="70"/>
  <c r="DG99" i="70"/>
  <c r="DI99" i="70" s="1"/>
  <c r="DG75" i="70"/>
  <c r="DH75" i="70" s="1"/>
  <c r="DJ75" i="70"/>
  <c r="DJ165" i="70"/>
  <c r="DM92" i="70"/>
  <c r="DN92" i="70"/>
  <c r="DO92" i="70"/>
  <c r="DG31" i="70"/>
  <c r="CP31" i="70"/>
  <c r="CR31" i="70"/>
  <c r="DI90" i="70"/>
  <c r="DG117" i="70"/>
  <c r="DJ117" i="70" s="1"/>
  <c r="DF127" i="70"/>
  <c r="DJ234" i="70"/>
  <c r="DM77" i="70"/>
  <c r="DN77" i="70"/>
  <c r="DO77" i="70"/>
  <c r="CP259" i="70"/>
  <c r="DF259" i="70" s="1"/>
  <c r="CR259" i="70"/>
  <c r="DI218" i="70"/>
  <c r="DJ111" i="70"/>
  <c r="DG275" i="70"/>
  <c r="DJ132" i="70"/>
  <c r="CR139" i="70"/>
  <c r="CP139" i="70"/>
  <c r="DF139" i="70" s="1"/>
  <c r="CK146" i="70"/>
  <c r="CM155" i="70"/>
  <c r="DI167" i="70"/>
  <c r="DG13" i="70"/>
  <c r="DI13" i="70" s="1"/>
  <c r="CR13" i="70"/>
  <c r="CP13" i="70"/>
  <c r="DM82" i="70"/>
  <c r="DO82" i="70"/>
  <c r="DN82" i="70"/>
  <c r="CN60" i="70"/>
  <c r="DJ261" i="70"/>
  <c r="DE169" i="70"/>
  <c r="DG106" i="70"/>
  <c r="DG108" i="70"/>
  <c r="DJ108" i="70" s="1"/>
  <c r="DH147" i="70"/>
  <c r="DI147" i="70" s="1"/>
  <c r="DI47" i="70"/>
  <c r="DI267" i="70"/>
  <c r="DH195" i="70"/>
  <c r="DH99" i="70"/>
  <c r="DH254" i="70"/>
  <c r="DH196" i="70"/>
  <c r="BN171" i="70"/>
  <c r="DJ198" i="70"/>
  <c r="DH198" i="70"/>
  <c r="DI107" i="70"/>
  <c r="DM267" i="70"/>
  <c r="DL267" i="70"/>
  <c r="DN267" i="70"/>
  <c r="DO267" i="70"/>
  <c r="DI222" i="70"/>
  <c r="DH222" i="70"/>
  <c r="DM260" i="70"/>
  <c r="DL260" i="70"/>
  <c r="DO260" i="70"/>
  <c r="DN260" i="70"/>
  <c r="DE27" i="70"/>
  <c r="DG27" i="70" s="1"/>
  <c r="DE199" i="70"/>
  <c r="DM186" i="70"/>
  <c r="DN186" i="70"/>
  <c r="DO186" i="70"/>
  <c r="DI207" i="70"/>
  <c r="DG249" i="70"/>
  <c r="DJ249" i="70" s="1"/>
  <c r="DH249" i="70"/>
  <c r="DE60" i="70"/>
  <c r="DM276" i="70"/>
  <c r="DO276" i="70"/>
  <c r="DN276" i="70"/>
  <c r="DL276" i="70"/>
  <c r="DM138" i="70"/>
  <c r="DO138" i="70"/>
  <c r="DN138" i="70"/>
  <c r="DL138" i="70"/>
  <c r="DJ230" i="70"/>
  <c r="CR230" i="70"/>
  <c r="CP230" i="70"/>
  <c r="DF230" i="70" s="1"/>
  <c r="CR20" i="70"/>
  <c r="CP20" i="70"/>
  <c r="DG20" i="70" s="1"/>
  <c r="DJ107" i="70"/>
  <c r="CS46" i="70"/>
  <c r="CN46" i="70"/>
  <c r="DL163" i="70"/>
  <c r="DM163" i="70"/>
  <c r="DN163" i="70"/>
  <c r="DO163" i="70"/>
  <c r="DH86" i="70"/>
  <c r="DM85" i="70"/>
  <c r="DO85" i="70"/>
  <c r="DN85" i="70"/>
  <c r="CR27" i="70"/>
  <c r="DM271" i="70"/>
  <c r="DL271" i="70"/>
  <c r="DN271" i="70"/>
  <c r="DO271" i="70"/>
  <c r="DH230" i="70"/>
  <c r="DG22" i="70"/>
  <c r="DH22" i="70" s="1"/>
  <c r="CP22" i="70"/>
  <c r="X240" i="70"/>
  <c r="AH240" i="70" s="1"/>
  <c r="DM240" i="70" s="1"/>
  <c r="X241" i="70"/>
  <c r="DI123" i="70"/>
  <c r="CM171" i="70"/>
  <c r="DF105" i="70"/>
  <c r="DG59" i="70"/>
  <c r="DH59" i="70" s="1"/>
  <c r="DI271" i="70"/>
  <c r="DJ188" i="70"/>
  <c r="AO149" i="70"/>
  <c r="AP148" i="70"/>
  <c r="DG96" i="70"/>
  <c r="DJ96" i="70" s="1"/>
  <c r="AI15" i="55"/>
  <c r="T16" i="55"/>
  <c r="AG16" i="55" s="1"/>
  <c r="AJ16" i="55" s="1"/>
  <c r="DH191" i="70"/>
  <c r="DI191" i="70" s="1"/>
  <c r="DG102" i="70"/>
  <c r="DJ102" i="70"/>
  <c r="CR102" i="70"/>
  <c r="CP102" i="70"/>
  <c r="DF102" i="70" s="1"/>
  <c r="DH102" i="70" s="1"/>
  <c r="CP214" i="70"/>
  <c r="DF214" i="70" s="1"/>
  <c r="DH214" i="70" s="1"/>
  <c r="CR214" i="70"/>
  <c r="DH98" i="70"/>
  <c r="DI98" i="70"/>
  <c r="DL233" i="70"/>
  <c r="DM233" i="70"/>
  <c r="DN233" i="70"/>
  <c r="DO233" i="70"/>
  <c r="DI232" i="70"/>
  <c r="DH232" i="70"/>
  <c r="DI276" i="70"/>
  <c r="DI84" i="70"/>
  <c r="DH84" i="70"/>
  <c r="DH187" i="70"/>
  <c r="DI187" i="70"/>
  <c r="DJ187" i="70"/>
  <c r="DJ109" i="70"/>
  <c r="DM80" i="70"/>
  <c r="DO80" i="70"/>
  <c r="DN80" i="70"/>
  <c r="DE153" i="70"/>
  <c r="DM221" i="70"/>
  <c r="DO221" i="70"/>
  <c r="DN221" i="70"/>
  <c r="DL221" i="70"/>
  <c r="DM225" i="70"/>
  <c r="DN225" i="70"/>
  <c r="DO225" i="70"/>
  <c r="DL225" i="70"/>
  <c r="DJ86" i="70"/>
  <c r="DJ128" i="70"/>
  <c r="BT166" i="70"/>
  <c r="BT167" i="70" s="1"/>
  <c r="BT168" i="70" s="1"/>
  <c r="BU165" i="70"/>
  <c r="DL165" i="70" s="1"/>
  <c r="CN199" i="70"/>
  <c r="DH152" i="70"/>
  <c r="DI152" i="70"/>
  <c r="DM182" i="70"/>
  <c r="DO182" i="70"/>
  <c r="DN182" i="70"/>
  <c r="DL217" i="70"/>
  <c r="DM217" i="70"/>
  <c r="DO217" i="70"/>
  <c r="DN217" i="70"/>
  <c r="BT55" i="70"/>
  <c r="BU54" i="70"/>
  <c r="CQ146" i="70"/>
  <c r="DJ254" i="70"/>
  <c r="DL215" i="70"/>
  <c r="DM215" i="70"/>
  <c r="DN215" i="70"/>
  <c r="DO215" i="70"/>
  <c r="DI183" i="70"/>
  <c r="DH148" i="70"/>
  <c r="DG258" i="70"/>
  <c r="CR258" i="70"/>
  <c r="CP258" i="70"/>
  <c r="DF258" i="70" s="1"/>
  <c r="DH258" i="70" s="1"/>
  <c r="DG94" i="70"/>
  <c r="DJ94" i="70" s="1"/>
  <c r="DJ178" i="70"/>
  <c r="CR178" i="70"/>
  <c r="CP178" i="70"/>
  <c r="DF178" i="70" s="1"/>
  <c r="DI178" i="70" s="1"/>
  <c r="BT201" i="70"/>
  <c r="BU200" i="70"/>
  <c r="DL200" i="70" s="1"/>
  <c r="DJ193" i="70"/>
  <c r="CP193" i="70"/>
  <c r="DF193" i="70" s="1"/>
  <c r="CR193" i="70"/>
  <c r="DH263" i="70"/>
  <c r="DJ263" i="70"/>
  <c r="DI109" i="70"/>
  <c r="DM87" i="70"/>
  <c r="DN87" i="70"/>
  <c r="DO87" i="70"/>
  <c r="CR190" i="70"/>
  <c r="CP190" i="70"/>
  <c r="DI210" i="70"/>
  <c r="CR26" i="70"/>
  <c r="CP26" i="70"/>
  <c r="DG26" i="70" s="1"/>
  <c r="Y16" i="55"/>
  <c r="DM151" i="70"/>
  <c r="DO151" i="70"/>
  <c r="DL151" i="70"/>
  <c r="DN151" i="70"/>
  <c r="DG270" i="70"/>
  <c r="DI261" i="70"/>
  <c r="DH261" i="70"/>
  <c r="DJ130" i="70"/>
  <c r="CR170" i="70"/>
  <c r="DE224" i="70"/>
  <c r="DI85" i="70"/>
  <c r="DH128" i="70"/>
  <c r="DI128" i="70" s="1"/>
  <c r="DI225" i="70"/>
  <c r="DI75" i="70"/>
  <c r="DI87" i="70"/>
  <c r="DI252" i="70"/>
  <c r="CM154" i="70"/>
  <c r="DH122" i="70"/>
  <c r="CN8" i="70" l="1"/>
  <c r="CP8" i="70" s="1"/>
  <c r="DG8" i="70" s="1"/>
  <c r="BI8" i="70"/>
  <c r="BN8" i="70"/>
  <c r="H8" i="55" s="1"/>
  <c r="CS8" i="70"/>
  <c r="AD8" i="55"/>
  <c r="AI8" i="55"/>
  <c r="DE8" i="70"/>
  <c r="CR8" i="70"/>
  <c r="DH20" i="70"/>
  <c r="DI20" i="70"/>
  <c r="CO156" i="70"/>
  <c r="CS156" i="70" s="1"/>
  <c r="CN156" i="70"/>
  <c r="DD156" i="70"/>
  <c r="CP156" i="70"/>
  <c r="CQ156" i="70"/>
  <c r="DM268" i="70"/>
  <c r="DL268" i="70"/>
  <c r="DO268" i="70"/>
  <c r="DN268" i="70"/>
  <c r="DH26" i="70"/>
  <c r="DI26" i="70" s="1"/>
  <c r="DH224" i="70"/>
  <c r="AK16" i="55"/>
  <c r="DI59" i="70"/>
  <c r="DI270" i="70"/>
  <c r="DH49" i="70"/>
  <c r="DI49" i="70"/>
  <c r="DM258" i="70"/>
  <c r="DL258" i="70"/>
  <c r="DO258" i="70"/>
  <c r="DN258" i="70"/>
  <c r="DM102" i="70"/>
  <c r="DN102" i="70"/>
  <c r="DO102" i="70"/>
  <c r="DL102" i="70"/>
  <c r="DL274" i="70"/>
  <c r="DM274" i="70"/>
  <c r="DO274" i="70"/>
  <c r="DN274" i="70"/>
  <c r="DI274" i="70"/>
  <c r="DM198" i="70"/>
  <c r="DN198" i="70"/>
  <c r="DO198" i="70"/>
  <c r="DL198" i="70"/>
  <c r="DI139" i="70"/>
  <c r="DI239" i="70"/>
  <c r="DH239" i="70"/>
  <c r="DL241" i="70"/>
  <c r="DO241" i="70"/>
  <c r="DN241" i="70"/>
  <c r="DM229" i="70"/>
  <c r="DL229" i="70"/>
  <c r="DO229" i="70"/>
  <c r="DN229" i="70"/>
  <c r="DM106" i="70"/>
  <c r="DN106" i="70"/>
  <c r="DO106" i="70"/>
  <c r="DL106" i="70"/>
  <c r="CN154" i="70"/>
  <c r="CP154" i="70"/>
  <c r="DD154" i="70"/>
  <c r="CO154" i="70"/>
  <c r="CS154" i="70" s="1"/>
  <c r="CQ154" i="70"/>
  <c r="DI224" i="70"/>
  <c r="BT202" i="70"/>
  <c r="BT203" i="70" s="1"/>
  <c r="BU201" i="70"/>
  <c r="DL201" i="70" s="1"/>
  <c r="DM148" i="70"/>
  <c r="DL148" i="70"/>
  <c r="DN148" i="70"/>
  <c r="DO148" i="70"/>
  <c r="DJ214" i="70"/>
  <c r="DM122" i="70"/>
  <c r="DN122" i="70"/>
  <c r="DO122" i="70"/>
  <c r="DL122" i="70"/>
  <c r="DM263" i="70"/>
  <c r="DO263" i="70"/>
  <c r="DL263" i="70"/>
  <c r="DN263" i="70"/>
  <c r="DI263" i="70"/>
  <c r="BT56" i="70"/>
  <c r="BU55" i="70"/>
  <c r="BU168" i="70"/>
  <c r="DL168" i="70" s="1"/>
  <c r="BT169" i="70"/>
  <c r="BT170" i="70" s="1"/>
  <c r="BT171" i="70" s="1"/>
  <c r="BT172" i="70" s="1"/>
  <c r="BT173" i="70" s="1"/>
  <c r="BT174" i="70" s="1"/>
  <c r="BT175" i="70" s="1"/>
  <c r="BT176" i="70" s="1"/>
  <c r="DP148" i="70"/>
  <c r="AH241" i="70"/>
  <c r="DM241" i="70" s="1"/>
  <c r="Z246" i="70"/>
  <c r="G15" i="55" s="1"/>
  <c r="DH275" i="70"/>
  <c r="DJ275" i="70"/>
  <c r="DM101" i="70"/>
  <c r="DO101" i="70"/>
  <c r="DL101" i="70"/>
  <c r="DN101" i="70"/>
  <c r="BT23" i="70"/>
  <c r="BU22" i="70"/>
  <c r="DL231" i="70"/>
  <c r="DO231" i="70"/>
  <c r="DN231" i="70"/>
  <c r="DM231" i="70"/>
  <c r="DM140" i="70"/>
  <c r="DL140" i="70"/>
  <c r="DN140" i="70"/>
  <c r="DO140" i="70"/>
  <c r="DM130" i="70"/>
  <c r="DN130" i="70"/>
  <c r="DO130" i="70"/>
  <c r="DL130" i="70"/>
  <c r="DH108" i="70"/>
  <c r="DL253" i="70"/>
  <c r="DM253" i="70"/>
  <c r="DO253" i="70"/>
  <c r="DN253" i="70"/>
  <c r="DH270" i="70"/>
  <c r="DI101" i="70"/>
  <c r="DM152" i="70"/>
  <c r="DO152" i="70"/>
  <c r="DN152" i="70"/>
  <c r="DL152" i="70"/>
  <c r="AP149" i="70"/>
  <c r="DP149" i="70" s="1"/>
  <c r="AO150" i="70"/>
  <c r="DL230" i="70"/>
  <c r="DM230" i="70"/>
  <c r="DO230" i="70"/>
  <c r="DN230" i="70"/>
  <c r="DG46" i="70"/>
  <c r="DH46" i="70" s="1"/>
  <c r="CR46" i="70"/>
  <c r="CP46" i="70"/>
  <c r="DL249" i="70"/>
  <c r="DM249" i="70"/>
  <c r="DN249" i="70"/>
  <c r="DO249" i="70"/>
  <c r="DM196" i="70"/>
  <c r="DL196" i="70"/>
  <c r="DN196" i="70"/>
  <c r="DO196" i="70"/>
  <c r="DI106" i="70"/>
  <c r="DJ106" i="70"/>
  <c r="AC13" i="55"/>
  <c r="AH13" i="55" s="1"/>
  <c r="DD155" i="70"/>
  <c r="CN155" i="70"/>
  <c r="CP155" i="70"/>
  <c r="CO155" i="70"/>
  <c r="CQ155" i="70"/>
  <c r="DI259" i="70"/>
  <c r="T12" i="55"/>
  <c r="AG12" i="55" s="1"/>
  <c r="CR156" i="70"/>
  <c r="BN156" i="70"/>
  <c r="DF224" i="70"/>
  <c r="DJ224" i="70" s="1"/>
  <c r="DI71" i="70"/>
  <c r="DI121" i="70"/>
  <c r="DJ231" i="70"/>
  <c r="DD157" i="70"/>
  <c r="CO157" i="70"/>
  <c r="CS157" i="70" s="1"/>
  <c r="DM251" i="70"/>
  <c r="DO251" i="70"/>
  <c r="DL251" i="70"/>
  <c r="DN251" i="70"/>
  <c r="DI251" i="70"/>
  <c r="DI130" i="70"/>
  <c r="DM89" i="70"/>
  <c r="DO89" i="70"/>
  <c r="DN89" i="70"/>
  <c r="DI89" i="70"/>
  <c r="DM188" i="70"/>
  <c r="DL188" i="70"/>
  <c r="DN188" i="70"/>
  <c r="DO188" i="70"/>
  <c r="AC12" i="55"/>
  <c r="AH12" i="55" s="1"/>
  <c r="DE146" i="70"/>
  <c r="DH266" i="70"/>
  <c r="DH243" i="70"/>
  <c r="DJ273" i="70"/>
  <c r="DI214" i="70"/>
  <c r="DI231" i="70"/>
  <c r="DH139" i="70"/>
  <c r="DH265" i="70"/>
  <c r="DH269" i="70"/>
  <c r="DI269" i="70" s="1"/>
  <c r="DL261" i="70"/>
  <c r="DM261" i="70"/>
  <c r="DN261" i="70"/>
  <c r="DO261" i="70"/>
  <c r="AB16" i="55"/>
  <c r="DH193" i="70"/>
  <c r="DI193" i="70"/>
  <c r="DH94" i="70"/>
  <c r="DI148" i="70"/>
  <c r="DJ99" i="70"/>
  <c r="CR199" i="70"/>
  <c r="CP199" i="70"/>
  <c r="DM187" i="70"/>
  <c r="DL187" i="70"/>
  <c r="DN187" i="70"/>
  <c r="DO187" i="70"/>
  <c r="DM98" i="70"/>
  <c r="DO98" i="70"/>
  <c r="DN98" i="70"/>
  <c r="DL98" i="70"/>
  <c r="Y15" i="55"/>
  <c r="DD171" i="70"/>
  <c r="CO171" i="70"/>
  <c r="CS171" i="70" s="1"/>
  <c r="CN171" i="70"/>
  <c r="DH27" i="70"/>
  <c r="DI27" i="70" s="1"/>
  <c r="DI198" i="70"/>
  <c r="DM254" i="70"/>
  <c r="DL254" i="70"/>
  <c r="DO254" i="70"/>
  <c r="DN254" i="70"/>
  <c r="DI266" i="70"/>
  <c r="DJ139" i="70"/>
  <c r="DI24" i="70"/>
  <c r="DG259" i="70"/>
  <c r="DH127" i="70"/>
  <c r="DJ127" i="70"/>
  <c r="DM75" i="70"/>
  <c r="DN75" i="70"/>
  <c r="DO75" i="70"/>
  <c r="DJ252" i="70"/>
  <c r="DH216" i="70"/>
  <c r="DI216" i="70"/>
  <c r="DJ216" i="70"/>
  <c r="DJ239" i="70"/>
  <c r="DI241" i="70"/>
  <c r="DJ169" i="70"/>
  <c r="CR169" i="70"/>
  <c r="CP169" i="70"/>
  <c r="DF169" i="70" s="1"/>
  <c r="DM165" i="70"/>
  <c r="DN165" i="70"/>
  <c r="DO165" i="70"/>
  <c r="DI243" i="70"/>
  <c r="DG257" i="70"/>
  <c r="DH257" i="70" s="1"/>
  <c r="DM129" i="70"/>
  <c r="DL129" i="70"/>
  <c r="DO129" i="70"/>
  <c r="DN129" i="70"/>
  <c r="BK157" i="70"/>
  <c r="DI268" i="70"/>
  <c r="BT76" i="70"/>
  <c r="BU75" i="70"/>
  <c r="DL75" i="70" s="1"/>
  <c r="F14" i="70"/>
  <c r="G14" i="70" s="1"/>
  <c r="DP14" i="70" s="1"/>
  <c r="F15" i="70"/>
  <c r="G15" i="70" s="1"/>
  <c r="DP15" i="70" s="1"/>
  <c r="DM132" i="70"/>
  <c r="DL132" i="70"/>
  <c r="DO132" i="70"/>
  <c r="DN132" i="70"/>
  <c r="DI258" i="70"/>
  <c r="DI188" i="70"/>
  <c r="CS146" i="70"/>
  <c r="AD12" i="55"/>
  <c r="Y14" i="55"/>
  <c r="DH121" i="70"/>
  <c r="DI108" i="70"/>
  <c r="DI265" i="70"/>
  <c r="DM214" i="70"/>
  <c r="DL214" i="70"/>
  <c r="DO214" i="70"/>
  <c r="DN214" i="70"/>
  <c r="DM86" i="70"/>
  <c r="DN86" i="70"/>
  <c r="DO86" i="70"/>
  <c r="DL195" i="70"/>
  <c r="DM195" i="70"/>
  <c r="DN195" i="70"/>
  <c r="DO195" i="70"/>
  <c r="DG11" i="70"/>
  <c r="CP11" i="70"/>
  <c r="CR11" i="70"/>
  <c r="DM178" i="70"/>
  <c r="DL178" i="70"/>
  <c r="DN178" i="70"/>
  <c r="DO178" i="70"/>
  <c r="AB15" i="55"/>
  <c r="L39" i="70"/>
  <c r="M38" i="70"/>
  <c r="DF146" i="70"/>
  <c r="DJ146" i="70" s="1"/>
  <c r="DM128" i="70"/>
  <c r="DL128" i="70"/>
  <c r="DO128" i="70"/>
  <c r="DN128" i="70"/>
  <c r="DF190" i="70"/>
  <c r="AB14" i="55"/>
  <c r="DJ258" i="70"/>
  <c r="DI122" i="70"/>
  <c r="DM84" i="70"/>
  <c r="DN84" i="70"/>
  <c r="DO84" i="70"/>
  <c r="DM232" i="70"/>
  <c r="DL232" i="70"/>
  <c r="DN232" i="70"/>
  <c r="DO232" i="70"/>
  <c r="DM191" i="70"/>
  <c r="DL191" i="70"/>
  <c r="DN191" i="70"/>
  <c r="DO191" i="70"/>
  <c r="DI86" i="70"/>
  <c r="DI249" i="70"/>
  <c r="DM222" i="70"/>
  <c r="DL222" i="70"/>
  <c r="DO222" i="70"/>
  <c r="DN222" i="70"/>
  <c r="DH96" i="70"/>
  <c r="DM99" i="70"/>
  <c r="DL99" i="70"/>
  <c r="DO99" i="70"/>
  <c r="DN99" i="70"/>
  <c r="DM147" i="70"/>
  <c r="DO147" i="70"/>
  <c r="DL147" i="70"/>
  <c r="DN147" i="70"/>
  <c r="CP60" i="70"/>
  <c r="DG60" i="70" s="1"/>
  <c r="CR60" i="70"/>
  <c r="DI196" i="70"/>
  <c r="DJ259" i="70"/>
  <c r="DI31" i="70"/>
  <c r="DH31" i="70"/>
  <c r="DM252" i="70"/>
  <c r="DL252" i="70"/>
  <c r="DO252" i="70"/>
  <c r="DN252" i="70"/>
  <c r="T15" i="55"/>
  <c r="AG15" i="55" s="1"/>
  <c r="AJ15" i="55" s="1"/>
  <c r="DF153" i="70"/>
  <c r="DF170" i="70"/>
  <c r="BG156" i="70"/>
  <c r="I13" i="55"/>
  <c r="DH273" i="70"/>
  <c r="DI273" i="70" s="1"/>
  <c r="U12" i="55"/>
  <c r="W12" i="55" s="1"/>
  <c r="DH71" i="70"/>
  <c r="DI102" i="70"/>
  <c r="DJ121" i="70"/>
  <c r="DI195" i="70"/>
  <c r="DL197" i="70"/>
  <c r="DM197" i="70"/>
  <c r="DO197" i="70"/>
  <c r="DN197" i="70"/>
  <c r="DI140" i="70"/>
  <c r="CR146" i="70"/>
  <c r="DG105" i="70"/>
  <c r="DH259" i="70"/>
  <c r="DH117" i="70"/>
  <c r="DI229" i="70"/>
  <c r="DI275" i="70"/>
  <c r="T8" i="55" l="1"/>
  <c r="DH8" i="70"/>
  <c r="DI8" i="70" s="1"/>
  <c r="Y8" i="55"/>
  <c r="AB8" i="55"/>
  <c r="AJ8" i="55"/>
  <c r="AK8" i="55" s="1"/>
  <c r="AQ15" i="55"/>
  <c r="AR15" i="55" s="1"/>
  <c r="AR16" i="55" s="1"/>
  <c r="AK15" i="55"/>
  <c r="DI105" i="70"/>
  <c r="DH60" i="70"/>
  <c r="DI60" i="70" s="1"/>
  <c r="DL257" i="70"/>
  <c r="DM257" i="70"/>
  <c r="DN257" i="70"/>
  <c r="DO257" i="70"/>
  <c r="H13" i="55"/>
  <c r="DJ153" i="70"/>
  <c r="DI11" i="70"/>
  <c r="DH11" i="70"/>
  <c r="DE171" i="70"/>
  <c r="DM94" i="70"/>
  <c r="DN94" i="70"/>
  <c r="DO94" i="70"/>
  <c r="DI94" i="70"/>
  <c r="AL16" i="55"/>
  <c r="P16" i="55" s="1"/>
  <c r="AM16" i="55"/>
  <c r="DH146" i="70"/>
  <c r="DI146" i="70" s="1"/>
  <c r="DE157" i="70"/>
  <c r="CR155" i="70"/>
  <c r="DH105" i="70"/>
  <c r="BT24" i="70"/>
  <c r="BU23" i="70"/>
  <c r="CR154" i="70"/>
  <c r="DM224" i="70"/>
  <c r="DN224" i="70"/>
  <c r="DO224" i="70"/>
  <c r="DL224" i="70"/>
  <c r="DE156" i="70"/>
  <c r="DH156" i="70" s="1"/>
  <c r="DM117" i="70"/>
  <c r="DN117" i="70"/>
  <c r="DO117" i="70"/>
  <c r="DL117" i="70"/>
  <c r="DI117" i="70"/>
  <c r="DJ257" i="70"/>
  <c r="DM71" i="70"/>
  <c r="DO71" i="70"/>
  <c r="DN71" i="70"/>
  <c r="DL71" i="70"/>
  <c r="DI257" i="70"/>
  <c r="DM96" i="70"/>
  <c r="DN96" i="70"/>
  <c r="DO96" i="70"/>
  <c r="DL96" i="70"/>
  <c r="L40" i="70"/>
  <c r="M39" i="70"/>
  <c r="DM121" i="70"/>
  <c r="DN121" i="70"/>
  <c r="DO121" i="70"/>
  <c r="DL121" i="70"/>
  <c r="DQ33" i="70"/>
  <c r="DH169" i="70"/>
  <c r="DI46" i="70"/>
  <c r="DM216" i="70"/>
  <c r="DL216" i="70"/>
  <c r="DN216" i="70"/>
  <c r="DO216" i="70"/>
  <c r="DL193" i="70"/>
  <c r="DN193" i="70"/>
  <c r="DO193" i="70"/>
  <c r="DM193" i="70"/>
  <c r="DM139" i="70"/>
  <c r="DO139" i="70"/>
  <c r="DN139" i="70"/>
  <c r="DL139" i="70"/>
  <c r="DL243" i="70"/>
  <c r="DM243" i="70"/>
  <c r="DO243" i="70"/>
  <c r="DN243" i="70"/>
  <c r="CN157" i="70"/>
  <c r="DE155" i="70"/>
  <c r="DJ105" i="70"/>
  <c r="DM270" i="70"/>
  <c r="DL270" i="70"/>
  <c r="DN270" i="70"/>
  <c r="DO270" i="70"/>
  <c r="AB12" i="55"/>
  <c r="DH153" i="70"/>
  <c r="DM273" i="70"/>
  <c r="DL273" i="70"/>
  <c r="DN273" i="70"/>
  <c r="DO273" i="70"/>
  <c r="DM127" i="70"/>
  <c r="DO127" i="70"/>
  <c r="DN127" i="70"/>
  <c r="DL127" i="70"/>
  <c r="DM269" i="70"/>
  <c r="DL269" i="70"/>
  <c r="DO269" i="70"/>
  <c r="DN269" i="70"/>
  <c r="BT177" i="70"/>
  <c r="BU176" i="70"/>
  <c r="DL176" i="70" s="1"/>
  <c r="DF156" i="70"/>
  <c r="DJ156" i="70" s="1"/>
  <c r="BT77" i="70"/>
  <c r="BU76" i="70"/>
  <c r="DL76" i="70" s="1"/>
  <c r="DI127" i="70"/>
  <c r="CR171" i="70"/>
  <c r="DM265" i="70"/>
  <c r="DO265" i="70"/>
  <c r="DL265" i="70"/>
  <c r="DN265" i="70"/>
  <c r="DM259" i="70"/>
  <c r="DL259" i="70"/>
  <c r="DO259" i="70"/>
  <c r="DN259" i="70"/>
  <c r="DJ170" i="70"/>
  <c r="DH170" i="70"/>
  <c r="DH190" i="70"/>
  <c r="DI190" i="70" s="1"/>
  <c r="CR157" i="70"/>
  <c r="BN157" i="70"/>
  <c r="DI96" i="70"/>
  <c r="CP171" i="70"/>
  <c r="DF199" i="70"/>
  <c r="T14" i="55"/>
  <c r="AG14" i="55" s="1"/>
  <c r="AJ14" i="55" s="1"/>
  <c r="DM266" i="70"/>
  <c r="DL266" i="70"/>
  <c r="DO266" i="70"/>
  <c r="DN266" i="70"/>
  <c r="AI12" i="55"/>
  <c r="Y12" i="55" s="1"/>
  <c r="L12" i="55" s="1"/>
  <c r="AD13" i="55"/>
  <c r="CS155" i="70"/>
  <c r="AI13" i="55"/>
  <c r="Y13" i="55" s="1"/>
  <c r="AO151" i="70"/>
  <c r="AP150" i="70"/>
  <c r="DP150" i="70" s="1"/>
  <c r="DM108" i="70"/>
  <c r="DO108" i="70"/>
  <c r="DN108" i="70"/>
  <c r="DL108" i="70"/>
  <c r="DM275" i="70"/>
  <c r="DL275" i="70"/>
  <c r="DN275" i="70"/>
  <c r="DO275" i="70"/>
  <c r="BT57" i="70"/>
  <c r="BU56" i="70"/>
  <c r="BU203" i="70"/>
  <c r="DL203" i="70" s="1"/>
  <c r="BT204" i="70"/>
  <c r="DE154" i="70"/>
  <c r="DF154" i="70" s="1"/>
  <c r="DM239" i="70"/>
  <c r="DN239" i="70"/>
  <c r="DL239" i="70"/>
  <c r="DO239" i="70"/>
  <c r="DJ190" i="70"/>
  <c r="AN16" i="55"/>
  <c r="L13" i="55" l="1"/>
  <c r="L14" i="55" s="1"/>
  <c r="L15" i="55" s="1"/>
  <c r="L16" i="55" s="1"/>
  <c r="M8" i="55"/>
  <c r="AA8" i="55"/>
  <c r="AM8" i="55"/>
  <c r="AL8" i="55"/>
  <c r="P8" i="55" s="1"/>
  <c r="Q8" i="55" s="1"/>
  <c r="AN8" i="55"/>
  <c r="DH154" i="70"/>
  <c r="DI154" i="70" s="1"/>
  <c r="DJ154" i="70"/>
  <c r="DM156" i="70"/>
  <c r="DL156" i="70"/>
  <c r="DN156" i="70"/>
  <c r="DO156" i="70"/>
  <c r="BU77" i="70"/>
  <c r="DL77" i="70" s="1"/>
  <c r="BT78" i="70"/>
  <c r="DM169" i="70"/>
  <c r="DL169" i="70"/>
  <c r="DN169" i="70"/>
  <c r="DO169" i="70"/>
  <c r="L41" i="70"/>
  <c r="M40" i="70"/>
  <c r="DI156" i="70"/>
  <c r="AP151" i="70"/>
  <c r="DP151" i="70" s="1"/>
  <c r="AP152" i="70"/>
  <c r="AQ14" i="55"/>
  <c r="AK14" i="55"/>
  <c r="AN14" i="55" s="1"/>
  <c r="DI169" i="70"/>
  <c r="BT205" i="70"/>
  <c r="BU204" i="70"/>
  <c r="DL204" i="70" s="1"/>
  <c r="DL190" i="70"/>
  <c r="DM190" i="70"/>
  <c r="DO190" i="70"/>
  <c r="DN190" i="70"/>
  <c r="BT178" i="70"/>
  <c r="BT179" i="70" s="1"/>
  <c r="BT180" i="70" s="1"/>
  <c r="BT181" i="70" s="1"/>
  <c r="BT182" i="70" s="1"/>
  <c r="BU177" i="70"/>
  <c r="DL177" i="70" s="1"/>
  <c r="DJ199" i="70"/>
  <c r="DH199" i="70"/>
  <c r="DI199" i="70" s="1"/>
  <c r="DL170" i="70"/>
  <c r="DM170" i="70"/>
  <c r="DN170" i="70"/>
  <c r="DO170" i="70"/>
  <c r="DM153" i="70"/>
  <c r="DL153" i="70"/>
  <c r="DN153" i="70"/>
  <c r="DO153" i="70"/>
  <c r="CP157" i="70"/>
  <c r="BU24" i="70"/>
  <c r="BT25" i="70"/>
  <c r="DM146" i="70"/>
  <c r="DL146" i="70"/>
  <c r="DO146" i="70"/>
  <c r="DN146" i="70"/>
  <c r="DF155" i="70"/>
  <c r="DJ155" i="70" s="1"/>
  <c r="DI153" i="70"/>
  <c r="AN15" i="55"/>
  <c r="AL15" i="55"/>
  <c r="P15" i="55" s="1"/>
  <c r="AM15" i="55"/>
  <c r="BT58" i="70"/>
  <c r="BU57" i="70"/>
  <c r="AJ12" i="55"/>
  <c r="AK12" i="55" s="1"/>
  <c r="DF171" i="70"/>
  <c r="DM105" i="70"/>
  <c r="DO105" i="70"/>
  <c r="DN105" i="70"/>
  <c r="DL105" i="70"/>
  <c r="DI170" i="70"/>
  <c r="BT26" i="70" l="1"/>
  <c r="BU25" i="70"/>
  <c r="BU58" i="70"/>
  <c r="BT59" i="70"/>
  <c r="BT183" i="70"/>
  <c r="BU182" i="70"/>
  <c r="DL182" i="70" s="1"/>
  <c r="BT79" i="70"/>
  <c r="BU78" i="70"/>
  <c r="DL78" i="70" s="1"/>
  <c r="AN12" i="55"/>
  <c r="AL12" i="55"/>
  <c r="P12" i="55" s="1"/>
  <c r="AM12" i="55"/>
  <c r="DF157" i="70"/>
  <c r="T13" i="55"/>
  <c r="AG13" i="55" s="1"/>
  <c r="AJ13" i="55" s="1"/>
  <c r="DH155" i="70"/>
  <c r="DP152" i="70"/>
  <c r="AR154" i="70"/>
  <c r="J12" i="55" s="1"/>
  <c r="O12" i="55" s="1"/>
  <c r="DJ171" i="70"/>
  <c r="AB13" i="55"/>
  <c r="BT206" i="70"/>
  <c r="BT207" i="70" s="1"/>
  <c r="BU207" i="70" s="1"/>
  <c r="DL207" i="70" s="1"/>
  <c r="BU205" i="70"/>
  <c r="DL205" i="70" s="1"/>
  <c r="M41" i="70"/>
  <c r="L42" i="70"/>
  <c r="DH171" i="70"/>
  <c r="DI171" i="70" s="1"/>
  <c r="DM199" i="70"/>
  <c r="DO199" i="70"/>
  <c r="DN199" i="70"/>
  <c r="DL199" i="70"/>
  <c r="AL14" i="55"/>
  <c r="P14" i="55" s="1"/>
  <c r="AM14" i="55"/>
  <c r="DM154" i="70"/>
  <c r="DN154" i="70"/>
  <c r="DL154" i="70"/>
  <c r="DO154" i="70"/>
  <c r="DH157" i="70" l="1"/>
  <c r="BT60" i="70"/>
  <c r="BU59" i="70"/>
  <c r="L43" i="70"/>
  <c r="M42" i="70"/>
  <c r="DJ157" i="70"/>
  <c r="DM155" i="70"/>
  <c r="DL155" i="70"/>
  <c r="DO155" i="70"/>
  <c r="DN155" i="70"/>
  <c r="DI155" i="70"/>
  <c r="BT80" i="70"/>
  <c r="BU79" i="70"/>
  <c r="DL79" i="70" s="1"/>
  <c r="AQ13" i="55"/>
  <c r="AK13" i="55"/>
  <c r="BT184" i="70"/>
  <c r="BU183" i="70"/>
  <c r="DL183" i="70" s="1"/>
  <c r="DM171" i="70"/>
  <c r="DL171" i="70"/>
  <c r="DN171" i="70"/>
  <c r="DO171" i="70"/>
  <c r="BT27" i="70"/>
  <c r="BU26" i="70"/>
  <c r="DM157" i="70" l="1"/>
  <c r="DN157" i="70"/>
  <c r="DO157" i="70"/>
  <c r="DL157" i="70"/>
  <c r="BU184" i="70"/>
  <c r="DL184" i="70" s="1"/>
  <c r="BT185" i="70"/>
  <c r="L44" i="70"/>
  <c r="M43" i="70"/>
  <c r="DI157" i="70"/>
  <c r="AN13" i="55"/>
  <c r="AM13" i="55"/>
  <c r="AL13" i="55"/>
  <c r="P13" i="55" s="1"/>
  <c r="BT28" i="70"/>
  <c r="BU27" i="70"/>
  <c r="BT61" i="70"/>
  <c r="BU60" i="70"/>
  <c r="BU80" i="70"/>
  <c r="DL80" i="70" s="1"/>
  <c r="BT81" i="70"/>
  <c r="BT62" i="70" l="1"/>
  <c r="BU61" i="70"/>
  <c r="L45" i="70"/>
  <c r="M44" i="70"/>
  <c r="BU81" i="70"/>
  <c r="DL81" i="70" s="1"/>
  <c r="BT82" i="70"/>
  <c r="BU185" i="70"/>
  <c r="DL185" i="70" s="1"/>
  <c r="BU186" i="70"/>
  <c r="BT29" i="70"/>
  <c r="BU28" i="70"/>
  <c r="DL186" i="70" l="1"/>
  <c r="BX215" i="70"/>
  <c r="CC186" i="70"/>
  <c r="CB186" i="70" s="1"/>
  <c r="L46" i="70"/>
  <c r="M45" i="70"/>
  <c r="BT83" i="70"/>
  <c r="BU82" i="70"/>
  <c r="DL82" i="70" s="1"/>
  <c r="BT30" i="70"/>
  <c r="BU29" i="70"/>
  <c r="BT63" i="70"/>
  <c r="BU62" i="70"/>
  <c r="BT64" i="70" l="1"/>
  <c r="BU63" i="70"/>
  <c r="DL63" i="70" s="1"/>
  <c r="BU83" i="70"/>
  <c r="DL83" i="70" s="1"/>
  <c r="BT84" i="70"/>
  <c r="BT31" i="70"/>
  <c r="BU30" i="70"/>
  <c r="L47" i="70"/>
  <c r="M46" i="70"/>
  <c r="BT85" i="70" l="1"/>
  <c r="BU84" i="70"/>
  <c r="DL84" i="70" s="1"/>
  <c r="L48" i="70"/>
  <c r="M47" i="70"/>
  <c r="BT32" i="70"/>
  <c r="BU31" i="70"/>
  <c r="BT65" i="70"/>
  <c r="BU64" i="70"/>
  <c r="DL64" i="70" s="1"/>
  <c r="BT66" i="70" l="1"/>
  <c r="BU65" i="70"/>
  <c r="DL65" i="70" s="1"/>
  <c r="L49" i="70"/>
  <c r="M48" i="70"/>
  <c r="BT33" i="70"/>
  <c r="BU32" i="70"/>
  <c r="BT86" i="70"/>
  <c r="BU85" i="70"/>
  <c r="DL85" i="70" s="1"/>
  <c r="BT87" i="70" l="1"/>
  <c r="BU86" i="70"/>
  <c r="DL86" i="70" s="1"/>
  <c r="L50" i="70"/>
  <c r="M49" i="70"/>
  <c r="BT34" i="70"/>
  <c r="BU33" i="70"/>
  <c r="BU66" i="70"/>
  <c r="DL66" i="70" s="1"/>
  <c r="BT67" i="70"/>
  <c r="BU67" i="70" l="1"/>
  <c r="DL67" i="70" s="1"/>
  <c r="BU68" i="70"/>
  <c r="L51" i="70"/>
  <c r="M50" i="70"/>
  <c r="BT35" i="70"/>
  <c r="BU34" i="70"/>
  <c r="BU87" i="70"/>
  <c r="DL87" i="70" s="1"/>
  <c r="BT88" i="70"/>
  <c r="L52" i="70" l="1"/>
  <c r="M51" i="70"/>
  <c r="CH68" i="70"/>
  <c r="BW93" i="70"/>
  <c r="BT89" i="70"/>
  <c r="BU88" i="70"/>
  <c r="DL88" i="70" s="1"/>
  <c r="BU35" i="70"/>
  <c r="BT36" i="70"/>
  <c r="BT37" i="70" l="1"/>
  <c r="BU36" i="70"/>
  <c r="L53" i="70"/>
  <c r="M52" i="70"/>
  <c r="CI68" i="70"/>
  <c r="CJ68" i="70"/>
  <c r="BT90" i="70"/>
  <c r="BU89" i="70"/>
  <c r="DL89" i="70" s="1"/>
  <c r="L54" i="70" l="1"/>
  <c r="M53" i="70"/>
  <c r="BT91" i="70"/>
  <c r="BU90" i="70"/>
  <c r="DL90" i="70" s="1"/>
  <c r="V10" i="55"/>
  <c r="CM68" i="70"/>
  <c r="CK68" i="70"/>
  <c r="U10" i="55" s="1"/>
  <c r="BT38" i="70"/>
  <c r="BU37" i="70"/>
  <c r="W10" i="55" l="1"/>
  <c r="Z10" i="55" s="1"/>
  <c r="Z17" i="55" s="1"/>
  <c r="BT39" i="70"/>
  <c r="BU38" i="70"/>
  <c r="M54" i="70"/>
  <c r="M55" i="70"/>
  <c r="DD68" i="70"/>
  <c r="CO68" i="70"/>
  <c r="CN68" i="70"/>
  <c r="AC10" i="55"/>
  <c r="AH10" i="55" s="1"/>
  <c r="BU91" i="70"/>
  <c r="DL91" i="70" s="1"/>
  <c r="BT92" i="70"/>
  <c r="CQ68" i="70"/>
  <c r="L9" i="55" l="1"/>
  <c r="N9" i="55" s="1"/>
  <c r="O9" i="55" s="1"/>
  <c r="CR68" i="70"/>
  <c r="AB10" i="55"/>
  <c r="R55" i="70"/>
  <c r="Q55" i="70"/>
  <c r="O62" i="70"/>
  <c r="C9" i="55" s="1"/>
  <c r="BT93" i="70"/>
  <c r="BU92" i="70"/>
  <c r="DL92" i="70" s="1"/>
  <c r="CS68" i="70"/>
  <c r="AD10" i="55"/>
  <c r="DE68" i="70"/>
  <c r="AI10" i="55"/>
  <c r="Y10" i="55" s="1"/>
  <c r="CP68" i="70"/>
  <c r="BU40" i="70"/>
  <c r="BU39" i="70"/>
  <c r="N17" i="55" l="1"/>
  <c r="N18" i="55" s="1"/>
  <c r="O17" i="55"/>
  <c r="BU93" i="70"/>
  <c r="DL93" i="70" s="1"/>
  <c r="BT94" i="70"/>
  <c r="CL40" i="70"/>
  <c r="BX62" i="70"/>
  <c r="X9" i="55" s="1"/>
  <c r="CC40" i="70"/>
  <c r="CB40" i="70" s="1"/>
  <c r="BW40" i="70"/>
  <c r="BW41" i="70" s="1"/>
  <c r="BW42" i="70" s="1"/>
  <c r="BW43" i="70" s="1"/>
  <c r="BW44" i="70" s="1"/>
  <c r="BW45" i="70" s="1"/>
  <c r="BW46" i="70" s="1"/>
  <c r="BW47" i="70" s="1"/>
  <c r="BW48" i="70" s="1"/>
  <c r="BW49" i="70" s="1"/>
  <c r="DF68" i="70"/>
  <c r="T10" i="55"/>
  <c r="AG10" i="55" s="1"/>
  <c r="AJ10" i="55" s="1"/>
  <c r="AK10" i="55" s="1"/>
  <c r="AD55" i="70"/>
  <c r="BE55" i="70" s="1"/>
  <c r="D9" i="55"/>
  <c r="E9" i="55" s="1"/>
  <c r="AN10" i="55" l="1"/>
  <c r="AM10" i="55"/>
  <c r="AL10" i="55"/>
  <c r="P10" i="55" s="1"/>
  <c r="CM55" i="70"/>
  <c r="BF55" i="70"/>
  <c r="BG55" i="70" s="1"/>
  <c r="I9" i="55"/>
  <c r="CM40" i="70"/>
  <c r="BU94" i="70"/>
  <c r="BU95" i="70"/>
  <c r="DG68" i="70"/>
  <c r="DJ68" i="70" s="1"/>
  <c r="DD40" i="70" l="1"/>
  <c r="CO40" i="70"/>
  <c r="CQ40" i="70"/>
  <c r="CP40" i="70"/>
  <c r="AC9" i="55"/>
  <c r="AH9" i="55" s="1"/>
  <c r="DD55" i="70"/>
  <c r="CO55" i="70"/>
  <c r="CS55" i="70" s="1"/>
  <c r="CH95" i="70"/>
  <c r="DI68" i="70"/>
  <c r="CQ55" i="70"/>
  <c r="CN40" i="70"/>
  <c r="DL94" i="70"/>
  <c r="BW123" i="70"/>
  <c r="DH68" i="70"/>
  <c r="BK55" i="70"/>
  <c r="CN55" i="70" l="1"/>
  <c r="CR55" i="70"/>
  <c r="BN55" i="70"/>
  <c r="H9" i="55" s="1"/>
  <c r="CR40" i="70"/>
  <c r="CJ95" i="70"/>
  <c r="CI95" i="70"/>
  <c r="CK95" i="70" s="1"/>
  <c r="DE55" i="70"/>
  <c r="CS40" i="70"/>
  <c r="AD9" i="55"/>
  <c r="DM68" i="70"/>
  <c r="DN68" i="70"/>
  <c r="DO68" i="70"/>
  <c r="DL68" i="70"/>
  <c r="AI9" i="55"/>
  <c r="DE40" i="70"/>
  <c r="DG40" i="70" s="1"/>
  <c r="Y9" i="55" l="1"/>
  <c r="U11" i="55"/>
  <c r="DG55" i="70"/>
  <c r="CP55" i="70"/>
  <c r="DH40" i="70"/>
  <c r="DI40" i="70" s="1"/>
  <c r="AJ9" i="55"/>
  <c r="V11" i="55"/>
  <c r="CM95" i="70"/>
  <c r="DD95" i="70" l="1"/>
  <c r="CO95" i="70"/>
  <c r="AC11" i="55"/>
  <c r="AH11" i="55" s="1"/>
  <c r="CQ95" i="70"/>
  <c r="T9" i="55"/>
  <c r="AB9" i="55"/>
  <c r="DI55" i="70"/>
  <c r="DH55" i="70"/>
  <c r="AA9" i="55"/>
  <c r="AA10" i="55" s="1"/>
  <c r="AK9" i="55"/>
  <c r="M9" i="55" s="1"/>
  <c r="M10" i="55" s="1"/>
  <c r="W11" i="55"/>
  <c r="CS95" i="70" l="1"/>
  <c r="AD11" i="55"/>
  <c r="AM9" i="55"/>
  <c r="AL9" i="55"/>
  <c r="P9" i="55" s="1"/>
  <c r="AI11" i="55"/>
  <c r="AH17" i="55"/>
  <c r="DE95" i="70"/>
  <c r="CN95" i="70"/>
  <c r="AN9" i="55"/>
  <c r="Y11" i="55" l="1"/>
  <c r="AI17" i="55"/>
  <c r="Q9" i="55"/>
  <c r="Q10" i="55" s="1"/>
  <c r="CR95" i="70"/>
  <c r="CP95" i="70"/>
  <c r="AB11" i="55" s="1"/>
  <c r="AA11" i="55" l="1"/>
  <c r="AA12" i="55" s="1"/>
  <c r="AA13" i="55" s="1"/>
  <c r="AA14" i="55" s="1"/>
  <c r="AA15" i="55" s="1"/>
  <c r="AA16" i="55" s="1"/>
  <c r="DF95" i="70"/>
  <c r="T11" i="55"/>
  <c r="AG11" i="55" s="1"/>
  <c r="AJ11" i="55" s="1"/>
  <c r="AK11" i="55" l="1"/>
  <c r="AN11" i="55" s="1"/>
  <c r="AJ17" i="55"/>
  <c r="DG95" i="70"/>
  <c r="DJ95" i="70" s="1"/>
  <c r="AL11" i="55" l="1"/>
  <c r="P11" i="55" s="1"/>
  <c r="AM11" i="55"/>
  <c r="M11" i="55"/>
  <c r="M12" i="55" s="1"/>
  <c r="M13" i="55" s="1"/>
  <c r="M14" i="55" s="1"/>
  <c r="M15" i="55" s="1"/>
  <c r="M16" i="55" s="1"/>
  <c r="DI95" i="70"/>
  <c r="DH95" i="70"/>
  <c r="DM95" i="70" l="1"/>
  <c r="DO95" i="70"/>
  <c r="DN95" i="70"/>
  <c r="DL95" i="70"/>
  <c r="P17" i="55"/>
  <c r="Q11" i="55"/>
  <c r="Q12" i="55" s="1"/>
  <c r="Q13" i="55" s="1"/>
  <c r="Q14" i="55" s="1"/>
  <c r="Q15" i="55" s="1"/>
  <c r="Q16" i="55" s="1"/>
</calcChain>
</file>

<file path=xl/comments1.xml><?xml version="1.0" encoding="utf-8"?>
<comments xmlns="http://schemas.openxmlformats.org/spreadsheetml/2006/main">
  <authors>
    <author>Lisa M Holm</author>
  </authors>
  <commentList>
    <comment ref="BI1" authorId="0">
      <text>
        <r>
          <rPr>
            <b/>
            <sz val="9"/>
            <color indexed="81"/>
            <rFont val="Tahoma"/>
            <family val="2"/>
          </rPr>
          <t>Lisa M Holm:</t>
        </r>
        <r>
          <rPr>
            <sz val="9"/>
            <color indexed="81"/>
            <rFont val="Tahoma"/>
            <family val="2"/>
          </rPr>
          <t xml:space="preserve">
during reg reoperation, withdrawals upstream may be temporarily held and released a day or two later (in blue)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Lisa M Holm:</t>
        </r>
        <r>
          <rPr>
            <sz val="9"/>
            <color indexed="81"/>
            <rFont val="Tahoma"/>
            <family val="2"/>
          </rPr>
          <t xml:space="preserve">
changed from 39664
</t>
        </r>
      </text>
    </comment>
    <comment ref="T30" authorId="0">
      <text>
        <r>
          <rPr>
            <b/>
            <sz val="9"/>
            <color indexed="81"/>
            <rFont val="Tahoma"/>
            <family val="2"/>
          </rPr>
          <t>Lisa M Holm:</t>
        </r>
        <r>
          <rPr>
            <sz val="9"/>
            <color indexed="81"/>
            <rFont val="Tahoma"/>
            <family val="2"/>
          </rPr>
          <t xml:space="preserve">
corrected from 28,332</t>
        </r>
      </text>
    </comment>
  </commentList>
</comments>
</file>

<file path=xl/comments2.xml><?xml version="1.0" encoding="utf-8"?>
<comments xmlns="http://schemas.openxmlformats.org/spreadsheetml/2006/main">
  <authors>
    <author>Lisa M Holm</author>
  </authors>
  <commentList>
    <comment ref="BE1" authorId="0">
      <text>
        <r>
          <rPr>
            <b/>
            <sz val="9"/>
            <color indexed="81"/>
            <rFont val="Tahoma"/>
            <family val="2"/>
          </rPr>
          <t>Lisa M Holm:</t>
        </r>
        <r>
          <rPr>
            <sz val="9"/>
            <color indexed="81"/>
            <rFont val="Tahoma"/>
            <family val="2"/>
          </rPr>
          <t xml:space="preserve">
during reg reoperation, withdrawals upstream may be temporarily held and released a day or two later (in blue)</t>
        </r>
      </text>
    </comment>
  </commentList>
</comments>
</file>

<file path=xl/comments3.xml><?xml version="1.0" encoding="utf-8"?>
<comments xmlns="http://schemas.openxmlformats.org/spreadsheetml/2006/main">
  <authors>
    <author>lholm</author>
  </authors>
  <commentList>
    <comment ref="V3" authorId="0">
      <text>
        <r>
          <rPr>
            <b/>
            <sz val="9"/>
            <color indexed="81"/>
            <rFont val="Tahoma"/>
            <charset val="1"/>
          </rPr>
          <t>lholm:</t>
        </r>
        <r>
          <rPr>
            <sz val="9"/>
            <color indexed="81"/>
            <rFont val="Tahoma"/>
            <charset val="1"/>
          </rPr>
          <t xml:space="preserve">
assumes withdrawals are maintained and do not become natural flow (just for tracking)</t>
        </r>
      </text>
    </comment>
    <comment ref="AR15" authorId="0">
      <text>
        <r>
          <rPr>
            <b/>
            <sz val="9"/>
            <color indexed="81"/>
            <rFont val="Tahoma"/>
            <charset val="1"/>
          </rPr>
          <t>lholm:</t>
        </r>
        <r>
          <rPr>
            <sz val="9"/>
            <color indexed="81"/>
            <rFont val="Tahoma"/>
            <charset val="1"/>
          </rPr>
          <t xml:space="preserve">
amount of flow remaining that could be attributed to pre-1914 right</t>
        </r>
      </text>
    </comment>
    <comment ref="AR16" authorId="0">
      <text>
        <r>
          <rPr>
            <b/>
            <sz val="9"/>
            <color indexed="81"/>
            <rFont val="Tahoma"/>
            <charset val="1"/>
          </rPr>
          <t>lholm:</t>
        </r>
        <r>
          <rPr>
            <sz val="9"/>
            <color indexed="81"/>
            <rFont val="Tahoma"/>
            <charset val="1"/>
          </rPr>
          <t xml:space="preserve">
amount of upstream withdrawals that are in excess of what could be diverted in abandoned and then diverted under pre-1914 right</t>
        </r>
      </text>
    </comment>
  </commentList>
</comments>
</file>

<file path=xl/sharedStrings.xml><?xml version="1.0" encoding="utf-8"?>
<sst xmlns="http://schemas.openxmlformats.org/spreadsheetml/2006/main" count="1059" uniqueCount="163">
  <si>
    <t>Beardsley Dam And Reservoir</t>
  </si>
  <si>
    <t xml:space="preserve">Volume, AF </t>
  </si>
  <si>
    <t>Volume, AF</t>
  </si>
  <si>
    <t xml:space="preserve">Donnells Reservoir </t>
  </si>
  <si>
    <t>Computed Inflow, cfs</t>
  </si>
  <si>
    <t>Goodwin Reservoir</t>
  </si>
  <si>
    <t>Elevation, ft</t>
  </si>
  <si>
    <t>Change in Vol, AF</t>
  </si>
  <si>
    <t>Tulloch</t>
  </si>
  <si>
    <t>Outlet Release, cfs</t>
  </si>
  <si>
    <t>Spill Release, cfs</t>
  </si>
  <si>
    <t>New Melones Lake</t>
  </si>
  <si>
    <t>actual storage, AF</t>
  </si>
  <si>
    <t>withd</t>
  </si>
  <si>
    <t>reg st</t>
  </si>
  <si>
    <t>reg w</t>
  </si>
  <si>
    <t>reg w/withd</t>
  </si>
  <si>
    <t>ini st</t>
  </si>
  <si>
    <t>refill st/ini st</t>
  </si>
  <si>
    <t>refill st</t>
  </si>
  <si>
    <t>reg st/ini st</t>
  </si>
  <si>
    <t>withd/reg w</t>
  </si>
  <si>
    <t xml:space="preserve">reg w </t>
  </si>
  <si>
    <t>refill st/reg st</t>
  </si>
  <si>
    <t xml:space="preserve">refill st  </t>
  </si>
  <si>
    <t>withd/reg w/withd</t>
  </si>
  <si>
    <t xml:space="preserve"> </t>
  </si>
  <si>
    <t>Power from withd, AF</t>
  </si>
  <si>
    <t>from withd, AF</t>
  </si>
  <si>
    <t xml:space="preserve">refill st </t>
  </si>
  <si>
    <t>reg w/withd/reg w</t>
  </si>
  <si>
    <t>Outflow, cfs</t>
  </si>
  <si>
    <t>flow below donnells</t>
  </si>
  <si>
    <t>bypass, cfs</t>
  </si>
  <si>
    <t>Donnells Reservoir</t>
  </si>
  <si>
    <t>Storage, AF</t>
  </si>
  <si>
    <t>New Storage, AF</t>
  </si>
  <si>
    <t>Beardsley Reservoir</t>
  </si>
  <si>
    <t>if authorized (not currently)</t>
  </si>
  <si>
    <t>max upstream withdrawals potentially restored in New Melones, cfs</t>
  </si>
  <si>
    <t>Outflow</t>
  </si>
  <si>
    <t>Stored</t>
  </si>
  <si>
    <t>New Melones</t>
  </si>
  <si>
    <t>USGS creek, cfs</t>
  </si>
  <si>
    <t>remainder</t>
  </si>
  <si>
    <r>
      <t>Tulloch Withdrawals-</t>
    </r>
    <r>
      <rPr>
        <sz val="11"/>
        <rFont val="Calibri"/>
        <family val="2"/>
        <scheme val="minor"/>
      </rPr>
      <t>evaporation, cfs</t>
    </r>
  </si>
  <si>
    <t>OSSJID Diversions</t>
  </si>
  <si>
    <t>--</t>
  </si>
  <si>
    <t>SEWD/CSJWCD Use, AF</t>
  </si>
  <si>
    <t>curtailment 4/23-11/2</t>
  </si>
  <si>
    <t>power under 14858, dd</t>
  </si>
  <si>
    <t>refill st/reg s/ini st</t>
  </si>
  <si>
    <t>New Spicer Meadows</t>
  </si>
  <si>
    <t>at Tulloch</t>
  </si>
  <si>
    <t>at Tri-Dams</t>
  </si>
  <si>
    <t>at New Spicer</t>
  </si>
  <si>
    <t>NSM inter-ference if jr to Tri-Dam CU</t>
  </si>
  <si>
    <t xml:space="preserve"> Potential interference from upstream rights (cfs)</t>
  </si>
  <si>
    <t>Evap, AF</t>
  </si>
  <si>
    <t>Precip, inches</t>
  </si>
  <si>
    <t>OSSJID transfer of pre-1914 water</t>
  </si>
  <si>
    <t>Withdrawals, AF</t>
  </si>
  <si>
    <t>Month</t>
  </si>
  <si>
    <t xml:space="preserve"> Restorage of Donnells Withdrawals, AF</t>
  </si>
  <si>
    <t>total storage, AF (D+E)</t>
  </si>
  <si>
    <t>2016 Water Year Total:</t>
  </si>
  <si>
    <t>Natural Inflow, AF</t>
  </si>
  <si>
    <t>Upstream withdrawals that bypass New Melones, AF</t>
  </si>
  <si>
    <t>OSSJID storage in New Melones (melones + tulloch rights), AF</t>
  </si>
  <si>
    <t>OSSJID cumulative storage in New Melones only, AF</t>
  </si>
  <si>
    <t>Monthly OSSJID Storage in New Melones only, AF</t>
  </si>
  <si>
    <t>Total Storage, AF</t>
  </si>
  <si>
    <t>Total Withdrawals, AF</t>
  </si>
  <si>
    <t>Reclamation Storage, AF</t>
  </si>
  <si>
    <t>Reclamation withdrawals, AF</t>
  </si>
  <si>
    <t>Reclamation  Storage in New Melones, AF</t>
  </si>
  <si>
    <t>Accretions below New Melones, AF</t>
  </si>
  <si>
    <t>Consumptive Use withdrawals, AF</t>
  </si>
  <si>
    <t>Restorage of upstream withdrawals, AF</t>
  </si>
  <si>
    <t>Storage of Natural Flow, AF</t>
  </si>
  <si>
    <t>Consumptive Use  storage in Tulloch, AF</t>
  </si>
  <si>
    <t>Upstream Withdrawal Bypass, AF</t>
  </si>
  <si>
    <t>Natural Flow Bypass, AF</t>
  </si>
  <si>
    <t>Reclamation Withdrawal Bypass, AF</t>
  </si>
  <si>
    <t>Tulloch outflow (for check), AF</t>
  </si>
  <si>
    <t>OSSJID Canal Diversions, AF</t>
  </si>
  <si>
    <t>Upstream withdrawals, AF</t>
  </si>
  <si>
    <t>Tulloch withdrawals, AF</t>
  </si>
  <si>
    <t>Pre-1914 direct diversions, AF</t>
  </si>
  <si>
    <t>New Melones withdrawals, AF</t>
  </si>
  <si>
    <t>New Melones withdrawal for OSSJID under Reclamation rights, AF</t>
  </si>
  <si>
    <t>Demand in excess of quantified rights (Columns AH-AM), AF</t>
  </si>
  <si>
    <t>Adjusted pre-1914 direct diversions to include transfer, AF</t>
  </si>
  <si>
    <t>Volume Change, AF</t>
  </si>
  <si>
    <t>minimum 30-day volume, AF</t>
  </si>
  <si>
    <t>actual change in storage, AF</t>
  </si>
  <si>
    <t>monthly sum of storage, AF</t>
  </si>
  <si>
    <t>monthly sum of withdrawals, AF</t>
  </si>
  <si>
    <t>daily storage, cfs</t>
  </si>
  <si>
    <t>daily withdrawal, cfs</t>
  </si>
  <si>
    <t>total flow below Beardsley, cfs</t>
  </si>
  <si>
    <t>Beardsley daily withdrawal, cfs</t>
  </si>
  <si>
    <t>Donnells daily withdrawal, cfs</t>
  </si>
  <si>
    <t>Total Upstream Reservoirs Volume, AF</t>
  </si>
  <si>
    <t>New Melones Lake, Dam, And Powerplant Computed Inflow, cfs</t>
  </si>
  <si>
    <t>New Melones Lake Full Natural Inflow, cfs</t>
  </si>
  <si>
    <t>daily flow diverted to storage during pre-1914 period, cfs</t>
  </si>
  <si>
    <t>daily data from CVO Report</t>
  </si>
  <si>
    <t>Elevation, feet</t>
  </si>
  <si>
    <t>Total Conservation Storage, AF</t>
  </si>
  <si>
    <t>notation of storage state</t>
  </si>
  <si>
    <t xml:space="preserve">Power Release, cfs          </t>
  </si>
  <si>
    <t>Power from withdrawals, cfs</t>
  </si>
  <si>
    <t>Power direct diversions, cfs</t>
  </si>
  <si>
    <t xml:space="preserve">Spill Release, cfs          </t>
  </si>
  <si>
    <t>outflow release total, cfs</t>
  </si>
  <si>
    <t>evaporation, cfs</t>
  </si>
  <si>
    <t>evaporation, inches</t>
  </si>
  <si>
    <t>precipitation, inches</t>
  </si>
  <si>
    <t>bypassed withdrawal from Donnells, cfs</t>
  </si>
  <si>
    <t>bypassed withdrawal from Beardsley cfs</t>
  </si>
  <si>
    <t>were all available withdrawals bypassed?</t>
  </si>
  <si>
    <t>NM withdrawals-Evaporation, cfs</t>
  </si>
  <si>
    <t>Natural Bypass (not withdrawals and if below zero, upstream withdrawals bypassed were reduced), cfs</t>
  </si>
  <si>
    <t>flow to volume in New Melones, cfs</t>
  </si>
  <si>
    <t>flow to volume from natural flow, cfs</t>
  </si>
  <si>
    <t>inflow, cfs</t>
  </si>
  <si>
    <t>New Melones release, cfs</t>
  </si>
  <si>
    <t>power release, cfs</t>
  </si>
  <si>
    <t>Flow to storage, cfs</t>
  </si>
  <si>
    <t>Restored upstream withdrawals, cfs</t>
  </si>
  <si>
    <t>natural flow storage, cfs</t>
  </si>
  <si>
    <t>reop/creek storage, cfs</t>
  </si>
  <si>
    <t>from OSSJID upstream withdrawals, cfs</t>
  </si>
  <si>
    <t>from natural flow, cfs</t>
  </si>
  <si>
    <t>from New Melones withdrawals, cfs</t>
  </si>
  <si>
    <t>Reoperated natural flow+creek, cfs</t>
  </si>
  <si>
    <t>bypass of natural flow, cfs</t>
  </si>
  <si>
    <t>check for reoperation (flow not used)</t>
  </si>
  <si>
    <t>Tulloch Total Release, cfs</t>
  </si>
  <si>
    <t>Goodwin Outlet Release, cfs</t>
  </si>
  <si>
    <t>Joint Canal Diversion, cfs</t>
  </si>
  <si>
    <t>South Canal Diversion, cfs</t>
  </si>
  <si>
    <t>OSSJID Deliveries - breakdown by right:</t>
  </si>
  <si>
    <t>from upstream withdrawals, cfs</t>
  </si>
  <si>
    <t>from Tulloch withdrawals, cfs</t>
  </si>
  <si>
    <t>from pre-1914 rights, cfs</t>
  </si>
  <si>
    <t>to woodward storage (assumption), cfs</t>
  </si>
  <si>
    <t>remaining uncategorized deliveries, cfs</t>
  </si>
  <si>
    <t>unused natural flow, cfs</t>
  </si>
  <si>
    <t>NSM potential interference with Melones storage</t>
  </si>
  <si>
    <t>CSJWCD diversion, cfs</t>
  </si>
  <si>
    <t>SEWD diversion, cfs</t>
  </si>
  <si>
    <t>direct diversion, cfs</t>
  </si>
  <si>
    <t>total:</t>
  </si>
  <si>
    <t>Tulloch Reservoir</t>
  </si>
  <si>
    <t>max</t>
  </si>
  <si>
    <t>min</t>
  </si>
  <si>
    <t>total AF</t>
  </si>
  <si>
    <t>Storage in Tulloch and New Melones:</t>
  </si>
  <si>
    <t>New Melones withdrawals from OSSJID storage, AF</t>
  </si>
  <si>
    <t>Cumulative consumptive use storage in Tulloch, AF</t>
  </si>
  <si>
    <t>Natural flow max direct diversion right,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</si>
</sst>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;[Red]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14" fontId="0" fillId="0" borderId="0" xfId="0" applyNumberFormat="1"/>
    <xf numFmtId="3" fontId="0" fillId="0" borderId="0" xfId="0" applyNumberFormat="1" applyAlignment="1">
      <alignment wrapText="1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4" fontId="0" fillId="0" borderId="0" xfId="0" applyNumberForma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1" fontId="0" fillId="0" borderId="0" xfId="0" applyNumberFormat="1"/>
    <xf numFmtId="164" fontId="0" fillId="2" borderId="0" xfId="0" applyNumberFormat="1" applyFill="1"/>
    <xf numFmtId="3" fontId="0" fillId="2" borderId="0" xfId="0" applyNumberFormat="1" applyFill="1"/>
    <xf numFmtId="0" fontId="0" fillId="0" borderId="0" xfId="0" applyAlignment="1">
      <alignment wrapText="1"/>
    </xf>
    <xf numFmtId="3" fontId="6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3" fontId="0" fillId="0" borderId="0" xfId="0" applyNumberFormat="1" applyFont="1"/>
    <xf numFmtId="164" fontId="0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0" fillId="0" borderId="0" xfId="0" applyNumberFormat="1" applyFill="1"/>
    <xf numFmtId="3" fontId="0" fillId="0" borderId="0" xfId="0" applyNumberFormat="1" applyFont="1" applyAlignment="1">
      <alignment wrapText="1"/>
    </xf>
    <xf numFmtId="164" fontId="0" fillId="0" borderId="0" xfId="0" applyNumberFormat="1" applyFont="1" applyAlignment="1">
      <alignment wrapText="1"/>
    </xf>
    <xf numFmtId="164" fontId="0" fillId="2" borderId="0" xfId="0" applyNumberFormat="1" applyFont="1" applyFill="1"/>
    <xf numFmtId="164" fontId="7" fillId="0" borderId="0" xfId="0" applyNumberFormat="1" applyFont="1" applyAlignment="1">
      <alignment wrapText="1"/>
    </xf>
    <xf numFmtId="3" fontId="0" fillId="0" borderId="0" xfId="0" applyNumberFormat="1" applyFill="1"/>
    <xf numFmtId="0" fontId="0" fillId="0" borderId="0" xfId="0" applyFill="1"/>
    <xf numFmtId="0" fontId="0" fillId="3" borderId="0" xfId="0" applyFill="1"/>
    <xf numFmtId="164" fontId="0" fillId="3" borderId="0" xfId="0" applyNumberFormat="1" applyFont="1" applyFill="1" applyAlignment="1">
      <alignment wrapText="1"/>
    </xf>
    <xf numFmtId="3" fontId="0" fillId="3" borderId="0" xfId="0" applyNumberFormat="1" applyFont="1" applyFill="1"/>
    <xf numFmtId="164" fontId="0" fillId="4" borderId="0" xfId="0" applyNumberFormat="1" applyFill="1"/>
    <xf numFmtId="0" fontId="7" fillId="0" borderId="0" xfId="0" applyFont="1"/>
    <xf numFmtId="164" fontId="0" fillId="0" borderId="0" xfId="0" applyNumberFormat="1" applyFill="1" applyAlignment="1">
      <alignment wrapText="1"/>
    </xf>
    <xf numFmtId="3" fontId="0" fillId="0" borderId="0" xfId="0" applyNumberFormat="1" applyFill="1" applyAlignment="1">
      <alignment wrapText="1"/>
    </xf>
    <xf numFmtId="3" fontId="4" fillId="0" borderId="0" xfId="0" applyNumberFormat="1" applyFont="1" applyFill="1"/>
    <xf numFmtId="2" fontId="0" fillId="0" borderId="0" xfId="0" applyNumberFormat="1" applyFill="1"/>
    <xf numFmtId="165" fontId="0" fillId="0" borderId="0" xfId="0" applyNumberFormat="1" applyFont="1"/>
    <xf numFmtId="3" fontId="3" fillId="0" borderId="0" xfId="0" applyNumberFormat="1" applyFont="1"/>
    <xf numFmtId="16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3" fillId="0" borderId="0" xfId="0" applyNumberFormat="1" applyFont="1"/>
    <xf numFmtId="3" fontId="3" fillId="0" borderId="0" xfId="0" applyNumberFormat="1" applyFont="1" applyAlignment="1">
      <alignment wrapText="1"/>
    </xf>
    <xf numFmtId="164" fontId="3" fillId="0" borderId="0" xfId="0" applyNumberFormat="1" applyFont="1" applyFill="1" applyAlignment="1">
      <alignment wrapText="1"/>
    </xf>
    <xf numFmtId="0" fontId="0" fillId="0" borderId="0" xfId="0" applyBorder="1"/>
    <xf numFmtId="0" fontId="0" fillId="0" borderId="1" xfId="0" applyBorder="1"/>
    <xf numFmtId="3" fontId="0" fillId="0" borderId="0" xfId="0" applyNumberFormat="1" applyBorder="1"/>
    <xf numFmtId="3" fontId="0" fillId="0" borderId="1" xfId="0" applyNumberFormat="1" applyBorder="1"/>
    <xf numFmtId="17" fontId="0" fillId="0" borderId="1" xfId="0" applyNumberFormat="1" applyBorder="1"/>
    <xf numFmtId="0" fontId="0" fillId="0" borderId="1" xfId="0" applyFill="1" applyBorder="1"/>
    <xf numFmtId="4" fontId="0" fillId="0" borderId="1" xfId="0" applyNumberFormat="1" applyBorder="1"/>
    <xf numFmtId="0" fontId="0" fillId="0" borderId="0" xfId="0" applyAlignment="1">
      <alignment horizontal="right"/>
    </xf>
    <xf numFmtId="2" fontId="10" fillId="0" borderId="0" xfId="0" applyNumberFormat="1" applyFont="1" applyAlignment="1">
      <alignment horizontal="left"/>
    </xf>
    <xf numFmtId="3" fontId="0" fillId="0" borderId="0" xfId="0" applyNumberFormat="1" applyAlignment="1"/>
    <xf numFmtId="3" fontId="10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top" wrapText="1"/>
    </xf>
    <xf numFmtId="17" fontId="0" fillId="0" borderId="4" xfId="0" applyNumberFormat="1" applyBorder="1"/>
    <xf numFmtId="0" fontId="0" fillId="0" borderId="3" xfId="0" applyBorder="1"/>
    <xf numFmtId="3" fontId="0" fillId="0" borderId="4" xfId="0" applyNumberFormat="1" applyBorder="1"/>
    <xf numFmtId="3" fontId="0" fillId="0" borderId="3" xfId="0" applyNumberFormat="1" applyBorder="1"/>
    <xf numFmtId="4" fontId="0" fillId="0" borderId="4" xfId="0" applyNumberFormat="1" applyBorder="1"/>
    <xf numFmtId="0" fontId="7" fillId="0" borderId="0" xfId="0" applyFont="1" applyAlignment="1">
      <alignment wrapText="1"/>
    </xf>
    <xf numFmtId="0" fontId="0" fillId="0" borderId="2" xfId="0" applyBorder="1" applyAlignment="1"/>
    <xf numFmtId="0" fontId="0" fillId="0" borderId="0" xfId="0" applyAlignment="1"/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3" xfId="0" applyFill="1" applyBorder="1" applyAlignment="1">
      <alignment wrapText="1"/>
    </xf>
    <xf numFmtId="1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'2015'!$T$2</c:f>
              <c:strCache>
                <c:ptCount val="1"/>
                <c:pt idx="0">
                  <c:v>Volume, AF </c:v>
                </c:pt>
              </c:strCache>
            </c:strRef>
          </c:tx>
          <c:marker>
            <c:symbol val="none"/>
          </c:marker>
          <c:cat>
            <c:numRef>
              <c:f>'2015'!$A$3:$A$94</c:f>
              <c:numCache>
                <c:formatCode>m/d/yyyy</c:formatCode>
                <c:ptCount val="92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</c:numCache>
            </c:numRef>
          </c:cat>
          <c:val>
            <c:numRef>
              <c:f>'2015'!$T$3:$T$94</c:f>
              <c:numCache>
                <c:formatCode>#,##0</c:formatCode>
                <c:ptCount val="92"/>
                <c:pt idx="0">
                  <c:v>54966</c:v>
                </c:pt>
                <c:pt idx="1">
                  <c:v>54263</c:v>
                </c:pt>
                <c:pt idx="2">
                  <c:v>53551</c:v>
                </c:pt>
                <c:pt idx="3">
                  <c:v>52826</c:v>
                </c:pt>
                <c:pt idx="4">
                  <c:v>52178</c:v>
                </c:pt>
                <c:pt idx="5">
                  <c:v>51324</c:v>
                </c:pt>
                <c:pt idx="6">
                  <c:v>50744</c:v>
                </c:pt>
                <c:pt idx="7">
                  <c:v>50088</c:v>
                </c:pt>
                <c:pt idx="8">
                  <c:v>49368</c:v>
                </c:pt>
                <c:pt idx="9">
                  <c:v>48663</c:v>
                </c:pt>
                <c:pt idx="10">
                  <c:v>47963</c:v>
                </c:pt>
                <c:pt idx="11">
                  <c:v>47297</c:v>
                </c:pt>
                <c:pt idx="12">
                  <c:v>46565</c:v>
                </c:pt>
                <c:pt idx="13">
                  <c:v>45848</c:v>
                </c:pt>
                <c:pt idx="14">
                  <c:v>45145</c:v>
                </c:pt>
                <c:pt idx="15">
                  <c:v>44466</c:v>
                </c:pt>
                <c:pt idx="16">
                  <c:v>43813</c:v>
                </c:pt>
                <c:pt idx="17">
                  <c:v>43085</c:v>
                </c:pt>
                <c:pt idx="18">
                  <c:v>42422</c:v>
                </c:pt>
                <c:pt idx="19">
                  <c:v>41695</c:v>
                </c:pt>
                <c:pt idx="20">
                  <c:v>41041</c:v>
                </c:pt>
                <c:pt idx="21">
                  <c:v>40369</c:v>
                </c:pt>
                <c:pt idx="22">
                  <c:v>39633</c:v>
                </c:pt>
                <c:pt idx="23">
                  <c:v>38974</c:v>
                </c:pt>
                <c:pt idx="24">
                  <c:v>38856</c:v>
                </c:pt>
                <c:pt idx="25">
                  <c:v>39045</c:v>
                </c:pt>
                <c:pt idx="26">
                  <c:v>39277</c:v>
                </c:pt>
                <c:pt idx="27">
                  <c:v>38332</c:v>
                </c:pt>
                <c:pt idx="28">
                  <c:v>39866</c:v>
                </c:pt>
                <c:pt idx="29">
                  <c:v>40094</c:v>
                </c:pt>
                <c:pt idx="30">
                  <c:v>40239</c:v>
                </c:pt>
                <c:pt idx="31">
                  <c:v>40400</c:v>
                </c:pt>
                <c:pt idx="32">
                  <c:v>40707</c:v>
                </c:pt>
                <c:pt idx="33">
                  <c:v>40859</c:v>
                </c:pt>
                <c:pt idx="34">
                  <c:v>40999</c:v>
                </c:pt>
                <c:pt idx="35">
                  <c:v>41114</c:v>
                </c:pt>
                <c:pt idx="36">
                  <c:v>41255</c:v>
                </c:pt>
                <c:pt idx="37">
                  <c:v>41397</c:v>
                </c:pt>
                <c:pt idx="38">
                  <c:v>41554</c:v>
                </c:pt>
                <c:pt idx="39">
                  <c:v>41737</c:v>
                </c:pt>
                <c:pt idx="40">
                  <c:v>41842</c:v>
                </c:pt>
                <c:pt idx="41">
                  <c:v>41979</c:v>
                </c:pt>
                <c:pt idx="42">
                  <c:v>42074</c:v>
                </c:pt>
                <c:pt idx="43">
                  <c:v>42116</c:v>
                </c:pt>
                <c:pt idx="44">
                  <c:v>42174</c:v>
                </c:pt>
                <c:pt idx="45">
                  <c:v>42459</c:v>
                </c:pt>
                <c:pt idx="46">
                  <c:v>42580</c:v>
                </c:pt>
                <c:pt idx="47">
                  <c:v>42707</c:v>
                </c:pt>
                <c:pt idx="48">
                  <c:v>42855</c:v>
                </c:pt>
                <c:pt idx="49">
                  <c:v>42988</c:v>
                </c:pt>
                <c:pt idx="50">
                  <c:v>43265</c:v>
                </c:pt>
                <c:pt idx="51">
                  <c:v>43531</c:v>
                </c:pt>
                <c:pt idx="52">
                  <c:v>43824</c:v>
                </c:pt>
                <c:pt idx="53">
                  <c:v>44156</c:v>
                </c:pt>
                <c:pt idx="54">
                  <c:v>44536</c:v>
                </c:pt>
                <c:pt idx="55">
                  <c:v>44945</c:v>
                </c:pt>
                <c:pt idx="56">
                  <c:v>45344</c:v>
                </c:pt>
                <c:pt idx="57">
                  <c:v>45713</c:v>
                </c:pt>
                <c:pt idx="58">
                  <c:v>46130</c:v>
                </c:pt>
                <c:pt idx="59">
                  <c:v>46506</c:v>
                </c:pt>
                <c:pt idx="60">
                  <c:v>46839</c:v>
                </c:pt>
                <c:pt idx="61">
                  <c:v>46822</c:v>
                </c:pt>
                <c:pt idx="62">
                  <c:v>46756</c:v>
                </c:pt>
                <c:pt idx="63">
                  <c:v>46522</c:v>
                </c:pt>
                <c:pt idx="64">
                  <c:v>45989</c:v>
                </c:pt>
                <c:pt idx="65">
                  <c:v>45469</c:v>
                </c:pt>
                <c:pt idx="66">
                  <c:v>44950</c:v>
                </c:pt>
                <c:pt idx="67">
                  <c:v>44423</c:v>
                </c:pt>
                <c:pt idx="68">
                  <c:v>44156</c:v>
                </c:pt>
                <c:pt idx="69">
                  <c:v>43350</c:v>
                </c:pt>
                <c:pt idx="70">
                  <c:v>42898</c:v>
                </c:pt>
                <c:pt idx="71">
                  <c:v>42454</c:v>
                </c:pt>
                <c:pt idx="72">
                  <c:v>41942</c:v>
                </c:pt>
                <c:pt idx="73">
                  <c:v>41512</c:v>
                </c:pt>
                <c:pt idx="74">
                  <c:v>41004</c:v>
                </c:pt>
                <c:pt idx="75">
                  <c:v>40489</c:v>
                </c:pt>
                <c:pt idx="76">
                  <c:v>39970</c:v>
                </c:pt>
                <c:pt idx="77">
                  <c:v>39457</c:v>
                </c:pt>
                <c:pt idx="78">
                  <c:v>38923</c:v>
                </c:pt>
                <c:pt idx="79">
                  <c:v>38441</c:v>
                </c:pt>
                <c:pt idx="80">
                  <c:v>37941</c:v>
                </c:pt>
                <c:pt idx="81">
                  <c:v>37661</c:v>
                </c:pt>
                <c:pt idx="82">
                  <c:v>38002</c:v>
                </c:pt>
                <c:pt idx="83">
                  <c:v>38257</c:v>
                </c:pt>
                <c:pt idx="84">
                  <c:v>38385</c:v>
                </c:pt>
                <c:pt idx="85">
                  <c:v>38415</c:v>
                </c:pt>
                <c:pt idx="86">
                  <c:v>38472</c:v>
                </c:pt>
                <c:pt idx="87">
                  <c:v>38472</c:v>
                </c:pt>
                <c:pt idx="88">
                  <c:v>38338</c:v>
                </c:pt>
                <c:pt idx="89">
                  <c:v>37896</c:v>
                </c:pt>
                <c:pt idx="90">
                  <c:v>37438</c:v>
                </c:pt>
                <c:pt idx="91">
                  <c:v>37591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'2015'!$W$2</c:f>
              <c:strCache>
                <c:ptCount val="1"/>
                <c:pt idx="0">
                  <c:v>actual storage, AF</c:v>
                </c:pt>
              </c:strCache>
            </c:strRef>
          </c:tx>
          <c:marker>
            <c:symbol val="none"/>
          </c:marker>
          <c:cat>
            <c:numRef>
              <c:f>'2015'!$A$3:$A$94</c:f>
              <c:numCache>
                <c:formatCode>m/d/yyyy</c:formatCode>
                <c:ptCount val="92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</c:numCache>
            </c:numRef>
          </c:cat>
          <c:val>
            <c:numRef>
              <c:f>'2015'!$W$3:$W$94</c:f>
              <c:numCache>
                <c:formatCode>#,##0</c:formatCode>
                <c:ptCount val="92"/>
                <c:pt idx="0">
                  <c:v>54966</c:v>
                </c:pt>
                <c:pt idx="1">
                  <c:v>54263</c:v>
                </c:pt>
                <c:pt idx="2">
                  <c:v>53551</c:v>
                </c:pt>
                <c:pt idx="3">
                  <c:v>52826</c:v>
                </c:pt>
                <c:pt idx="4">
                  <c:v>52178</c:v>
                </c:pt>
                <c:pt idx="5">
                  <c:v>51324</c:v>
                </c:pt>
                <c:pt idx="6">
                  <c:v>50744</c:v>
                </c:pt>
                <c:pt idx="7">
                  <c:v>50088</c:v>
                </c:pt>
                <c:pt idx="8">
                  <c:v>49368</c:v>
                </c:pt>
                <c:pt idx="9">
                  <c:v>48663</c:v>
                </c:pt>
                <c:pt idx="10">
                  <c:v>47963</c:v>
                </c:pt>
                <c:pt idx="11">
                  <c:v>47297</c:v>
                </c:pt>
                <c:pt idx="12">
                  <c:v>46565</c:v>
                </c:pt>
                <c:pt idx="13">
                  <c:v>45848</c:v>
                </c:pt>
                <c:pt idx="14">
                  <c:v>45145</c:v>
                </c:pt>
                <c:pt idx="15">
                  <c:v>44466</c:v>
                </c:pt>
                <c:pt idx="16">
                  <c:v>43813</c:v>
                </c:pt>
                <c:pt idx="17">
                  <c:v>43085</c:v>
                </c:pt>
                <c:pt idx="18">
                  <c:v>42422</c:v>
                </c:pt>
                <c:pt idx="19">
                  <c:v>41695</c:v>
                </c:pt>
                <c:pt idx="20">
                  <c:v>41041</c:v>
                </c:pt>
                <c:pt idx="21">
                  <c:v>40369</c:v>
                </c:pt>
                <c:pt idx="22">
                  <c:v>39633</c:v>
                </c:pt>
                <c:pt idx="23">
                  <c:v>38974</c:v>
                </c:pt>
                <c:pt idx="24">
                  <c:v>38856</c:v>
                </c:pt>
                <c:pt idx="25">
                  <c:v>38856</c:v>
                </c:pt>
                <c:pt idx="26">
                  <c:v>38856</c:v>
                </c:pt>
                <c:pt idx="27">
                  <c:v>38332</c:v>
                </c:pt>
                <c:pt idx="28">
                  <c:v>39866</c:v>
                </c:pt>
                <c:pt idx="29">
                  <c:v>40094</c:v>
                </c:pt>
                <c:pt idx="30">
                  <c:v>40239</c:v>
                </c:pt>
                <c:pt idx="31">
                  <c:v>40400</c:v>
                </c:pt>
                <c:pt idx="32">
                  <c:v>40707</c:v>
                </c:pt>
                <c:pt idx="33">
                  <c:v>40859</c:v>
                </c:pt>
                <c:pt idx="34">
                  <c:v>40999</c:v>
                </c:pt>
                <c:pt idx="35">
                  <c:v>41114</c:v>
                </c:pt>
                <c:pt idx="36">
                  <c:v>41255</c:v>
                </c:pt>
                <c:pt idx="37">
                  <c:v>41397</c:v>
                </c:pt>
                <c:pt idx="38">
                  <c:v>41554</c:v>
                </c:pt>
                <c:pt idx="39">
                  <c:v>41737</c:v>
                </c:pt>
                <c:pt idx="40">
                  <c:v>41842</c:v>
                </c:pt>
                <c:pt idx="41">
                  <c:v>41979</c:v>
                </c:pt>
                <c:pt idx="42">
                  <c:v>41979</c:v>
                </c:pt>
                <c:pt idx="43">
                  <c:v>41979</c:v>
                </c:pt>
                <c:pt idx="44">
                  <c:v>41979</c:v>
                </c:pt>
                <c:pt idx="45">
                  <c:v>41979</c:v>
                </c:pt>
                <c:pt idx="46">
                  <c:v>41979</c:v>
                </c:pt>
                <c:pt idx="47">
                  <c:v>41979</c:v>
                </c:pt>
                <c:pt idx="48">
                  <c:v>41979</c:v>
                </c:pt>
                <c:pt idx="49">
                  <c:v>41979</c:v>
                </c:pt>
                <c:pt idx="50">
                  <c:v>41979</c:v>
                </c:pt>
                <c:pt idx="51">
                  <c:v>41979</c:v>
                </c:pt>
                <c:pt idx="52">
                  <c:v>41979</c:v>
                </c:pt>
                <c:pt idx="53">
                  <c:v>41979</c:v>
                </c:pt>
                <c:pt idx="54">
                  <c:v>41979</c:v>
                </c:pt>
                <c:pt idx="55">
                  <c:v>41979</c:v>
                </c:pt>
                <c:pt idx="56">
                  <c:v>41979</c:v>
                </c:pt>
                <c:pt idx="57">
                  <c:v>41979</c:v>
                </c:pt>
                <c:pt idx="58">
                  <c:v>41979</c:v>
                </c:pt>
                <c:pt idx="59">
                  <c:v>41979</c:v>
                </c:pt>
                <c:pt idx="60">
                  <c:v>41979</c:v>
                </c:pt>
                <c:pt idx="61">
                  <c:v>41979</c:v>
                </c:pt>
                <c:pt idx="62">
                  <c:v>41979</c:v>
                </c:pt>
                <c:pt idx="63">
                  <c:v>41979</c:v>
                </c:pt>
                <c:pt idx="64">
                  <c:v>41979</c:v>
                </c:pt>
                <c:pt idx="65">
                  <c:v>41979</c:v>
                </c:pt>
                <c:pt idx="66">
                  <c:v>41979</c:v>
                </c:pt>
                <c:pt idx="67">
                  <c:v>41979</c:v>
                </c:pt>
                <c:pt idx="68">
                  <c:v>41979</c:v>
                </c:pt>
                <c:pt idx="69">
                  <c:v>41979</c:v>
                </c:pt>
                <c:pt idx="70">
                  <c:v>41979</c:v>
                </c:pt>
                <c:pt idx="71">
                  <c:v>41979</c:v>
                </c:pt>
                <c:pt idx="72">
                  <c:v>41942</c:v>
                </c:pt>
                <c:pt idx="73">
                  <c:v>41512</c:v>
                </c:pt>
                <c:pt idx="74">
                  <c:v>41004</c:v>
                </c:pt>
                <c:pt idx="75">
                  <c:v>40489</c:v>
                </c:pt>
                <c:pt idx="76">
                  <c:v>39970</c:v>
                </c:pt>
                <c:pt idx="77">
                  <c:v>39457</c:v>
                </c:pt>
                <c:pt idx="78">
                  <c:v>38923</c:v>
                </c:pt>
                <c:pt idx="79">
                  <c:v>38441</c:v>
                </c:pt>
                <c:pt idx="80">
                  <c:v>37941</c:v>
                </c:pt>
                <c:pt idx="81">
                  <c:v>37661</c:v>
                </c:pt>
                <c:pt idx="82">
                  <c:v>37661</c:v>
                </c:pt>
                <c:pt idx="83">
                  <c:v>37661</c:v>
                </c:pt>
                <c:pt idx="84">
                  <c:v>37661</c:v>
                </c:pt>
                <c:pt idx="85">
                  <c:v>37661</c:v>
                </c:pt>
                <c:pt idx="86">
                  <c:v>37661</c:v>
                </c:pt>
                <c:pt idx="87">
                  <c:v>37661</c:v>
                </c:pt>
                <c:pt idx="88">
                  <c:v>37661</c:v>
                </c:pt>
                <c:pt idx="89">
                  <c:v>37661</c:v>
                </c:pt>
                <c:pt idx="90">
                  <c:v>37438</c:v>
                </c:pt>
                <c:pt idx="91">
                  <c:v>37438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38560"/>
        <c:axId val="159544448"/>
      </c:lineChart>
      <c:dateAx>
        <c:axId val="159538560"/>
        <c:scaling>
          <c:orientation val="minMax"/>
        </c:scaling>
        <c:delete val="0"/>
        <c:axPos val="b"/>
        <c:numFmt formatCode="[$-409]mmmmm;@" sourceLinked="0"/>
        <c:majorTickMark val="out"/>
        <c:minorTickMark val="none"/>
        <c:tickLblPos val="nextTo"/>
        <c:crossAx val="15954444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59544448"/>
        <c:scaling>
          <c:orientation val="minMax"/>
          <c:max val="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953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'2015'!$BU$2</c:f>
              <c:strCache>
                <c:ptCount val="1"/>
                <c:pt idx="0">
                  <c:v>Volume, AF</c:v>
                </c:pt>
              </c:strCache>
            </c:strRef>
          </c:tx>
          <c:marker>
            <c:symbol val="none"/>
          </c:marker>
          <c:cat>
            <c:numRef>
              <c:f>'2015'!$A$3:$A$94</c:f>
              <c:numCache>
                <c:formatCode>m/d/yyyy</c:formatCode>
                <c:ptCount val="92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</c:numCache>
            </c:numRef>
          </c:cat>
          <c:val>
            <c:numRef>
              <c:f>'2015'!$BU$3:$BU$94</c:f>
              <c:numCache>
                <c:formatCode>#,##0</c:formatCode>
                <c:ptCount val="92"/>
                <c:pt idx="0">
                  <c:v>54727</c:v>
                </c:pt>
                <c:pt idx="1">
                  <c:v>54919</c:v>
                </c:pt>
                <c:pt idx="2">
                  <c:v>55271</c:v>
                </c:pt>
                <c:pt idx="3">
                  <c:v>55444</c:v>
                </c:pt>
                <c:pt idx="4">
                  <c:v>55650</c:v>
                </c:pt>
                <c:pt idx="5">
                  <c:v>55910</c:v>
                </c:pt>
                <c:pt idx="6">
                  <c:v>55357</c:v>
                </c:pt>
                <c:pt idx="7">
                  <c:v>54770</c:v>
                </c:pt>
                <c:pt idx="8">
                  <c:v>55368</c:v>
                </c:pt>
                <c:pt idx="9">
                  <c:v>55079</c:v>
                </c:pt>
                <c:pt idx="10">
                  <c:v>54951</c:v>
                </c:pt>
                <c:pt idx="11">
                  <c:v>55737</c:v>
                </c:pt>
                <c:pt idx="12">
                  <c:v>56040</c:v>
                </c:pt>
                <c:pt idx="13">
                  <c:v>56806</c:v>
                </c:pt>
                <c:pt idx="14">
                  <c:v>56674</c:v>
                </c:pt>
                <c:pt idx="15">
                  <c:v>56563</c:v>
                </c:pt>
                <c:pt idx="16">
                  <c:v>56442</c:v>
                </c:pt>
                <c:pt idx="17">
                  <c:v>56322</c:v>
                </c:pt>
                <c:pt idx="18">
                  <c:v>56203</c:v>
                </c:pt>
                <c:pt idx="19">
                  <c:v>55271</c:v>
                </c:pt>
                <c:pt idx="20">
                  <c:v>54641</c:v>
                </c:pt>
                <c:pt idx="21">
                  <c:v>54481</c:v>
                </c:pt>
                <c:pt idx="22">
                  <c:v>55574</c:v>
                </c:pt>
                <c:pt idx="23">
                  <c:v>55090</c:v>
                </c:pt>
                <c:pt idx="24">
                  <c:v>54428</c:v>
                </c:pt>
                <c:pt idx="25">
                  <c:v>53858</c:v>
                </c:pt>
                <c:pt idx="26">
                  <c:v>53595</c:v>
                </c:pt>
                <c:pt idx="27">
                  <c:v>53637</c:v>
                </c:pt>
                <c:pt idx="28">
                  <c:v>53784</c:v>
                </c:pt>
                <c:pt idx="29">
                  <c:v>54332</c:v>
                </c:pt>
                <c:pt idx="30">
                  <c:v>54015</c:v>
                </c:pt>
                <c:pt idx="31">
                  <c:v>53805</c:v>
                </c:pt>
                <c:pt idx="32">
                  <c:v>53942</c:v>
                </c:pt>
                <c:pt idx="33">
                  <c:v>54194</c:v>
                </c:pt>
                <c:pt idx="34">
                  <c:v>54609</c:v>
                </c:pt>
                <c:pt idx="35">
                  <c:v>54834</c:v>
                </c:pt>
                <c:pt idx="36">
                  <c:v>54716</c:v>
                </c:pt>
                <c:pt idx="37">
                  <c:v>55122</c:v>
                </c:pt>
                <c:pt idx="38">
                  <c:v>54748</c:v>
                </c:pt>
                <c:pt idx="39">
                  <c:v>54535</c:v>
                </c:pt>
                <c:pt idx="40">
                  <c:v>54385</c:v>
                </c:pt>
                <c:pt idx="41">
                  <c:v>54204</c:v>
                </c:pt>
                <c:pt idx="42">
                  <c:v>54015</c:v>
                </c:pt>
                <c:pt idx="43">
                  <c:v>53984</c:v>
                </c:pt>
                <c:pt idx="44">
                  <c:v>54588</c:v>
                </c:pt>
                <c:pt idx="45">
                  <c:v>54780</c:v>
                </c:pt>
                <c:pt idx="46">
                  <c:v>55026</c:v>
                </c:pt>
                <c:pt idx="47">
                  <c:v>55111</c:v>
                </c:pt>
                <c:pt idx="48">
                  <c:v>55143</c:v>
                </c:pt>
                <c:pt idx="49">
                  <c:v>55164</c:v>
                </c:pt>
                <c:pt idx="50">
                  <c:v>55260</c:v>
                </c:pt>
                <c:pt idx="51">
                  <c:v>55068</c:v>
                </c:pt>
                <c:pt idx="52">
                  <c:v>55250</c:v>
                </c:pt>
                <c:pt idx="53">
                  <c:v>55090</c:v>
                </c:pt>
                <c:pt idx="54">
                  <c:v>54834</c:v>
                </c:pt>
                <c:pt idx="55">
                  <c:v>54396</c:v>
                </c:pt>
                <c:pt idx="56">
                  <c:v>54099</c:v>
                </c:pt>
                <c:pt idx="57">
                  <c:v>54268</c:v>
                </c:pt>
                <c:pt idx="58">
                  <c:v>54396</c:v>
                </c:pt>
                <c:pt idx="59">
                  <c:v>54343</c:v>
                </c:pt>
                <c:pt idx="60">
                  <c:v>54289</c:v>
                </c:pt>
                <c:pt idx="61">
                  <c:v>54609</c:v>
                </c:pt>
                <c:pt idx="62">
                  <c:v>54673</c:v>
                </c:pt>
                <c:pt idx="63">
                  <c:v>54962</c:v>
                </c:pt>
                <c:pt idx="64">
                  <c:v>54556</c:v>
                </c:pt>
                <c:pt idx="65">
                  <c:v>54120</c:v>
                </c:pt>
                <c:pt idx="66">
                  <c:v>53721</c:v>
                </c:pt>
                <c:pt idx="67">
                  <c:v>54015</c:v>
                </c:pt>
                <c:pt idx="68">
                  <c:v>54289</c:v>
                </c:pt>
                <c:pt idx="69">
                  <c:v>54556</c:v>
                </c:pt>
                <c:pt idx="70">
                  <c:v>54152</c:v>
                </c:pt>
                <c:pt idx="71">
                  <c:v>54407</c:v>
                </c:pt>
                <c:pt idx="72">
                  <c:v>54577</c:v>
                </c:pt>
                <c:pt idx="73">
                  <c:v>54194</c:v>
                </c:pt>
                <c:pt idx="74">
                  <c:v>53784</c:v>
                </c:pt>
                <c:pt idx="75">
                  <c:v>54183</c:v>
                </c:pt>
                <c:pt idx="76">
                  <c:v>54727</c:v>
                </c:pt>
                <c:pt idx="77">
                  <c:v>55026</c:v>
                </c:pt>
                <c:pt idx="78">
                  <c:v>55186</c:v>
                </c:pt>
                <c:pt idx="79">
                  <c:v>55444</c:v>
                </c:pt>
                <c:pt idx="80">
                  <c:v>55047</c:v>
                </c:pt>
                <c:pt idx="81">
                  <c:v>55026</c:v>
                </c:pt>
                <c:pt idx="82">
                  <c:v>58184</c:v>
                </c:pt>
                <c:pt idx="83">
                  <c:v>58028</c:v>
                </c:pt>
                <c:pt idx="84">
                  <c:v>57860</c:v>
                </c:pt>
                <c:pt idx="85">
                  <c:v>57568</c:v>
                </c:pt>
                <c:pt idx="86">
                  <c:v>57225</c:v>
                </c:pt>
                <c:pt idx="87">
                  <c:v>56861</c:v>
                </c:pt>
                <c:pt idx="88">
                  <c:v>56508</c:v>
                </c:pt>
                <c:pt idx="89">
                  <c:v>56322</c:v>
                </c:pt>
                <c:pt idx="90">
                  <c:v>55921</c:v>
                </c:pt>
                <c:pt idx="91">
                  <c:v>55812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'2015'!$BX$2</c:f>
              <c:strCache>
                <c:ptCount val="1"/>
                <c:pt idx="0">
                  <c:v>actual storage, AF</c:v>
                </c:pt>
              </c:strCache>
            </c:strRef>
          </c:tx>
          <c:marker>
            <c:symbol val="none"/>
          </c:marker>
          <c:cat>
            <c:numRef>
              <c:f>'2015'!$A$3:$A$94</c:f>
              <c:numCache>
                <c:formatCode>m/d/yyyy</c:formatCode>
                <c:ptCount val="92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</c:numCache>
            </c:numRef>
          </c:cat>
          <c:val>
            <c:numRef>
              <c:f>'2015'!$BX$3:$BX$94</c:f>
              <c:numCache>
                <c:formatCode>#,##0</c:formatCode>
                <c:ptCount val="92"/>
                <c:pt idx="0">
                  <c:v>54089</c:v>
                </c:pt>
                <c:pt idx="1">
                  <c:v>54089</c:v>
                </c:pt>
                <c:pt idx="2">
                  <c:v>54089</c:v>
                </c:pt>
                <c:pt idx="3">
                  <c:v>54089</c:v>
                </c:pt>
                <c:pt idx="4">
                  <c:v>54089</c:v>
                </c:pt>
                <c:pt idx="5">
                  <c:v>54089</c:v>
                </c:pt>
                <c:pt idx="6">
                  <c:v>54089</c:v>
                </c:pt>
                <c:pt idx="7">
                  <c:v>54089</c:v>
                </c:pt>
                <c:pt idx="8">
                  <c:v>54089</c:v>
                </c:pt>
                <c:pt idx="9">
                  <c:v>54089</c:v>
                </c:pt>
                <c:pt idx="10">
                  <c:v>54089</c:v>
                </c:pt>
                <c:pt idx="11">
                  <c:v>54089</c:v>
                </c:pt>
                <c:pt idx="12">
                  <c:v>54089</c:v>
                </c:pt>
                <c:pt idx="13">
                  <c:v>54089</c:v>
                </c:pt>
                <c:pt idx="14">
                  <c:v>54089</c:v>
                </c:pt>
                <c:pt idx="15">
                  <c:v>54089</c:v>
                </c:pt>
                <c:pt idx="16">
                  <c:v>54089</c:v>
                </c:pt>
                <c:pt idx="17">
                  <c:v>54089</c:v>
                </c:pt>
                <c:pt idx="18">
                  <c:v>54089</c:v>
                </c:pt>
                <c:pt idx="19">
                  <c:v>54089</c:v>
                </c:pt>
                <c:pt idx="20">
                  <c:v>54089</c:v>
                </c:pt>
                <c:pt idx="21">
                  <c:v>54089</c:v>
                </c:pt>
                <c:pt idx="22">
                  <c:v>54089</c:v>
                </c:pt>
                <c:pt idx="23">
                  <c:v>54089</c:v>
                </c:pt>
                <c:pt idx="24">
                  <c:v>54089</c:v>
                </c:pt>
                <c:pt idx="25">
                  <c:v>53858</c:v>
                </c:pt>
                <c:pt idx="26" formatCode="#,##0;[Red]#,##0">
                  <c:v>53595</c:v>
                </c:pt>
                <c:pt idx="27" formatCode="#,##0;[Red]#,##0">
                  <c:v>53637</c:v>
                </c:pt>
                <c:pt idx="28" formatCode="#,##0;[Red]#,##0">
                  <c:v>53784</c:v>
                </c:pt>
                <c:pt idx="29" formatCode="#,##0;[Red]#,##0">
                  <c:v>54332</c:v>
                </c:pt>
                <c:pt idx="30" formatCode="#,##0;[Red]#,##0">
                  <c:v>54015</c:v>
                </c:pt>
                <c:pt idx="31" formatCode="#,##0;[Red]#,##0">
                  <c:v>53805</c:v>
                </c:pt>
                <c:pt idx="32" formatCode="#,##0;[Red]#,##0">
                  <c:v>53942</c:v>
                </c:pt>
                <c:pt idx="33">
                  <c:v>53984</c:v>
                </c:pt>
                <c:pt idx="34">
                  <c:v>54609</c:v>
                </c:pt>
                <c:pt idx="35" formatCode="#,##0;[Red]#,##0">
                  <c:v>54834</c:v>
                </c:pt>
                <c:pt idx="36" formatCode="#,##0;[Red]#,##0">
                  <c:v>54716</c:v>
                </c:pt>
                <c:pt idx="37">
                  <c:v>55122</c:v>
                </c:pt>
                <c:pt idx="38">
                  <c:v>54748</c:v>
                </c:pt>
                <c:pt idx="39">
                  <c:v>54535</c:v>
                </c:pt>
                <c:pt idx="40" formatCode="#,##0;[Red]#,##0">
                  <c:v>54385</c:v>
                </c:pt>
                <c:pt idx="41">
                  <c:v>54204</c:v>
                </c:pt>
                <c:pt idx="42">
                  <c:v>54015</c:v>
                </c:pt>
                <c:pt idx="43">
                  <c:v>53984</c:v>
                </c:pt>
                <c:pt idx="44">
                  <c:v>53984</c:v>
                </c:pt>
                <c:pt idx="45">
                  <c:v>53984</c:v>
                </c:pt>
                <c:pt idx="46">
                  <c:v>53984</c:v>
                </c:pt>
                <c:pt idx="47">
                  <c:v>53984</c:v>
                </c:pt>
                <c:pt idx="48">
                  <c:v>55143</c:v>
                </c:pt>
                <c:pt idx="49" formatCode="#,##0;[Red]#,##0">
                  <c:v>55164</c:v>
                </c:pt>
                <c:pt idx="50" formatCode="#,##0;[Red]#,##0">
                  <c:v>55260</c:v>
                </c:pt>
                <c:pt idx="51">
                  <c:v>55068</c:v>
                </c:pt>
                <c:pt idx="52">
                  <c:v>55068</c:v>
                </c:pt>
                <c:pt idx="53">
                  <c:v>55090</c:v>
                </c:pt>
                <c:pt idx="54">
                  <c:v>54834</c:v>
                </c:pt>
                <c:pt idx="55">
                  <c:v>54396</c:v>
                </c:pt>
                <c:pt idx="56">
                  <c:v>54099</c:v>
                </c:pt>
                <c:pt idx="57">
                  <c:v>54099</c:v>
                </c:pt>
                <c:pt idx="58">
                  <c:v>54099</c:v>
                </c:pt>
                <c:pt idx="59">
                  <c:v>54343</c:v>
                </c:pt>
                <c:pt idx="60">
                  <c:v>54289</c:v>
                </c:pt>
                <c:pt idx="61">
                  <c:v>54289</c:v>
                </c:pt>
                <c:pt idx="62">
                  <c:v>54289</c:v>
                </c:pt>
                <c:pt idx="63">
                  <c:v>54289</c:v>
                </c:pt>
                <c:pt idx="64">
                  <c:v>54556</c:v>
                </c:pt>
                <c:pt idx="65">
                  <c:v>54120</c:v>
                </c:pt>
                <c:pt idx="66">
                  <c:v>53721</c:v>
                </c:pt>
                <c:pt idx="67">
                  <c:v>53784</c:v>
                </c:pt>
                <c:pt idx="68">
                  <c:v>53784</c:v>
                </c:pt>
                <c:pt idx="69">
                  <c:v>53784</c:v>
                </c:pt>
                <c:pt idx="70">
                  <c:v>53784</c:v>
                </c:pt>
                <c:pt idx="71">
                  <c:v>53784</c:v>
                </c:pt>
                <c:pt idx="72">
                  <c:v>53784</c:v>
                </c:pt>
                <c:pt idx="73">
                  <c:v>53784</c:v>
                </c:pt>
                <c:pt idx="74">
                  <c:v>53784</c:v>
                </c:pt>
                <c:pt idx="75">
                  <c:v>54183</c:v>
                </c:pt>
                <c:pt idx="76">
                  <c:v>54727</c:v>
                </c:pt>
                <c:pt idx="77">
                  <c:v>55015</c:v>
                </c:pt>
                <c:pt idx="78">
                  <c:v>55015</c:v>
                </c:pt>
                <c:pt idx="79">
                  <c:v>55444</c:v>
                </c:pt>
                <c:pt idx="80">
                  <c:v>55047</c:v>
                </c:pt>
                <c:pt idx="81">
                  <c:v>55026</c:v>
                </c:pt>
                <c:pt idx="82">
                  <c:v>58184</c:v>
                </c:pt>
                <c:pt idx="83">
                  <c:v>58028</c:v>
                </c:pt>
                <c:pt idx="84">
                  <c:v>57860</c:v>
                </c:pt>
                <c:pt idx="85">
                  <c:v>57568</c:v>
                </c:pt>
                <c:pt idx="86">
                  <c:v>57225</c:v>
                </c:pt>
                <c:pt idx="87">
                  <c:v>56861</c:v>
                </c:pt>
                <c:pt idx="88">
                  <c:v>56508</c:v>
                </c:pt>
                <c:pt idx="89">
                  <c:v>56322</c:v>
                </c:pt>
                <c:pt idx="90">
                  <c:v>55921</c:v>
                </c:pt>
                <c:pt idx="91">
                  <c:v>55812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62368"/>
        <c:axId val="159572352"/>
      </c:lineChart>
      <c:dateAx>
        <c:axId val="159562368"/>
        <c:scaling>
          <c:orientation val="minMax"/>
        </c:scaling>
        <c:delete val="0"/>
        <c:axPos val="b"/>
        <c:numFmt formatCode="[$-409]mmmmm;@" sourceLinked="0"/>
        <c:majorTickMark val="out"/>
        <c:minorTickMark val="none"/>
        <c:tickLblPos val="nextTo"/>
        <c:crossAx val="15957235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59572352"/>
        <c:scaling>
          <c:orientation val="minMax"/>
          <c:max val="70000"/>
          <c:min val="2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956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143</xdr:row>
      <xdr:rowOff>132088</xdr:rowOff>
    </xdr:from>
    <xdr:to>
      <xdr:col>28</xdr:col>
      <xdr:colOff>365760</xdr:colOff>
      <xdr:row>171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71120</xdr:colOff>
      <xdr:row>143</xdr:row>
      <xdr:rowOff>25400</xdr:rowOff>
    </xdr:from>
    <xdr:to>
      <xdr:col>84</xdr:col>
      <xdr:colOff>20320</xdr:colOff>
      <xdr:row>166</xdr:row>
      <xdr:rowOff>142240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Z143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Z1" sqref="CZ1"/>
    </sheetView>
  </sheetViews>
  <sheetFormatPr defaultRowHeight="14.4" x14ac:dyDescent="0.3"/>
  <cols>
    <col min="1" max="1" width="11.19921875" customWidth="1"/>
    <col min="2" max="2" width="11.19921875" style="3" customWidth="1"/>
    <col min="3" max="3" width="8.8984375" style="47"/>
    <col min="4" max="4" width="8.59765625" style="47" customWidth="1"/>
    <col min="5" max="5" width="9.796875" style="3" customWidth="1"/>
    <col min="6" max="6" width="11.69921875" style="4" customWidth="1"/>
    <col min="7" max="7" width="8.296875" style="47" customWidth="1"/>
    <col min="8" max="8" width="3.09765625" style="47" customWidth="1"/>
    <col min="12" max="14" width="8.8984375" style="31"/>
    <col min="19" max="19" width="3.8984375" customWidth="1"/>
    <col min="24" max="24" width="8.8984375" style="31"/>
    <col min="26" max="26" width="11.796875" customWidth="1"/>
    <col min="28" max="28" width="9.8984375" customWidth="1"/>
    <col min="29" max="31" width="11.59765625" customWidth="1"/>
    <col min="32" max="32" width="19.3984375" customWidth="1"/>
    <col min="33" max="33" width="12.296875" customWidth="1"/>
    <col min="34" max="34" width="17.796875" style="47" customWidth="1"/>
    <col min="35" max="35" width="3.19921875" customWidth="1"/>
    <col min="36" max="36" width="11" customWidth="1"/>
    <col min="37" max="37" width="10.296875" customWidth="1"/>
    <col min="39" max="39" width="11.8984375" customWidth="1"/>
    <col min="40" max="41" width="10.19921875" customWidth="1"/>
    <col min="45" max="45" width="12.8984375" customWidth="1"/>
    <col min="46" max="46" width="10.19921875" customWidth="1"/>
    <col min="47" max="47" width="3.3984375" customWidth="1"/>
    <col min="49" max="49" width="10.296875" customWidth="1"/>
    <col min="50" max="50" width="12.19921875" customWidth="1"/>
    <col min="51" max="53" width="0" style="47" hidden="1" customWidth="1"/>
    <col min="54" max="54" width="2.69921875" style="47" hidden="1" customWidth="1"/>
    <col min="57" max="57" width="10.09765625" customWidth="1"/>
    <col min="58" max="58" width="13.296875" customWidth="1"/>
    <col min="59" max="59" width="12.296875" customWidth="1"/>
    <col min="60" max="60" width="12.8984375" customWidth="1"/>
    <col min="61" max="61" width="11.69921875" style="31" customWidth="1"/>
    <col min="62" max="62" width="14.296875" style="31" customWidth="1"/>
    <col min="63" max="63" width="15.8984375" style="31" customWidth="1"/>
    <col min="64" max="65" width="8.8984375" style="31"/>
    <col min="66" max="66" width="13.19921875" style="31" customWidth="1"/>
    <col min="67" max="67" width="25.296875" style="31" customWidth="1"/>
    <col min="68" max="68" width="13.59765625" style="31" customWidth="1"/>
    <col min="69" max="69" width="12.296875" style="31" customWidth="1"/>
    <col min="71" max="71" width="3" customWidth="1"/>
    <col min="72" max="72" width="10.19921875" customWidth="1"/>
    <col min="80" max="80" width="12" customWidth="1"/>
    <col min="85" max="85" width="11.8984375" customWidth="1"/>
    <col min="89" max="89" width="11.8984375" customWidth="1"/>
    <col min="91" max="91" width="13.19921875" customWidth="1"/>
    <col min="94" max="94" width="12.59765625" customWidth="1"/>
    <col min="95" max="95" width="12" style="4" customWidth="1"/>
    <col min="96" max="96" width="8.8984375" style="4"/>
    <col min="97" max="97" width="12.296875" style="4" customWidth="1"/>
    <col min="98" max="98" width="12.796875" style="4" customWidth="1"/>
    <col min="99" max="99" width="13.19921875" style="4" customWidth="1"/>
    <col min="100" max="100" width="8.8984375" style="4"/>
    <col min="101" max="101" width="11.8984375" style="4" customWidth="1"/>
    <col min="103" max="103" width="3.09765625" customWidth="1"/>
    <col min="104" max="104" width="8.8984375" style="7"/>
    <col min="107" max="107" width="8.8984375" style="3"/>
    <col min="110" max="111" width="10.09765625" customWidth="1"/>
    <col min="112" max="112" width="11.796875" style="3" customWidth="1"/>
    <col min="113" max="113" width="11.69921875" style="3" customWidth="1"/>
    <col min="114" max="114" width="10.19921875" style="47" customWidth="1"/>
    <col min="115" max="115" width="13.796875" style="47" customWidth="1"/>
    <col min="116" max="116" width="12.3984375" style="47" customWidth="1"/>
    <col min="117" max="117" width="11.8984375" style="47" customWidth="1"/>
    <col min="118" max="118" width="8.69921875" style="47" customWidth="1"/>
    <col min="119" max="122" width="8.8984375" style="47"/>
    <col min="123" max="123" width="12.09765625" style="47" customWidth="1"/>
    <col min="124" max="124" width="15.69921875" style="47" customWidth="1"/>
    <col min="125" max="126" width="8.8984375" style="47"/>
  </cols>
  <sheetData>
    <row r="1" spans="1:130" ht="73.900000000000006" customHeight="1" x14ac:dyDescent="0.35">
      <c r="B1" s="61" t="s">
        <v>52</v>
      </c>
      <c r="C1" s="2"/>
      <c r="D1" s="2"/>
      <c r="G1" s="5"/>
      <c r="H1" s="33"/>
      <c r="I1" s="61" t="s">
        <v>3</v>
      </c>
      <c r="J1" s="2"/>
      <c r="K1" s="2"/>
      <c r="L1" s="38"/>
      <c r="M1" s="50"/>
      <c r="N1" s="38"/>
      <c r="O1" s="2"/>
      <c r="P1" s="26"/>
      <c r="Q1" s="27" t="s">
        <v>32</v>
      </c>
      <c r="R1" s="27"/>
      <c r="S1" s="33"/>
      <c r="T1" s="61" t="s">
        <v>0</v>
      </c>
      <c r="U1" s="2"/>
      <c r="V1" s="2"/>
      <c r="W1" s="2"/>
      <c r="X1" s="50"/>
      <c r="Y1" s="2"/>
      <c r="Z1" s="2"/>
      <c r="AA1" s="2"/>
      <c r="AB1" s="27"/>
      <c r="AC1" s="29"/>
      <c r="AD1" s="5"/>
      <c r="AE1" s="80" t="s">
        <v>107</v>
      </c>
      <c r="AF1" s="80"/>
      <c r="AG1" s="80"/>
      <c r="AH1" s="5"/>
      <c r="AI1" s="32"/>
      <c r="AJ1" s="61" t="s">
        <v>11</v>
      </c>
      <c r="AK1" s="60"/>
      <c r="AL1" s="60"/>
      <c r="AM1">
        <f>MAX(AJ3:AJ112)</f>
        <v>811.09</v>
      </c>
      <c r="AN1" s="24">
        <f>MIN(AJ3:AJ232)</f>
        <v>797.4</v>
      </c>
      <c r="AO1" s="24">
        <f>1088-AN1</f>
        <v>290.60000000000002</v>
      </c>
      <c r="AP1" s="23"/>
      <c r="AQ1" s="23"/>
      <c r="AR1" s="23"/>
      <c r="AS1" s="23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3"/>
      <c r="BF1" s="2"/>
      <c r="BG1" s="2"/>
      <c r="BH1" s="2"/>
      <c r="BJ1" s="30"/>
      <c r="BL1" s="31" t="s">
        <v>38</v>
      </c>
      <c r="BS1" s="32"/>
      <c r="BT1" s="61" t="s">
        <v>155</v>
      </c>
      <c r="BY1" s="50" t="s">
        <v>49</v>
      </c>
      <c r="CL1" s="47" t="s">
        <v>41</v>
      </c>
      <c r="CM1" s="47"/>
      <c r="CN1" s="47" t="s">
        <v>26</v>
      </c>
      <c r="CO1" s="47"/>
      <c r="CP1" s="47" t="s">
        <v>40</v>
      </c>
      <c r="CT1" s="4" t="s">
        <v>44</v>
      </c>
      <c r="CU1" s="43" t="s">
        <v>138</v>
      </c>
      <c r="CV1" s="43"/>
      <c r="CW1" s="43"/>
      <c r="CX1" s="31"/>
      <c r="CY1" s="32"/>
      <c r="CZ1" s="61" t="s">
        <v>5</v>
      </c>
      <c r="DA1" s="31"/>
      <c r="DB1" s="4"/>
      <c r="DC1" s="2"/>
      <c r="DD1" s="3"/>
      <c r="DE1" s="4"/>
      <c r="DF1" s="3"/>
      <c r="DG1" s="3"/>
      <c r="DH1" s="60" t="s">
        <v>143</v>
      </c>
      <c r="DI1" s="2"/>
      <c r="DM1" s="49"/>
      <c r="DO1" s="2"/>
      <c r="DP1" s="47" t="s">
        <v>57</v>
      </c>
      <c r="DR1" s="3"/>
      <c r="DS1" s="3"/>
      <c r="DU1" s="2"/>
      <c r="DV1" s="2"/>
      <c r="DW1" s="47"/>
      <c r="DX1" s="2" t="s">
        <v>154</v>
      </c>
      <c r="DY1" s="47">
        <f>1.98*SUM(DW3:DX276)</f>
        <v>0</v>
      </c>
      <c r="DZ1" s="79"/>
    </row>
    <row r="2" spans="1:130" ht="57.05" customHeight="1" x14ac:dyDescent="0.35">
      <c r="B2" s="2" t="s">
        <v>1</v>
      </c>
      <c r="C2" s="5" t="s">
        <v>93</v>
      </c>
      <c r="D2" s="5" t="s">
        <v>94</v>
      </c>
      <c r="E2" s="2" t="s">
        <v>12</v>
      </c>
      <c r="F2" s="2" t="s">
        <v>95</v>
      </c>
      <c r="G2" s="2" t="s">
        <v>98</v>
      </c>
      <c r="H2" s="33"/>
      <c r="I2" s="2" t="s">
        <v>1</v>
      </c>
      <c r="J2" s="5" t="s">
        <v>93</v>
      </c>
      <c r="K2" s="5" t="s">
        <v>94</v>
      </c>
      <c r="L2" s="2" t="s">
        <v>12</v>
      </c>
      <c r="M2" s="2" t="s">
        <v>95</v>
      </c>
      <c r="N2" s="38" t="s">
        <v>96</v>
      </c>
      <c r="O2" s="2" t="s">
        <v>97</v>
      </c>
      <c r="P2" s="26" t="s">
        <v>31</v>
      </c>
      <c r="Q2" s="27" t="s">
        <v>33</v>
      </c>
      <c r="R2" s="27" t="s">
        <v>99</v>
      </c>
      <c r="S2" s="33"/>
      <c r="T2" s="2" t="s">
        <v>1</v>
      </c>
      <c r="U2" s="5" t="s">
        <v>93</v>
      </c>
      <c r="V2" s="5" t="s">
        <v>94</v>
      </c>
      <c r="W2" s="2" t="s">
        <v>12</v>
      </c>
      <c r="X2" s="2" t="s">
        <v>95</v>
      </c>
      <c r="Y2" s="38" t="s">
        <v>96</v>
      </c>
      <c r="Z2" s="2" t="s">
        <v>97</v>
      </c>
      <c r="AA2" s="2" t="s">
        <v>31</v>
      </c>
      <c r="AB2" s="27" t="s">
        <v>100</v>
      </c>
      <c r="AC2" s="27" t="s">
        <v>101</v>
      </c>
      <c r="AD2" s="27" t="s">
        <v>102</v>
      </c>
      <c r="AE2" s="2" t="s">
        <v>103</v>
      </c>
      <c r="AF2" s="2" t="s">
        <v>104</v>
      </c>
      <c r="AG2" s="2" t="s">
        <v>105</v>
      </c>
      <c r="AH2" s="5" t="s">
        <v>106</v>
      </c>
      <c r="AI2" s="32"/>
      <c r="AJ2" s="2" t="s">
        <v>108</v>
      </c>
      <c r="AK2" s="2" t="s">
        <v>2</v>
      </c>
      <c r="AL2" s="2" t="s">
        <v>93</v>
      </c>
      <c r="AM2" s="38" t="s">
        <v>109</v>
      </c>
      <c r="AN2" s="5" t="s">
        <v>94</v>
      </c>
      <c r="AO2" s="2" t="s">
        <v>12</v>
      </c>
      <c r="AP2" s="2" t="s">
        <v>95</v>
      </c>
      <c r="AQ2" s="2" t="s">
        <v>110</v>
      </c>
      <c r="AR2" s="38" t="s">
        <v>96</v>
      </c>
      <c r="AS2" s="2" t="s">
        <v>97</v>
      </c>
      <c r="AT2" s="2" t="s">
        <v>4</v>
      </c>
      <c r="AU2" s="9"/>
      <c r="AV2" s="2" t="s">
        <v>111</v>
      </c>
      <c r="AW2" s="2" t="s">
        <v>113</v>
      </c>
      <c r="AX2" s="2" t="s">
        <v>112</v>
      </c>
      <c r="AY2" s="2" t="s">
        <v>27</v>
      </c>
      <c r="AZ2" s="2" t="s">
        <v>50</v>
      </c>
      <c r="BA2" s="2"/>
      <c r="BB2" s="2"/>
      <c r="BC2" s="2" t="s">
        <v>114</v>
      </c>
      <c r="BD2" s="2" t="s">
        <v>9</v>
      </c>
      <c r="BE2" s="2" t="s">
        <v>115</v>
      </c>
      <c r="BF2" s="2" t="s">
        <v>116</v>
      </c>
      <c r="BG2" s="2" t="s">
        <v>117</v>
      </c>
      <c r="BH2" s="2" t="s">
        <v>118</v>
      </c>
      <c r="BI2" s="38" t="s">
        <v>119</v>
      </c>
      <c r="BJ2" s="38" t="s">
        <v>120</v>
      </c>
      <c r="BK2" s="38" t="s">
        <v>121</v>
      </c>
      <c r="BL2" s="81" t="s">
        <v>39</v>
      </c>
      <c r="BM2" s="81"/>
      <c r="BN2" s="37" t="s">
        <v>122</v>
      </c>
      <c r="BO2" s="38" t="s">
        <v>123</v>
      </c>
      <c r="BP2" s="38" t="s">
        <v>124</v>
      </c>
      <c r="BQ2" s="38" t="s">
        <v>125</v>
      </c>
      <c r="BR2" s="38" t="s">
        <v>126</v>
      </c>
      <c r="BS2" s="32"/>
      <c r="BT2" s="2" t="s">
        <v>108</v>
      </c>
      <c r="BU2" s="2" t="s">
        <v>2</v>
      </c>
      <c r="BV2" s="2" t="s">
        <v>93</v>
      </c>
      <c r="BW2" s="5" t="s">
        <v>94</v>
      </c>
      <c r="BX2" s="2" t="s">
        <v>12</v>
      </c>
      <c r="BY2" s="2" t="s">
        <v>95</v>
      </c>
      <c r="BZ2" s="2" t="s">
        <v>110</v>
      </c>
      <c r="CA2" s="38" t="s">
        <v>96</v>
      </c>
      <c r="CB2" s="2" t="s">
        <v>97</v>
      </c>
      <c r="CC2" s="5" t="s">
        <v>126</v>
      </c>
      <c r="CD2" s="5" t="s">
        <v>127</v>
      </c>
      <c r="CE2" s="5" t="s">
        <v>128</v>
      </c>
      <c r="CF2" s="2" t="s">
        <v>113</v>
      </c>
      <c r="CG2" s="2" t="s">
        <v>112</v>
      </c>
      <c r="CH2" s="2" t="s">
        <v>114</v>
      </c>
      <c r="CI2" s="2" t="s">
        <v>9</v>
      </c>
      <c r="CJ2" s="2" t="s">
        <v>115</v>
      </c>
      <c r="CK2" s="2" t="s">
        <v>116</v>
      </c>
      <c r="CL2" s="2" t="s">
        <v>129</v>
      </c>
      <c r="CM2" s="2" t="s">
        <v>130</v>
      </c>
      <c r="CN2" s="2" t="s">
        <v>131</v>
      </c>
      <c r="CO2" s="2" t="s">
        <v>132</v>
      </c>
      <c r="CP2" s="2" t="s">
        <v>45</v>
      </c>
      <c r="CQ2" s="5" t="s">
        <v>133</v>
      </c>
      <c r="CR2" s="5" t="s">
        <v>134</v>
      </c>
      <c r="CS2" s="5" t="s">
        <v>135</v>
      </c>
      <c r="CT2" s="5" t="s">
        <v>136</v>
      </c>
      <c r="CU2" s="5" t="s">
        <v>133</v>
      </c>
      <c r="CV2" s="5" t="s">
        <v>137</v>
      </c>
      <c r="CW2" s="5" t="s">
        <v>135</v>
      </c>
      <c r="CX2" s="2" t="s">
        <v>43</v>
      </c>
      <c r="CY2" s="32" t="s">
        <v>7</v>
      </c>
      <c r="CZ2" s="6" t="s">
        <v>6</v>
      </c>
      <c r="DA2" s="2" t="s">
        <v>2</v>
      </c>
      <c r="DB2" s="2" t="s">
        <v>93</v>
      </c>
      <c r="DC2" s="2" t="s">
        <v>139</v>
      </c>
      <c r="DD2" s="2" t="s">
        <v>140</v>
      </c>
      <c r="DE2" s="5" t="s">
        <v>10</v>
      </c>
      <c r="DF2" s="2" t="s">
        <v>141</v>
      </c>
      <c r="DG2" s="2" t="s">
        <v>142</v>
      </c>
      <c r="DH2" s="2" t="s">
        <v>144</v>
      </c>
      <c r="DI2" s="2" t="s">
        <v>145</v>
      </c>
      <c r="DJ2" s="2" t="s">
        <v>146</v>
      </c>
      <c r="DK2" s="2" t="s">
        <v>147</v>
      </c>
      <c r="DL2" s="2" t="s">
        <v>135</v>
      </c>
      <c r="DM2" s="2" t="s">
        <v>148</v>
      </c>
      <c r="DN2" s="2" t="s">
        <v>149</v>
      </c>
      <c r="DO2" s="2"/>
      <c r="DP2" s="2" t="s">
        <v>53</v>
      </c>
      <c r="DQ2" s="2" t="s">
        <v>54</v>
      </c>
      <c r="DR2" s="2" t="s">
        <v>55</v>
      </c>
      <c r="DS2" s="2" t="s">
        <v>56</v>
      </c>
      <c r="DT2" s="2" t="s">
        <v>150</v>
      </c>
      <c r="DU2" s="2"/>
      <c r="DV2" s="2"/>
      <c r="DW2" s="2" t="s">
        <v>151</v>
      </c>
      <c r="DX2" s="2" t="s">
        <v>152</v>
      </c>
      <c r="DY2" s="15" t="s">
        <v>153</v>
      </c>
      <c r="DZ2" s="79" t="s">
        <v>28</v>
      </c>
    </row>
    <row r="3" spans="1:130" x14ac:dyDescent="0.3">
      <c r="A3" s="1">
        <v>42278</v>
      </c>
      <c r="B3" s="3">
        <v>47827</v>
      </c>
      <c r="C3" s="4">
        <v>0</v>
      </c>
      <c r="D3" s="4">
        <f t="shared" ref="D3:D49" si="0">MIN(B3:B33)</f>
        <v>42239</v>
      </c>
      <c r="E3" s="3">
        <f t="shared" ref="E3:E25" si="1">B3</f>
        <v>47827</v>
      </c>
      <c r="F3" s="4">
        <v>0</v>
      </c>
      <c r="G3" s="4">
        <f t="shared" ref="G3:G46" si="2">IF(F3&gt;0,F3/1.9835,0)</f>
        <v>0</v>
      </c>
      <c r="H3" s="33"/>
      <c r="I3" s="3">
        <v>32370</v>
      </c>
      <c r="J3" s="4">
        <v>-211</v>
      </c>
      <c r="K3" s="4">
        <f t="shared" ref="K3:K49" si="3">MIN(I3:I33)</f>
        <v>27924</v>
      </c>
      <c r="L3" s="30">
        <f t="shared" ref="L3:L19" si="4">I3</f>
        <v>32370</v>
      </c>
      <c r="M3" s="25">
        <f>J3</f>
        <v>-211</v>
      </c>
      <c r="N3" s="25"/>
      <c r="P3" s="20">
        <v>173</v>
      </c>
      <c r="Q3" s="21">
        <f>P3+M3/1.98</f>
        <v>66.434343434343432</v>
      </c>
      <c r="R3" s="48">
        <v>0</v>
      </c>
      <c r="S3" s="34"/>
      <c r="T3" s="3">
        <v>54966</v>
      </c>
      <c r="U3" s="4">
        <f>T3-55435</f>
        <v>-469</v>
      </c>
      <c r="V3" s="4">
        <f t="shared" ref="V3:V51" si="5">MIN(T3:T33)</f>
        <v>38332</v>
      </c>
      <c r="W3" s="3">
        <f t="shared" ref="W3:W27" si="6">T3</f>
        <v>54966</v>
      </c>
      <c r="X3" s="25">
        <f>W3-55435</f>
        <v>-469</v>
      </c>
      <c r="Y3" s="4"/>
      <c r="AA3" s="20">
        <v>452</v>
      </c>
      <c r="AB3" s="3">
        <f t="shared" ref="AB3:AB34" si="7">AA3</f>
        <v>452</v>
      </c>
      <c r="AC3" s="48">
        <v>0</v>
      </c>
      <c r="AD3" s="41">
        <f t="shared" ref="AD3:AD34" si="8">MIN(R3,AB3-AC3)</f>
        <v>0</v>
      </c>
      <c r="AE3" s="3">
        <f t="shared" ref="AE3:AE34" si="9">T3+I3</f>
        <v>87336</v>
      </c>
      <c r="AF3" s="4">
        <f t="shared" ref="AF3:AF16" si="10">AT3</f>
        <v>608</v>
      </c>
      <c r="AG3">
        <v>573</v>
      </c>
      <c r="AH3" s="4">
        <f t="shared" ref="AH3:AH30" si="11">IF(M3&gt;0,M3/1.9835,0)+IF(X3&gt;0,X3/1.9835,0)</f>
        <v>0</v>
      </c>
      <c r="AI3" s="32"/>
      <c r="AJ3">
        <v>798.44</v>
      </c>
      <c r="AK3" s="3">
        <v>267732</v>
      </c>
      <c r="AL3" s="4">
        <f>AK3-267700</f>
        <v>32</v>
      </c>
      <c r="AM3" s="3">
        <v>2263478</v>
      </c>
      <c r="AN3" s="3">
        <f t="shared" ref="AN3:AN5" si="12">MIN(AK3:AK20)</f>
        <v>267636</v>
      </c>
      <c r="AO3" s="3">
        <f>AN3</f>
        <v>267636</v>
      </c>
      <c r="AP3" s="4">
        <v>0</v>
      </c>
      <c r="AQ3" s="44" t="s">
        <v>14</v>
      </c>
      <c r="AT3">
        <v>608</v>
      </c>
      <c r="AV3">
        <v>343</v>
      </c>
      <c r="AW3" s="47">
        <f t="shared" ref="AW3:AW31" si="13">AV3</f>
        <v>343</v>
      </c>
      <c r="AX3" s="4">
        <v>0</v>
      </c>
      <c r="AZ3" s="4">
        <f t="shared" ref="AZ3:AZ50" si="14">IF(AW3&lt;=6000,AW3,6000)</f>
        <v>343</v>
      </c>
      <c r="BC3">
        <v>0</v>
      </c>
      <c r="BD3">
        <v>246</v>
      </c>
      <c r="BE3" s="3">
        <f t="shared" ref="BE3:BE50" si="15">AV3+BC3+BD3</f>
        <v>589</v>
      </c>
      <c r="BF3">
        <v>3</v>
      </c>
      <c r="BG3" s="47">
        <v>0.03</v>
      </c>
      <c r="BH3">
        <v>0.15</v>
      </c>
      <c r="BI3" s="3">
        <f t="shared" ref="BI3:BI18" si="16">IF(AD3&lt;BE3,AD3,BE3)</f>
        <v>0</v>
      </c>
      <c r="BJ3" s="3">
        <f t="shared" ref="BJ3:BJ18" si="17">IF(BE3-BI3&gt;AC3,AC3,BE3-BI3)</f>
        <v>0</v>
      </c>
      <c r="BK3" s="3" t="b">
        <f t="shared" ref="BK3:BK18" si="18">IF(BJ3+BI3=AD3+AC3,TRUE,FALSE)</f>
        <v>1</v>
      </c>
      <c r="BL3" s="39"/>
      <c r="BM3" s="40"/>
      <c r="BN3" s="12">
        <v>0</v>
      </c>
      <c r="BO3" s="4">
        <f t="shared" ref="BO3:BO18" si="19">BE3-BI3-BJ3-BN3</f>
        <v>589</v>
      </c>
      <c r="BP3" s="4">
        <f t="shared" ref="BP3:BP46" si="20">AL3/1.98</f>
        <v>16.161616161616163</v>
      </c>
      <c r="BQ3" s="4">
        <f t="shared" ref="BQ3:BQ47" si="21">BP3-BL3</f>
        <v>16.161616161616163</v>
      </c>
      <c r="BR3" s="4">
        <f t="shared" ref="BR3:BR18" si="22">BQ3+BO3</f>
        <v>605.16161616161617</v>
      </c>
      <c r="BS3" s="32"/>
      <c r="BT3">
        <v>499.46</v>
      </c>
      <c r="BU3" s="3">
        <v>54727</v>
      </c>
      <c r="BV3" s="4">
        <v>43</v>
      </c>
      <c r="BW3" s="4">
        <f t="shared" ref="BW3:BW50" si="23">MIN(BU3:BU33)</f>
        <v>53595</v>
      </c>
      <c r="BX3" s="3">
        <v>54089</v>
      </c>
      <c r="BY3" s="4">
        <v>0</v>
      </c>
      <c r="BZ3" s="4" t="s">
        <v>14</v>
      </c>
      <c r="CC3">
        <v>513</v>
      </c>
      <c r="CD3">
        <v>589</v>
      </c>
      <c r="CE3">
        <v>490</v>
      </c>
      <c r="CF3" s="3">
        <f t="shared" ref="CF3:CF18" si="24">CE3-CG3</f>
        <v>490</v>
      </c>
      <c r="CG3" s="3">
        <f t="shared" ref="CG3:CG18" si="25">-BY3/1.98</f>
        <v>0</v>
      </c>
      <c r="CH3">
        <v>0</v>
      </c>
      <c r="CI3">
        <v>0</v>
      </c>
      <c r="CJ3" s="3">
        <f t="shared" ref="CJ3:CJ49" si="26">CE3+CH3+CI3</f>
        <v>490</v>
      </c>
      <c r="CK3">
        <v>1</v>
      </c>
      <c r="CP3" s="47">
        <v>0</v>
      </c>
      <c r="CQ3" s="4">
        <f t="shared" ref="CQ3:CQ4" si="27">MIN(CJ3-CP3,BI3+BJ3-CM3)</f>
        <v>0</v>
      </c>
      <c r="CR3" s="4">
        <f t="shared" ref="CR3:CR18" si="28">MIN(CJ3-CP3-CQ3-CS3,BO3-CN3)</f>
        <v>490</v>
      </c>
      <c r="CS3" s="4">
        <f t="shared" ref="CS3:CS4" si="29">MIN(CJ3-CQ3-CP3,BN3)</f>
        <v>0</v>
      </c>
      <c r="CT3" s="4">
        <f t="shared" ref="CT3:CT4" si="30">CJ3-CQ3-CR3-CS3-CP3</f>
        <v>0</v>
      </c>
      <c r="CU3" s="4">
        <f t="shared" ref="CU3:CU4" si="31">BI3+BJ3-CM3-CQ3</f>
        <v>0</v>
      </c>
      <c r="CV3" s="4">
        <f t="shared" ref="CV3:CV18" si="32">BO3-CR3-CN3</f>
        <v>99</v>
      </c>
      <c r="CW3" s="4">
        <f t="shared" ref="CW3:CW18" si="33">BN3-CS3</f>
        <v>0</v>
      </c>
      <c r="CX3" s="47">
        <v>0</v>
      </c>
      <c r="CY3" s="32"/>
      <c r="CZ3" s="7">
        <v>359.83</v>
      </c>
      <c r="DA3">
        <v>525</v>
      </c>
      <c r="DB3" s="4">
        <v>1</v>
      </c>
      <c r="DC3" s="3">
        <v>490</v>
      </c>
      <c r="DD3">
        <v>0</v>
      </c>
      <c r="DE3">
        <v>181</v>
      </c>
      <c r="DF3">
        <v>132</v>
      </c>
      <c r="DG3">
        <v>195</v>
      </c>
      <c r="DH3" s="3">
        <f t="shared" ref="DH3:DH50" si="34">MIN(CQ3,DF3+DG3)</f>
        <v>0</v>
      </c>
      <c r="DI3" s="3">
        <f t="shared" ref="DI3:DI50" si="35">MIN(DF3+DG3-DH3,CP3)</f>
        <v>0</v>
      </c>
      <c r="DJ3" s="48">
        <f t="shared" ref="DJ3:DJ20" si="36">MIN(CT3+CR3,(1816.6-847.8-770.6),DF3+DG3-DH3-DI3)</f>
        <v>198.19999999999993</v>
      </c>
      <c r="DK3" s="3">
        <f t="shared" ref="DK3:DK36" si="37">MIN(CR3+CT3-DJ3,DF3+DG3-DH3-DI3-DJ3)</f>
        <v>128.80000000000007</v>
      </c>
      <c r="DL3" s="4">
        <f t="shared" ref="DL3:DL49" si="38">MIN(CS3,DF3+DG3-DH3-DI3-DJ3-DK3)</f>
        <v>0</v>
      </c>
      <c r="DM3" s="42">
        <f t="shared" ref="DM3:DM5" si="39">DF3+DG3-DH3-DI3-DJ3-DK3-DL3</f>
        <v>0</v>
      </c>
      <c r="DN3" s="3">
        <f t="shared" ref="DN3:DN34" si="40">CR3+CT3-DJ3-DK3</f>
        <v>163</v>
      </c>
      <c r="DP3" s="3">
        <f t="shared" ref="DP3:DP33" si="41">IF(AND(BY3&gt;0,DL3&gt;0),MIN(BY3/1.9835,1816.6-DQ3,DL3-DQ3),0)</f>
        <v>0</v>
      </c>
      <c r="DQ3" s="3">
        <f t="shared" ref="DQ3:DQ33" si="42">IF(AND(DL3&gt;0,AH3&gt;0),MIN(AH3,DL3,1816.6-DJ3),0)</f>
        <v>0</v>
      </c>
      <c r="DR3" s="3">
        <f t="shared" ref="DR3:DR34" si="43">IF(AND(G3&gt;0,DL3&gt;0),MIN(G3,1816.6-DJ3-DP3-DQ3,DL3-DP3-DQ3),0)</f>
        <v>0</v>
      </c>
      <c r="DS3" s="3">
        <f t="shared" ref="DS3:DS34" si="44">IF(AND(G3&gt;0,DL3&gt;0),MIN(G3,1816.6-DJ3-DP3,DL3-DP3),0)</f>
        <v>0</v>
      </c>
      <c r="DT3" s="3">
        <f t="shared" ref="DT3:DT34" si="45">IF(AND(AP3&gt;0,G3/1.9835&gt;0),MIN(G3,AP3/1.9835),0)</f>
        <v>0</v>
      </c>
      <c r="DW3">
        <v>0</v>
      </c>
      <c r="DX3">
        <v>0</v>
      </c>
    </row>
    <row r="4" spans="1:130" x14ac:dyDescent="0.3">
      <c r="A4" s="1">
        <v>42279</v>
      </c>
      <c r="B4" s="3">
        <v>47527</v>
      </c>
      <c r="C4" s="4">
        <f t="shared" ref="C4:C50" si="46">B4-B3</f>
        <v>-300</v>
      </c>
      <c r="D4" s="4">
        <f t="shared" si="0"/>
        <v>42239</v>
      </c>
      <c r="E4" s="3">
        <f t="shared" si="1"/>
        <v>47527</v>
      </c>
      <c r="F4" s="4">
        <f t="shared" ref="F4:F26" si="47">E4-E3</f>
        <v>-300</v>
      </c>
      <c r="G4" s="4">
        <f t="shared" si="2"/>
        <v>0</v>
      </c>
      <c r="H4" s="33"/>
      <c r="I4" s="3">
        <v>32197</v>
      </c>
      <c r="J4" s="4">
        <f t="shared" ref="J4:J50" si="48">I4-I3</f>
        <v>-173</v>
      </c>
      <c r="K4" s="4">
        <f t="shared" si="3"/>
        <v>27794</v>
      </c>
      <c r="L4" s="30">
        <f t="shared" si="4"/>
        <v>32197</v>
      </c>
      <c r="M4" s="25">
        <f t="shared" ref="M4:M20" si="49">L4-L3</f>
        <v>-173</v>
      </c>
      <c r="N4" s="25"/>
      <c r="P4" s="20">
        <v>171</v>
      </c>
      <c r="Q4" s="21">
        <f>P4+M4/1.98</f>
        <v>83.62626262626263</v>
      </c>
      <c r="R4" s="48">
        <v>0</v>
      </c>
      <c r="S4" s="34"/>
      <c r="T4" s="3">
        <v>54263</v>
      </c>
      <c r="U4" s="4">
        <f t="shared" ref="U4:U51" si="50">T4-T3</f>
        <v>-703</v>
      </c>
      <c r="V4" s="4">
        <f t="shared" si="5"/>
        <v>38332</v>
      </c>
      <c r="W4" s="3">
        <f t="shared" si="6"/>
        <v>54263</v>
      </c>
      <c r="X4" s="25">
        <f t="shared" ref="X4:X28" si="51">W4-W3</f>
        <v>-703</v>
      </c>
      <c r="Y4" s="4"/>
      <c r="AA4" s="20">
        <v>508</v>
      </c>
      <c r="AB4" s="3">
        <f t="shared" si="7"/>
        <v>508</v>
      </c>
      <c r="AC4" s="48">
        <v>0</v>
      </c>
      <c r="AD4" s="41">
        <f t="shared" si="8"/>
        <v>0</v>
      </c>
      <c r="AE4" s="3">
        <f t="shared" si="9"/>
        <v>86460</v>
      </c>
      <c r="AF4" s="4">
        <f t="shared" si="10"/>
        <v>596</v>
      </c>
      <c r="AG4">
        <v>137</v>
      </c>
      <c r="AH4" s="4">
        <f t="shared" si="11"/>
        <v>0</v>
      </c>
      <c r="AI4" s="32"/>
      <c r="AJ4">
        <v>798.41</v>
      </c>
      <c r="AK4" s="3">
        <v>267636</v>
      </c>
      <c r="AL4" s="4">
        <f t="shared" ref="AL4:AL51" si="52">AK4-AK3</f>
        <v>-96</v>
      </c>
      <c r="AM4" s="3">
        <v>2253696</v>
      </c>
      <c r="AN4" s="3">
        <f t="shared" si="12"/>
        <v>267636</v>
      </c>
      <c r="AO4" s="3">
        <f t="shared" ref="AO4:AO5" si="53">AK4</f>
        <v>267636</v>
      </c>
      <c r="AP4" s="4">
        <f t="shared" ref="AP4:AP5" si="54">AO4-AO3</f>
        <v>0</v>
      </c>
      <c r="AQ4" t="s">
        <v>15</v>
      </c>
      <c r="AS4" s="3"/>
      <c r="AT4">
        <v>596</v>
      </c>
      <c r="AV4">
        <v>395</v>
      </c>
      <c r="AW4" s="47">
        <f t="shared" si="13"/>
        <v>395</v>
      </c>
      <c r="AX4" s="4">
        <v>0</v>
      </c>
      <c r="AZ4" s="4">
        <f t="shared" si="14"/>
        <v>395</v>
      </c>
      <c r="BC4">
        <v>0</v>
      </c>
      <c r="BD4">
        <v>246</v>
      </c>
      <c r="BE4" s="3">
        <f t="shared" si="15"/>
        <v>641</v>
      </c>
      <c r="BF4">
        <v>3</v>
      </c>
      <c r="BG4" s="47">
        <v>0.03</v>
      </c>
      <c r="BH4">
        <v>0.22</v>
      </c>
      <c r="BI4" s="3">
        <f t="shared" si="16"/>
        <v>0</v>
      </c>
      <c r="BJ4" s="3">
        <f t="shared" si="17"/>
        <v>0</v>
      </c>
      <c r="BK4" s="3" t="b">
        <f t="shared" si="18"/>
        <v>1</v>
      </c>
      <c r="BL4" s="39"/>
      <c r="BM4" s="40"/>
      <c r="BN4" s="12">
        <v>0</v>
      </c>
      <c r="BO4" s="4">
        <f t="shared" si="19"/>
        <v>641</v>
      </c>
      <c r="BP4" s="4">
        <v>0</v>
      </c>
      <c r="BQ4" s="4">
        <f t="shared" si="21"/>
        <v>0</v>
      </c>
      <c r="BR4" s="4">
        <f t="shared" si="22"/>
        <v>641</v>
      </c>
      <c r="BS4" s="32"/>
      <c r="BT4">
        <v>499.64</v>
      </c>
      <c r="BU4" s="3">
        <v>54919</v>
      </c>
      <c r="BV4" s="4">
        <v>192</v>
      </c>
      <c r="BW4" s="4">
        <f t="shared" si="23"/>
        <v>53595</v>
      </c>
      <c r="BX4" s="3">
        <f t="shared" ref="BX4:BX10" si="55">BX3</f>
        <v>54089</v>
      </c>
      <c r="BY4" s="4">
        <f t="shared" ref="BY4:BY10" si="56">BX4-BX3</f>
        <v>0</v>
      </c>
      <c r="BZ4" s="4" t="s">
        <v>14</v>
      </c>
      <c r="CC4">
        <v>544</v>
      </c>
      <c r="CD4">
        <v>641</v>
      </c>
      <c r="CE4">
        <v>446</v>
      </c>
      <c r="CF4" s="3">
        <f t="shared" si="24"/>
        <v>446</v>
      </c>
      <c r="CG4" s="3">
        <f t="shared" si="25"/>
        <v>0</v>
      </c>
      <c r="CH4">
        <v>0</v>
      </c>
      <c r="CI4">
        <v>0</v>
      </c>
      <c r="CJ4" s="3">
        <f t="shared" si="26"/>
        <v>446</v>
      </c>
      <c r="CK4">
        <v>1</v>
      </c>
      <c r="CP4" s="47">
        <v>0</v>
      </c>
      <c r="CQ4" s="4">
        <f t="shared" si="27"/>
        <v>0</v>
      </c>
      <c r="CR4" s="4">
        <f t="shared" si="28"/>
        <v>446</v>
      </c>
      <c r="CS4" s="4">
        <f t="shared" si="29"/>
        <v>0</v>
      </c>
      <c r="CT4" s="4">
        <f t="shared" si="30"/>
        <v>0</v>
      </c>
      <c r="CU4" s="4">
        <f t="shared" si="31"/>
        <v>0</v>
      </c>
      <c r="CV4" s="4">
        <f t="shared" si="32"/>
        <v>195</v>
      </c>
      <c r="CW4" s="4">
        <f t="shared" si="33"/>
        <v>0</v>
      </c>
      <c r="CX4" s="47">
        <v>0</v>
      </c>
      <c r="CY4" s="32"/>
      <c r="CZ4" s="7">
        <v>359.83</v>
      </c>
      <c r="DA4">
        <v>525</v>
      </c>
      <c r="DB4" s="4">
        <v>0</v>
      </c>
      <c r="DC4" s="3">
        <v>446</v>
      </c>
      <c r="DD4">
        <v>0</v>
      </c>
      <c r="DE4">
        <v>205</v>
      </c>
      <c r="DF4">
        <v>85</v>
      </c>
      <c r="DG4">
        <v>186</v>
      </c>
      <c r="DH4" s="3">
        <f t="shared" si="34"/>
        <v>0</v>
      </c>
      <c r="DI4" s="3">
        <f t="shared" si="35"/>
        <v>0</v>
      </c>
      <c r="DJ4" s="48">
        <f t="shared" si="36"/>
        <v>198.19999999999993</v>
      </c>
      <c r="DK4" s="3">
        <f t="shared" si="37"/>
        <v>72.800000000000068</v>
      </c>
      <c r="DL4" s="4">
        <f t="shared" si="38"/>
        <v>0</v>
      </c>
      <c r="DM4" s="42">
        <f t="shared" si="39"/>
        <v>0</v>
      </c>
      <c r="DN4" s="3">
        <f t="shared" si="40"/>
        <v>175</v>
      </c>
      <c r="DP4" s="3">
        <f t="shared" si="41"/>
        <v>0</v>
      </c>
      <c r="DQ4" s="3">
        <f t="shared" si="42"/>
        <v>0</v>
      </c>
      <c r="DR4" s="3">
        <f t="shared" si="43"/>
        <v>0</v>
      </c>
      <c r="DS4" s="3">
        <f t="shared" si="44"/>
        <v>0</v>
      </c>
      <c r="DT4" s="3">
        <f t="shared" si="45"/>
        <v>0</v>
      </c>
      <c r="DW4">
        <v>0</v>
      </c>
      <c r="DX4">
        <v>0</v>
      </c>
    </row>
    <row r="5" spans="1:130" x14ac:dyDescent="0.3">
      <c r="A5" s="1">
        <v>42280</v>
      </c>
      <c r="B5" s="3">
        <v>47303</v>
      </c>
      <c r="C5" s="4">
        <f t="shared" si="46"/>
        <v>-224</v>
      </c>
      <c r="D5" s="4">
        <f t="shared" si="0"/>
        <v>42083</v>
      </c>
      <c r="E5" s="3">
        <f t="shared" si="1"/>
        <v>47303</v>
      </c>
      <c r="F5" s="4">
        <f t="shared" si="47"/>
        <v>-224</v>
      </c>
      <c r="G5" s="4">
        <f t="shared" si="2"/>
        <v>0</v>
      </c>
      <c r="H5" s="33"/>
      <c r="I5" s="3">
        <v>32031</v>
      </c>
      <c r="J5" s="4">
        <f t="shared" si="48"/>
        <v>-166</v>
      </c>
      <c r="K5" s="4">
        <f t="shared" si="3"/>
        <v>27794</v>
      </c>
      <c r="L5" s="30">
        <f t="shared" si="4"/>
        <v>32031</v>
      </c>
      <c r="M5" s="25">
        <f t="shared" si="49"/>
        <v>-166</v>
      </c>
      <c r="N5" s="25"/>
      <c r="P5" s="20">
        <v>145</v>
      </c>
      <c r="Q5" s="21">
        <f>P5+M5/1.98</f>
        <v>61.161616161616166</v>
      </c>
      <c r="R5" s="48">
        <v>0</v>
      </c>
      <c r="S5" s="34"/>
      <c r="T5" s="3">
        <v>53551</v>
      </c>
      <c r="U5" s="4">
        <f t="shared" si="50"/>
        <v>-712</v>
      </c>
      <c r="V5" s="4">
        <f t="shared" si="5"/>
        <v>38332</v>
      </c>
      <c r="W5" s="3">
        <f t="shared" si="6"/>
        <v>53551</v>
      </c>
      <c r="X5" s="25">
        <f t="shared" si="51"/>
        <v>-712</v>
      </c>
      <c r="Y5" s="4"/>
      <c r="AA5" s="20">
        <v>509</v>
      </c>
      <c r="AB5" s="3">
        <f t="shared" si="7"/>
        <v>509</v>
      </c>
      <c r="AC5" s="48">
        <v>0</v>
      </c>
      <c r="AD5" s="41">
        <f t="shared" si="8"/>
        <v>0</v>
      </c>
      <c r="AE5" s="3">
        <f t="shared" si="9"/>
        <v>85582</v>
      </c>
      <c r="AF5" s="4">
        <f t="shared" si="10"/>
        <v>791</v>
      </c>
      <c r="AG5">
        <v>283</v>
      </c>
      <c r="AH5" s="4">
        <f t="shared" si="11"/>
        <v>0</v>
      </c>
      <c r="AI5" s="32"/>
      <c r="AJ5">
        <v>798.45</v>
      </c>
      <c r="AK5" s="3">
        <v>267764</v>
      </c>
      <c r="AL5" s="4">
        <f t="shared" si="52"/>
        <v>128</v>
      </c>
      <c r="AM5" s="3">
        <v>2243913</v>
      </c>
      <c r="AN5" s="3">
        <f t="shared" si="12"/>
        <v>267764</v>
      </c>
      <c r="AO5" s="3">
        <f t="shared" si="53"/>
        <v>267764</v>
      </c>
      <c r="AP5" s="4">
        <f t="shared" si="54"/>
        <v>128</v>
      </c>
      <c r="AQ5" t="s">
        <v>29</v>
      </c>
      <c r="AR5" s="3"/>
      <c r="AT5">
        <v>791</v>
      </c>
      <c r="AV5">
        <v>457</v>
      </c>
      <c r="AW5" s="47">
        <f t="shared" si="13"/>
        <v>457</v>
      </c>
      <c r="AX5" s="4">
        <v>0</v>
      </c>
      <c r="AZ5" s="4">
        <f t="shared" si="14"/>
        <v>457</v>
      </c>
      <c r="BB5" s="4">
        <f t="shared" ref="BB5:BB15" si="57">AP5/1.9835</f>
        <v>64.53239223594656</v>
      </c>
      <c r="BC5">
        <v>0</v>
      </c>
      <c r="BD5">
        <v>246</v>
      </c>
      <c r="BE5" s="3">
        <f t="shared" si="15"/>
        <v>703</v>
      </c>
      <c r="BF5">
        <v>23</v>
      </c>
      <c r="BG5" s="47">
        <v>0.22</v>
      </c>
      <c r="BH5">
        <v>0</v>
      </c>
      <c r="BI5" s="3">
        <f t="shared" si="16"/>
        <v>0</v>
      </c>
      <c r="BJ5" s="3">
        <f t="shared" si="17"/>
        <v>0</v>
      </c>
      <c r="BK5" s="3" t="b">
        <f t="shared" si="18"/>
        <v>1</v>
      </c>
      <c r="BN5" s="12">
        <v>0</v>
      </c>
      <c r="BO5" s="4">
        <f t="shared" si="19"/>
        <v>703</v>
      </c>
      <c r="BP5" s="4">
        <f t="shared" si="20"/>
        <v>64.646464646464651</v>
      </c>
      <c r="BQ5" s="4">
        <f t="shared" si="21"/>
        <v>64.646464646464651</v>
      </c>
      <c r="BR5" s="4">
        <f t="shared" si="22"/>
        <v>767.64646464646466</v>
      </c>
      <c r="BS5" s="32"/>
      <c r="BT5">
        <v>499.97</v>
      </c>
      <c r="BU5" s="3">
        <v>55271</v>
      </c>
      <c r="BV5" s="4">
        <v>352</v>
      </c>
      <c r="BW5" s="4">
        <f t="shared" si="23"/>
        <v>53595</v>
      </c>
      <c r="BX5" s="3">
        <f t="shared" si="55"/>
        <v>54089</v>
      </c>
      <c r="BY5" s="4">
        <f t="shared" si="56"/>
        <v>0</v>
      </c>
      <c r="BZ5" s="4" t="s">
        <v>14</v>
      </c>
      <c r="CC5">
        <v>611</v>
      </c>
      <c r="CD5">
        <v>703</v>
      </c>
      <c r="CE5">
        <v>426</v>
      </c>
      <c r="CF5" s="3">
        <f t="shared" si="24"/>
        <v>426</v>
      </c>
      <c r="CG5" s="3">
        <f t="shared" si="25"/>
        <v>0</v>
      </c>
      <c r="CH5">
        <v>0</v>
      </c>
      <c r="CI5">
        <v>0</v>
      </c>
      <c r="CJ5" s="3">
        <f t="shared" si="26"/>
        <v>426</v>
      </c>
      <c r="CK5">
        <v>8</v>
      </c>
      <c r="CP5" s="47">
        <v>0</v>
      </c>
      <c r="CQ5" s="4">
        <f t="shared" ref="CQ5:CQ28" si="58">MIN(CJ5-CP5,BI5+BJ5-CM5)</f>
        <v>0</v>
      </c>
      <c r="CR5" s="4">
        <f t="shared" si="28"/>
        <v>426</v>
      </c>
      <c r="CS5" s="4">
        <f t="shared" ref="CS5:CS28" si="59">MIN(CJ5-CQ5-CP5,BN5)</f>
        <v>0</v>
      </c>
      <c r="CT5" s="4">
        <f t="shared" ref="CT5:CT28" si="60">CJ5-CQ5-CR5-CS5-CP5</f>
        <v>0</v>
      </c>
      <c r="CU5" s="4">
        <f t="shared" ref="CU5:CU28" si="61">BI5+BJ5-CM5-CQ5</f>
        <v>0</v>
      </c>
      <c r="CV5" s="4">
        <f t="shared" si="32"/>
        <v>277</v>
      </c>
      <c r="CW5" s="4">
        <f t="shared" si="33"/>
        <v>0</v>
      </c>
      <c r="CX5" s="47">
        <v>0</v>
      </c>
      <c r="CY5" s="32"/>
      <c r="CZ5" s="7">
        <v>359.83</v>
      </c>
      <c r="DA5">
        <v>525</v>
      </c>
      <c r="DB5" s="4">
        <v>0</v>
      </c>
      <c r="DC5" s="3">
        <v>426</v>
      </c>
      <c r="DD5">
        <v>0</v>
      </c>
      <c r="DE5">
        <v>204</v>
      </c>
      <c r="DF5">
        <v>73</v>
      </c>
      <c r="DG5">
        <v>176</v>
      </c>
      <c r="DH5" s="3">
        <f t="shared" si="34"/>
        <v>0</v>
      </c>
      <c r="DI5" s="3">
        <f t="shared" si="35"/>
        <v>0</v>
      </c>
      <c r="DJ5" s="48">
        <f t="shared" si="36"/>
        <v>198.19999999999993</v>
      </c>
      <c r="DK5" s="3">
        <f t="shared" si="37"/>
        <v>50.800000000000068</v>
      </c>
      <c r="DL5" s="4">
        <f t="shared" si="38"/>
        <v>0</v>
      </c>
      <c r="DM5" s="42">
        <f t="shared" si="39"/>
        <v>0</v>
      </c>
      <c r="DN5" s="3">
        <f t="shared" si="40"/>
        <v>177</v>
      </c>
      <c r="DP5" s="3">
        <f t="shared" si="41"/>
        <v>0</v>
      </c>
      <c r="DQ5" s="3">
        <f t="shared" si="42"/>
        <v>0</v>
      </c>
      <c r="DR5" s="3">
        <f t="shared" si="43"/>
        <v>0</v>
      </c>
      <c r="DS5" s="3">
        <f t="shared" si="44"/>
        <v>0</v>
      </c>
      <c r="DT5" s="3">
        <f t="shared" si="45"/>
        <v>0</v>
      </c>
      <c r="DW5">
        <v>0</v>
      </c>
      <c r="DX5">
        <v>0</v>
      </c>
    </row>
    <row r="6" spans="1:130" x14ac:dyDescent="0.3">
      <c r="A6" s="1">
        <v>42281</v>
      </c>
      <c r="B6" s="3">
        <v>47080</v>
      </c>
      <c r="C6" s="4">
        <f t="shared" si="46"/>
        <v>-223</v>
      </c>
      <c r="D6" s="4">
        <f t="shared" si="0"/>
        <v>42005</v>
      </c>
      <c r="E6" s="3">
        <f t="shared" si="1"/>
        <v>47080</v>
      </c>
      <c r="F6" s="4">
        <f t="shared" si="47"/>
        <v>-223</v>
      </c>
      <c r="G6" s="4">
        <f t="shared" si="2"/>
        <v>0</v>
      </c>
      <c r="H6" s="33"/>
      <c r="I6" s="3">
        <v>31858</v>
      </c>
      <c r="J6" s="4">
        <f t="shared" si="48"/>
        <v>-173</v>
      </c>
      <c r="K6" s="4">
        <f t="shared" si="3"/>
        <v>27794</v>
      </c>
      <c r="L6" s="30">
        <f t="shared" si="4"/>
        <v>31858</v>
      </c>
      <c r="M6" s="25">
        <f t="shared" si="49"/>
        <v>-173</v>
      </c>
      <c r="N6" s="25"/>
      <c r="P6" s="20">
        <v>134</v>
      </c>
      <c r="Q6" s="21">
        <f>P6+M6/1.98</f>
        <v>46.62626262626263</v>
      </c>
      <c r="R6" s="48">
        <v>0</v>
      </c>
      <c r="S6" s="34"/>
      <c r="T6" s="3">
        <v>52826</v>
      </c>
      <c r="U6" s="4">
        <f t="shared" si="50"/>
        <v>-725</v>
      </c>
      <c r="V6" s="4">
        <f t="shared" si="5"/>
        <v>38332</v>
      </c>
      <c r="W6" s="3">
        <f t="shared" si="6"/>
        <v>52826</v>
      </c>
      <c r="X6" s="25">
        <f t="shared" si="51"/>
        <v>-725</v>
      </c>
      <c r="Y6" s="4"/>
      <c r="AA6" s="20">
        <v>510</v>
      </c>
      <c r="AB6" s="3">
        <f t="shared" si="7"/>
        <v>510</v>
      </c>
      <c r="AC6" s="48">
        <v>0</v>
      </c>
      <c r="AD6" s="41">
        <f t="shared" si="8"/>
        <v>0</v>
      </c>
      <c r="AE6" s="3">
        <f t="shared" si="9"/>
        <v>84684</v>
      </c>
      <c r="AF6" s="4">
        <f t="shared" si="10"/>
        <v>664</v>
      </c>
      <c r="AG6">
        <v>162</v>
      </c>
      <c r="AH6" s="4">
        <f t="shared" si="11"/>
        <v>0</v>
      </c>
      <c r="AI6" s="32"/>
      <c r="AJ6">
        <v>798.48</v>
      </c>
      <c r="AK6" s="3">
        <v>267861</v>
      </c>
      <c r="AL6" s="4">
        <f t="shared" si="52"/>
        <v>97</v>
      </c>
      <c r="AM6" s="3">
        <v>2234130</v>
      </c>
      <c r="AN6" s="3">
        <f t="shared" ref="AN6:AN69" si="62">MIN(AK6:AK23)</f>
        <v>267861</v>
      </c>
      <c r="AO6" s="3">
        <f t="shared" ref="AO6:AO14" si="63">AK6</f>
        <v>267861</v>
      </c>
      <c r="AP6" s="4">
        <f t="shared" ref="AP6:AP18" si="64">AO6-AO5</f>
        <v>97</v>
      </c>
      <c r="AQ6" s="44" t="s">
        <v>29</v>
      </c>
      <c r="AT6">
        <v>664</v>
      </c>
      <c r="AV6">
        <v>342</v>
      </c>
      <c r="AW6" s="47">
        <f t="shared" si="13"/>
        <v>342</v>
      </c>
      <c r="AX6" s="4">
        <v>0</v>
      </c>
      <c r="AZ6" s="4">
        <f t="shared" si="14"/>
        <v>342</v>
      </c>
      <c r="BB6" s="4">
        <f t="shared" si="57"/>
        <v>48.903453491303253</v>
      </c>
      <c r="BC6">
        <v>0</v>
      </c>
      <c r="BD6">
        <v>246</v>
      </c>
      <c r="BE6" s="3">
        <f t="shared" si="15"/>
        <v>588</v>
      </c>
      <c r="BF6">
        <v>27</v>
      </c>
      <c r="BG6" s="47">
        <v>0.26</v>
      </c>
      <c r="BH6">
        <v>0</v>
      </c>
      <c r="BI6" s="3">
        <f t="shared" si="16"/>
        <v>0</v>
      </c>
      <c r="BJ6" s="3">
        <f t="shared" si="17"/>
        <v>0</v>
      </c>
      <c r="BK6" s="3" t="b">
        <f t="shared" si="18"/>
        <v>1</v>
      </c>
      <c r="BN6" s="12">
        <v>0</v>
      </c>
      <c r="BO6" s="4">
        <f t="shared" si="19"/>
        <v>588</v>
      </c>
      <c r="BP6" s="4">
        <f t="shared" si="20"/>
        <v>48.98989898989899</v>
      </c>
      <c r="BQ6" s="4">
        <f t="shared" si="21"/>
        <v>48.98989898989899</v>
      </c>
      <c r="BR6" s="4">
        <f t="shared" si="22"/>
        <v>636.98989898989896</v>
      </c>
      <c r="BS6" s="32"/>
      <c r="BT6">
        <v>500.13</v>
      </c>
      <c r="BU6" s="3">
        <v>55444</v>
      </c>
      <c r="BV6" s="4">
        <v>173</v>
      </c>
      <c r="BW6" s="4">
        <f t="shared" si="23"/>
        <v>53595</v>
      </c>
      <c r="BX6" s="3">
        <f t="shared" si="55"/>
        <v>54089</v>
      </c>
      <c r="BY6" s="4">
        <f t="shared" si="56"/>
        <v>0</v>
      </c>
      <c r="BZ6" s="4" t="s">
        <v>14</v>
      </c>
      <c r="CC6">
        <v>492</v>
      </c>
      <c r="CD6">
        <v>588</v>
      </c>
      <c r="CE6">
        <v>396</v>
      </c>
      <c r="CF6" s="3">
        <f t="shared" si="24"/>
        <v>396</v>
      </c>
      <c r="CG6" s="3">
        <f t="shared" si="25"/>
        <v>0</v>
      </c>
      <c r="CH6">
        <v>0</v>
      </c>
      <c r="CI6">
        <v>0</v>
      </c>
      <c r="CJ6" s="3">
        <f t="shared" si="26"/>
        <v>396</v>
      </c>
      <c r="CK6">
        <v>9</v>
      </c>
      <c r="CP6" s="47">
        <v>0</v>
      </c>
      <c r="CQ6" s="4">
        <f t="shared" si="58"/>
        <v>0</v>
      </c>
      <c r="CR6" s="4">
        <f t="shared" si="28"/>
        <v>396</v>
      </c>
      <c r="CS6" s="4">
        <f t="shared" si="59"/>
        <v>0</v>
      </c>
      <c r="CT6" s="4">
        <f t="shared" si="60"/>
        <v>0</v>
      </c>
      <c r="CU6" s="4">
        <f t="shared" si="61"/>
        <v>0</v>
      </c>
      <c r="CV6" s="4">
        <f t="shared" si="32"/>
        <v>192</v>
      </c>
      <c r="CW6" s="4">
        <f t="shared" si="33"/>
        <v>0</v>
      </c>
      <c r="CX6" s="47">
        <v>0</v>
      </c>
      <c r="CY6" s="32"/>
      <c r="CZ6" s="7">
        <v>359.83</v>
      </c>
      <c r="DA6">
        <v>525</v>
      </c>
      <c r="DB6" s="4">
        <v>0</v>
      </c>
      <c r="DC6" s="3">
        <v>396</v>
      </c>
      <c r="DD6">
        <v>0</v>
      </c>
      <c r="DE6">
        <v>202</v>
      </c>
      <c r="DF6">
        <v>82</v>
      </c>
      <c r="DG6">
        <v>130</v>
      </c>
      <c r="DH6" s="3">
        <f t="shared" si="34"/>
        <v>0</v>
      </c>
      <c r="DI6" s="3">
        <f t="shared" si="35"/>
        <v>0</v>
      </c>
      <c r="DJ6" s="48">
        <f t="shared" si="36"/>
        <v>198.19999999999993</v>
      </c>
      <c r="DK6" s="3">
        <f t="shared" si="37"/>
        <v>13.800000000000068</v>
      </c>
      <c r="DL6" s="4">
        <f t="shared" si="38"/>
        <v>0</v>
      </c>
      <c r="DM6" s="42">
        <f t="shared" ref="DM6:DM69" si="65">DF6+DG6-DH6-DI6-DJ6-DK6-DL6</f>
        <v>0</v>
      </c>
      <c r="DN6" s="3">
        <f t="shared" si="40"/>
        <v>184</v>
      </c>
      <c r="DP6" s="3">
        <f t="shared" si="41"/>
        <v>0</v>
      </c>
      <c r="DQ6" s="3">
        <f t="shared" si="42"/>
        <v>0</v>
      </c>
      <c r="DR6" s="3">
        <f t="shared" si="43"/>
        <v>0</v>
      </c>
      <c r="DS6" s="3">
        <f t="shared" si="44"/>
        <v>0</v>
      </c>
      <c r="DT6" s="3">
        <f t="shared" si="45"/>
        <v>0</v>
      </c>
      <c r="DW6">
        <v>0</v>
      </c>
      <c r="DX6">
        <v>0</v>
      </c>
    </row>
    <row r="7" spans="1:130" x14ac:dyDescent="0.3">
      <c r="A7" s="1">
        <v>42282</v>
      </c>
      <c r="B7" s="3">
        <v>46931</v>
      </c>
      <c r="C7" s="4">
        <f t="shared" si="46"/>
        <v>-149</v>
      </c>
      <c r="D7" s="4">
        <f t="shared" si="0"/>
        <v>41771</v>
      </c>
      <c r="E7" s="3">
        <f t="shared" si="1"/>
        <v>46931</v>
      </c>
      <c r="F7" s="4">
        <f t="shared" si="47"/>
        <v>-149</v>
      </c>
      <c r="G7" s="4">
        <f t="shared" si="2"/>
        <v>0</v>
      </c>
      <c r="H7" s="33"/>
      <c r="I7" s="3">
        <v>31633</v>
      </c>
      <c r="J7" s="4">
        <f t="shared" si="48"/>
        <v>-225</v>
      </c>
      <c r="K7" s="4">
        <f t="shared" si="3"/>
        <v>27723</v>
      </c>
      <c r="L7" s="30">
        <f t="shared" si="4"/>
        <v>31633</v>
      </c>
      <c r="M7" s="25">
        <f t="shared" si="49"/>
        <v>-225</v>
      </c>
      <c r="N7" s="25"/>
      <c r="P7" s="20">
        <v>175</v>
      </c>
      <c r="Q7" s="21">
        <v>0</v>
      </c>
      <c r="R7" s="21">
        <f>-M7/1.98-N6/1.9835</f>
        <v>113.63636363636364</v>
      </c>
      <c r="S7" s="34"/>
      <c r="T7" s="3">
        <v>52178</v>
      </c>
      <c r="U7" s="4">
        <f t="shared" si="50"/>
        <v>-648</v>
      </c>
      <c r="V7" s="4">
        <f t="shared" si="5"/>
        <v>38332</v>
      </c>
      <c r="W7" s="3">
        <f t="shared" si="6"/>
        <v>52178</v>
      </c>
      <c r="X7" s="25">
        <f t="shared" si="51"/>
        <v>-648</v>
      </c>
      <c r="Y7" s="4"/>
      <c r="AA7" s="20">
        <v>511</v>
      </c>
      <c r="AB7" s="3">
        <f t="shared" si="7"/>
        <v>511</v>
      </c>
      <c r="AC7" s="48">
        <v>0</v>
      </c>
      <c r="AD7" s="41">
        <f t="shared" si="8"/>
        <v>113.63636363636364</v>
      </c>
      <c r="AE7" s="3">
        <f t="shared" si="9"/>
        <v>83811</v>
      </c>
      <c r="AF7" s="4">
        <f t="shared" si="10"/>
        <v>870</v>
      </c>
      <c r="AG7">
        <v>171</v>
      </c>
      <c r="AH7" s="4">
        <f t="shared" si="11"/>
        <v>0</v>
      </c>
      <c r="AI7" s="32"/>
      <c r="AJ7">
        <v>798.64</v>
      </c>
      <c r="AK7" s="3">
        <v>268375</v>
      </c>
      <c r="AL7" s="4">
        <f t="shared" si="52"/>
        <v>514</v>
      </c>
      <c r="AM7" s="3">
        <v>2224348</v>
      </c>
      <c r="AN7" s="3">
        <f t="shared" si="62"/>
        <v>268375</v>
      </c>
      <c r="AO7" s="3">
        <f t="shared" si="63"/>
        <v>268375</v>
      </c>
      <c r="AP7" s="4">
        <f t="shared" si="64"/>
        <v>514</v>
      </c>
      <c r="AQ7" s="44" t="s">
        <v>29</v>
      </c>
      <c r="AT7">
        <v>870</v>
      </c>
      <c r="AV7">
        <v>344</v>
      </c>
      <c r="AW7" s="47">
        <f t="shared" si="13"/>
        <v>344</v>
      </c>
      <c r="AX7" s="4">
        <v>0</v>
      </c>
      <c r="AZ7" s="4">
        <f t="shared" si="14"/>
        <v>344</v>
      </c>
      <c r="BB7" s="4">
        <f t="shared" si="57"/>
        <v>259.13788757247289</v>
      </c>
      <c r="BC7">
        <v>0</v>
      </c>
      <c r="BD7">
        <v>246</v>
      </c>
      <c r="BE7" s="3">
        <f t="shared" si="15"/>
        <v>590</v>
      </c>
      <c r="BF7">
        <v>21</v>
      </c>
      <c r="BG7" s="47">
        <v>0.2</v>
      </c>
      <c r="BH7">
        <v>0</v>
      </c>
      <c r="BI7" s="3">
        <f t="shared" si="16"/>
        <v>113.63636363636364</v>
      </c>
      <c r="BJ7" s="3">
        <f t="shared" si="17"/>
        <v>0</v>
      </c>
      <c r="BK7" s="3" t="b">
        <f t="shared" si="18"/>
        <v>1</v>
      </c>
      <c r="BN7" s="12">
        <v>0</v>
      </c>
      <c r="BO7" s="4">
        <f t="shared" si="19"/>
        <v>476.36363636363637</v>
      </c>
      <c r="BP7" s="4">
        <f t="shared" si="20"/>
        <v>259.59595959595958</v>
      </c>
      <c r="BQ7" s="4">
        <f t="shared" si="21"/>
        <v>259.59595959595958</v>
      </c>
      <c r="BR7" s="4">
        <f t="shared" si="22"/>
        <v>735.95959595959596</v>
      </c>
      <c r="BS7" s="32"/>
      <c r="BT7">
        <v>500.32</v>
      </c>
      <c r="BU7" s="3">
        <v>55650</v>
      </c>
      <c r="BV7" s="4">
        <v>206</v>
      </c>
      <c r="BW7" s="4">
        <f t="shared" si="23"/>
        <v>53595</v>
      </c>
      <c r="BX7" s="3">
        <f t="shared" si="55"/>
        <v>54089</v>
      </c>
      <c r="BY7" s="4">
        <f t="shared" si="56"/>
        <v>0</v>
      </c>
      <c r="BZ7" s="4" t="s">
        <v>14</v>
      </c>
      <c r="CC7">
        <v>504</v>
      </c>
      <c r="CD7">
        <v>590</v>
      </c>
      <c r="CE7">
        <v>393</v>
      </c>
      <c r="CF7" s="3">
        <f t="shared" si="24"/>
        <v>393</v>
      </c>
      <c r="CG7" s="3">
        <f t="shared" si="25"/>
        <v>0</v>
      </c>
      <c r="CH7">
        <v>0</v>
      </c>
      <c r="CI7">
        <v>0</v>
      </c>
      <c r="CJ7" s="3">
        <f t="shared" si="26"/>
        <v>393</v>
      </c>
      <c r="CK7">
        <v>7</v>
      </c>
      <c r="CP7" s="47">
        <v>0</v>
      </c>
      <c r="CQ7" s="4">
        <f t="shared" si="58"/>
        <v>113.63636363636364</v>
      </c>
      <c r="CR7" s="4">
        <f t="shared" si="28"/>
        <v>279.36363636363637</v>
      </c>
      <c r="CS7" s="4">
        <f t="shared" si="59"/>
        <v>0</v>
      </c>
      <c r="CT7" s="4">
        <f t="shared" si="60"/>
        <v>0</v>
      </c>
      <c r="CU7" s="4">
        <f t="shared" si="61"/>
        <v>0</v>
      </c>
      <c r="CV7" s="4">
        <f t="shared" si="32"/>
        <v>197</v>
      </c>
      <c r="CW7" s="4">
        <f t="shared" si="33"/>
        <v>0</v>
      </c>
      <c r="CX7" s="47">
        <v>0</v>
      </c>
      <c r="CY7" s="32"/>
      <c r="CZ7" s="7">
        <v>359.83</v>
      </c>
      <c r="DA7">
        <v>525</v>
      </c>
      <c r="DB7" s="4">
        <v>0</v>
      </c>
      <c r="DC7" s="3">
        <v>393</v>
      </c>
      <c r="DD7">
        <v>0</v>
      </c>
      <c r="DE7">
        <v>203</v>
      </c>
      <c r="DF7">
        <v>94</v>
      </c>
      <c r="DG7">
        <v>108</v>
      </c>
      <c r="DH7" s="3">
        <f t="shared" si="34"/>
        <v>113.63636363636364</v>
      </c>
      <c r="DI7" s="3">
        <f t="shared" si="35"/>
        <v>0</v>
      </c>
      <c r="DJ7" s="48">
        <f t="shared" si="36"/>
        <v>88.36363636363636</v>
      </c>
      <c r="DK7" s="3">
        <f t="shared" si="37"/>
        <v>0</v>
      </c>
      <c r="DL7" s="4">
        <f t="shared" si="38"/>
        <v>0</v>
      </c>
      <c r="DM7" s="42">
        <f t="shared" si="65"/>
        <v>0</v>
      </c>
      <c r="DN7" s="3">
        <f t="shared" si="40"/>
        <v>191</v>
      </c>
      <c r="DP7" s="3">
        <f t="shared" si="41"/>
        <v>0</v>
      </c>
      <c r="DQ7" s="3">
        <f t="shared" si="42"/>
        <v>0</v>
      </c>
      <c r="DR7" s="3">
        <f t="shared" si="43"/>
        <v>0</v>
      </c>
      <c r="DS7" s="3">
        <f t="shared" si="44"/>
        <v>0</v>
      </c>
      <c r="DT7" s="3">
        <f t="shared" si="45"/>
        <v>0</v>
      </c>
      <c r="DW7">
        <v>0</v>
      </c>
      <c r="DX7">
        <v>0</v>
      </c>
    </row>
    <row r="8" spans="1:130" x14ac:dyDescent="0.3">
      <c r="A8" s="1">
        <v>42283</v>
      </c>
      <c r="B8" s="3">
        <v>46708</v>
      </c>
      <c r="C8" s="4">
        <f t="shared" si="46"/>
        <v>-223</v>
      </c>
      <c r="D8" s="4">
        <f t="shared" si="0"/>
        <v>41616</v>
      </c>
      <c r="E8" s="3">
        <f t="shared" si="1"/>
        <v>46708</v>
      </c>
      <c r="F8" s="4">
        <f t="shared" si="47"/>
        <v>-223</v>
      </c>
      <c r="G8" s="4">
        <f t="shared" si="2"/>
        <v>0</v>
      </c>
      <c r="H8" s="33"/>
      <c r="I8" s="3">
        <v>31593</v>
      </c>
      <c r="J8" s="4">
        <f t="shared" si="48"/>
        <v>-40</v>
      </c>
      <c r="K8" s="4">
        <f t="shared" si="3"/>
        <v>27645</v>
      </c>
      <c r="L8" s="30">
        <f t="shared" si="4"/>
        <v>31593</v>
      </c>
      <c r="M8" s="25">
        <f t="shared" si="49"/>
        <v>-40</v>
      </c>
      <c r="P8" s="20">
        <v>74</v>
      </c>
      <c r="Q8" s="21">
        <f t="shared" ref="Q8:Q28" si="66">P8+M8/1.98</f>
        <v>53.797979797979799</v>
      </c>
      <c r="R8" s="21">
        <f t="shared" ref="R8:R39" si="67">-M8/1.98</f>
        <v>20.202020202020201</v>
      </c>
      <c r="S8" s="34"/>
      <c r="T8" s="3">
        <v>51324</v>
      </c>
      <c r="U8" s="4">
        <f t="shared" si="50"/>
        <v>-854</v>
      </c>
      <c r="V8" s="4">
        <f t="shared" si="5"/>
        <v>38332</v>
      </c>
      <c r="W8" s="3">
        <f t="shared" si="6"/>
        <v>51324</v>
      </c>
      <c r="X8" s="25">
        <f t="shared" si="51"/>
        <v>-854</v>
      </c>
      <c r="Y8" s="4"/>
      <c r="AA8" s="20">
        <v>505</v>
      </c>
      <c r="AB8" s="3">
        <f t="shared" si="7"/>
        <v>505</v>
      </c>
      <c r="AC8" s="48">
        <v>0</v>
      </c>
      <c r="AD8" s="41">
        <f t="shared" si="8"/>
        <v>20.202020202020201</v>
      </c>
      <c r="AE8" s="3">
        <f t="shared" si="9"/>
        <v>82917</v>
      </c>
      <c r="AF8" s="4">
        <f t="shared" si="10"/>
        <v>979</v>
      </c>
      <c r="AG8">
        <v>334</v>
      </c>
      <c r="AH8" s="4">
        <f t="shared" si="11"/>
        <v>0</v>
      </c>
      <c r="AI8" s="32"/>
      <c r="AJ8">
        <v>798.84</v>
      </c>
      <c r="AK8" s="3">
        <v>269018</v>
      </c>
      <c r="AL8" s="4">
        <f t="shared" si="52"/>
        <v>643</v>
      </c>
      <c r="AM8" s="3">
        <v>2214565</v>
      </c>
      <c r="AN8" s="3">
        <f t="shared" si="62"/>
        <v>269018</v>
      </c>
      <c r="AO8" s="3">
        <f t="shared" si="63"/>
        <v>269018</v>
      </c>
      <c r="AP8" s="4">
        <f t="shared" si="64"/>
        <v>643</v>
      </c>
      <c r="AQ8" s="44" t="s">
        <v>29</v>
      </c>
      <c r="AT8">
        <v>979</v>
      </c>
      <c r="AV8">
        <v>391</v>
      </c>
      <c r="AW8" s="47">
        <f t="shared" si="13"/>
        <v>391</v>
      </c>
      <c r="AX8" s="4">
        <v>0</v>
      </c>
      <c r="AZ8" s="4">
        <f t="shared" si="14"/>
        <v>391</v>
      </c>
      <c r="BB8" s="4">
        <f t="shared" si="57"/>
        <v>324.17443912276281</v>
      </c>
      <c r="BC8">
        <v>0</v>
      </c>
      <c r="BD8">
        <v>246</v>
      </c>
      <c r="BE8" s="3">
        <f t="shared" si="15"/>
        <v>637</v>
      </c>
      <c r="BF8">
        <v>18</v>
      </c>
      <c r="BG8" s="47">
        <v>0.17</v>
      </c>
      <c r="BH8">
        <v>0</v>
      </c>
      <c r="BI8" s="3">
        <f t="shared" si="16"/>
        <v>20.202020202020201</v>
      </c>
      <c r="BJ8" s="3">
        <f t="shared" si="17"/>
        <v>0</v>
      </c>
      <c r="BK8" s="3" t="b">
        <f t="shared" si="18"/>
        <v>1</v>
      </c>
      <c r="BN8" s="12">
        <v>0</v>
      </c>
      <c r="BO8" s="4">
        <f t="shared" si="19"/>
        <v>616.79797979797979</v>
      </c>
      <c r="BP8" s="4">
        <f t="shared" si="20"/>
        <v>324.74747474747477</v>
      </c>
      <c r="BQ8" s="4">
        <f t="shared" si="21"/>
        <v>324.74747474747477</v>
      </c>
      <c r="BR8" s="4">
        <f t="shared" si="22"/>
        <v>941.5454545454545</v>
      </c>
      <c r="BS8" s="32"/>
      <c r="BT8">
        <v>500.56</v>
      </c>
      <c r="BU8" s="3">
        <v>55910</v>
      </c>
      <c r="BV8" s="4">
        <v>260</v>
      </c>
      <c r="BW8" s="4">
        <f t="shared" si="23"/>
        <v>53595</v>
      </c>
      <c r="BX8" s="3">
        <f t="shared" si="55"/>
        <v>54089</v>
      </c>
      <c r="BY8" s="4">
        <f t="shared" si="56"/>
        <v>0</v>
      </c>
      <c r="BZ8" s="4" t="s">
        <v>14</v>
      </c>
      <c r="CC8">
        <v>546</v>
      </c>
      <c r="CD8">
        <v>637</v>
      </c>
      <c r="CE8">
        <v>409</v>
      </c>
      <c r="CF8" s="3">
        <f t="shared" si="24"/>
        <v>409</v>
      </c>
      <c r="CG8" s="3">
        <f t="shared" si="25"/>
        <v>0</v>
      </c>
      <c r="CH8">
        <v>0</v>
      </c>
      <c r="CI8">
        <v>0</v>
      </c>
      <c r="CJ8" s="3">
        <f t="shared" si="26"/>
        <v>409</v>
      </c>
      <c r="CK8">
        <v>6</v>
      </c>
      <c r="CP8" s="47">
        <v>0</v>
      </c>
      <c r="CQ8" s="4">
        <f t="shared" si="58"/>
        <v>20.202020202020201</v>
      </c>
      <c r="CR8" s="4">
        <f t="shared" si="28"/>
        <v>388.79797979797979</v>
      </c>
      <c r="CS8" s="4">
        <f t="shared" si="59"/>
        <v>0</v>
      </c>
      <c r="CT8" s="4">
        <f t="shared" si="60"/>
        <v>0</v>
      </c>
      <c r="CU8" s="4">
        <f t="shared" si="61"/>
        <v>0</v>
      </c>
      <c r="CV8" s="4">
        <f t="shared" si="32"/>
        <v>228</v>
      </c>
      <c r="CW8" s="4">
        <f t="shared" si="33"/>
        <v>0</v>
      </c>
      <c r="CX8" s="47">
        <v>0</v>
      </c>
      <c r="CY8" s="32"/>
      <c r="CZ8" s="7">
        <v>359.86</v>
      </c>
      <c r="DA8">
        <v>527</v>
      </c>
      <c r="DB8" s="4">
        <v>2</v>
      </c>
      <c r="DC8" s="3">
        <v>409</v>
      </c>
      <c r="DD8">
        <v>0</v>
      </c>
      <c r="DE8">
        <v>202</v>
      </c>
      <c r="DF8">
        <v>99</v>
      </c>
      <c r="DG8">
        <v>120</v>
      </c>
      <c r="DH8" s="3">
        <f t="shared" si="34"/>
        <v>20.202020202020201</v>
      </c>
      <c r="DI8" s="3">
        <f t="shared" si="35"/>
        <v>0</v>
      </c>
      <c r="DJ8" s="48">
        <f t="shared" si="36"/>
        <v>198.19999999999993</v>
      </c>
      <c r="DK8" s="3">
        <f t="shared" si="37"/>
        <v>0.59797979797986045</v>
      </c>
      <c r="DL8" s="4">
        <f t="shared" si="38"/>
        <v>0</v>
      </c>
      <c r="DM8" s="42">
        <f t="shared" si="65"/>
        <v>0</v>
      </c>
      <c r="DN8" s="3">
        <f t="shared" si="40"/>
        <v>190</v>
      </c>
      <c r="DP8" s="3">
        <f t="shared" si="41"/>
        <v>0</v>
      </c>
      <c r="DQ8" s="3">
        <f t="shared" si="42"/>
        <v>0</v>
      </c>
      <c r="DR8" s="3">
        <f t="shared" si="43"/>
        <v>0</v>
      </c>
      <c r="DS8" s="3">
        <f t="shared" si="44"/>
        <v>0</v>
      </c>
      <c r="DT8" s="3">
        <f t="shared" si="45"/>
        <v>0</v>
      </c>
      <c r="DW8">
        <v>0</v>
      </c>
      <c r="DX8">
        <v>0</v>
      </c>
    </row>
    <row r="9" spans="1:130" x14ac:dyDescent="0.3">
      <c r="A9" s="1">
        <v>42284</v>
      </c>
      <c r="B9" s="3">
        <v>46486</v>
      </c>
      <c r="C9" s="4">
        <f t="shared" si="46"/>
        <v>-222</v>
      </c>
      <c r="D9" s="4">
        <f t="shared" si="0"/>
        <v>41383</v>
      </c>
      <c r="E9" s="3">
        <f t="shared" si="1"/>
        <v>46486</v>
      </c>
      <c r="F9" s="4">
        <f t="shared" si="47"/>
        <v>-222</v>
      </c>
      <c r="G9" s="4">
        <f t="shared" si="2"/>
        <v>0</v>
      </c>
      <c r="H9" s="33"/>
      <c r="I9" s="3">
        <v>31437</v>
      </c>
      <c r="J9" s="4">
        <f t="shared" si="48"/>
        <v>-156</v>
      </c>
      <c r="K9" s="4">
        <f t="shared" si="3"/>
        <v>27554</v>
      </c>
      <c r="L9" s="30">
        <f t="shared" si="4"/>
        <v>31437</v>
      </c>
      <c r="M9" s="25">
        <f t="shared" si="49"/>
        <v>-156</v>
      </c>
      <c r="P9" s="20">
        <v>132</v>
      </c>
      <c r="Q9" s="21">
        <f t="shared" si="66"/>
        <v>53.212121212121218</v>
      </c>
      <c r="R9" s="21">
        <f t="shared" si="67"/>
        <v>78.787878787878782</v>
      </c>
      <c r="S9" s="34"/>
      <c r="T9" s="3">
        <v>50744</v>
      </c>
      <c r="U9" s="4">
        <f t="shared" si="50"/>
        <v>-580</v>
      </c>
      <c r="V9" s="4">
        <f t="shared" si="5"/>
        <v>38332</v>
      </c>
      <c r="W9" s="3">
        <f t="shared" si="6"/>
        <v>50744</v>
      </c>
      <c r="X9" s="25">
        <f t="shared" si="51"/>
        <v>-580</v>
      </c>
      <c r="Y9" s="4"/>
      <c r="AA9" s="20">
        <v>435</v>
      </c>
      <c r="AB9" s="3">
        <f t="shared" si="7"/>
        <v>435</v>
      </c>
      <c r="AC9" s="48">
        <v>0</v>
      </c>
      <c r="AD9" s="41">
        <f t="shared" si="8"/>
        <v>78.787878787878782</v>
      </c>
      <c r="AE9" s="3">
        <f t="shared" si="9"/>
        <v>82181</v>
      </c>
      <c r="AF9" s="4">
        <f t="shared" si="10"/>
        <v>458</v>
      </c>
      <c r="AG9">
        <v>136</v>
      </c>
      <c r="AH9" s="4">
        <f t="shared" si="11"/>
        <v>0</v>
      </c>
      <c r="AI9" s="32"/>
      <c r="AJ9">
        <v>798.95</v>
      </c>
      <c r="AK9" s="3">
        <v>269372</v>
      </c>
      <c r="AL9" s="4">
        <f t="shared" si="52"/>
        <v>354</v>
      </c>
      <c r="AM9" s="3">
        <v>2204783</v>
      </c>
      <c r="AN9" s="3">
        <f t="shared" si="62"/>
        <v>269372</v>
      </c>
      <c r="AO9" s="3">
        <f t="shared" si="63"/>
        <v>269372</v>
      </c>
      <c r="AP9" s="4">
        <f t="shared" si="64"/>
        <v>354</v>
      </c>
      <c r="AQ9" s="44" t="s">
        <v>29</v>
      </c>
      <c r="AT9">
        <v>458</v>
      </c>
      <c r="AV9">
        <v>9</v>
      </c>
      <c r="AW9" s="47">
        <f t="shared" si="13"/>
        <v>9</v>
      </c>
      <c r="AX9" s="4">
        <v>0</v>
      </c>
      <c r="AZ9" s="4">
        <f t="shared" si="14"/>
        <v>9</v>
      </c>
      <c r="BB9" s="4">
        <f t="shared" si="57"/>
        <v>178.4723972775397</v>
      </c>
      <c r="BC9">
        <v>0</v>
      </c>
      <c r="BD9">
        <v>246</v>
      </c>
      <c r="BE9" s="3">
        <f t="shared" si="15"/>
        <v>255</v>
      </c>
      <c r="BF9">
        <v>25</v>
      </c>
      <c r="BG9" s="47">
        <v>0.24</v>
      </c>
      <c r="BH9">
        <v>0</v>
      </c>
      <c r="BI9" s="3">
        <f t="shared" si="16"/>
        <v>78.787878787878782</v>
      </c>
      <c r="BJ9" s="3">
        <f t="shared" si="17"/>
        <v>0</v>
      </c>
      <c r="BK9" s="3" t="b">
        <f t="shared" si="18"/>
        <v>1</v>
      </c>
      <c r="BL9" s="17">
        <f t="shared" ref="BL9:BL10" si="68">MIN(AP9/1.98,AD9+AC9-BI9-BJ9)</f>
        <v>0</v>
      </c>
      <c r="BM9" s="7" t="b">
        <f t="shared" ref="BM9:BM10" si="69">AD9+AC9=BI9+BJ9+BL9</f>
        <v>1</v>
      </c>
      <c r="BN9" s="12">
        <v>0</v>
      </c>
      <c r="BO9" s="4">
        <f t="shared" si="19"/>
        <v>176.21212121212122</v>
      </c>
      <c r="BP9" s="4">
        <f t="shared" si="20"/>
        <v>178.78787878787878</v>
      </c>
      <c r="BQ9" s="4">
        <f t="shared" si="21"/>
        <v>178.78787878787878</v>
      </c>
      <c r="BR9" s="4">
        <f t="shared" si="22"/>
        <v>355</v>
      </c>
      <c r="BS9" s="32"/>
      <c r="BT9">
        <v>500.05</v>
      </c>
      <c r="BU9" s="3">
        <v>55357</v>
      </c>
      <c r="BV9" s="4">
        <v>-553</v>
      </c>
      <c r="BW9" s="4">
        <f t="shared" si="23"/>
        <v>53595</v>
      </c>
      <c r="BX9" s="3">
        <f t="shared" si="55"/>
        <v>54089</v>
      </c>
      <c r="BY9" s="4">
        <f t="shared" si="56"/>
        <v>0</v>
      </c>
      <c r="BZ9" s="4" t="s">
        <v>15</v>
      </c>
      <c r="CC9">
        <v>164</v>
      </c>
      <c r="CD9">
        <v>255</v>
      </c>
      <c r="CE9">
        <v>435</v>
      </c>
      <c r="CF9" s="3">
        <f t="shared" si="24"/>
        <v>435</v>
      </c>
      <c r="CG9" s="3">
        <f t="shared" si="25"/>
        <v>0</v>
      </c>
      <c r="CH9">
        <v>0</v>
      </c>
      <c r="CI9">
        <v>0</v>
      </c>
      <c r="CJ9" s="3">
        <f t="shared" si="26"/>
        <v>435</v>
      </c>
      <c r="CK9">
        <v>8</v>
      </c>
      <c r="CP9" s="47">
        <v>0</v>
      </c>
      <c r="CQ9" s="4">
        <f t="shared" si="58"/>
        <v>78.787878787878782</v>
      </c>
      <c r="CR9" s="4">
        <f t="shared" si="28"/>
        <v>176.21212121212122</v>
      </c>
      <c r="CS9" s="4">
        <f t="shared" si="59"/>
        <v>0</v>
      </c>
      <c r="CT9" s="4">
        <f t="shared" si="60"/>
        <v>180.00000000000003</v>
      </c>
      <c r="CU9" s="4">
        <f t="shared" si="61"/>
        <v>0</v>
      </c>
      <c r="CV9" s="4">
        <f t="shared" si="32"/>
        <v>0</v>
      </c>
      <c r="CW9" s="4">
        <f t="shared" si="33"/>
        <v>0</v>
      </c>
      <c r="CX9" s="47">
        <v>0</v>
      </c>
      <c r="CY9" s="32"/>
      <c r="CZ9" s="7">
        <v>359.83</v>
      </c>
      <c r="DA9">
        <v>525</v>
      </c>
      <c r="DB9" s="4">
        <v>-2</v>
      </c>
      <c r="DC9" s="3">
        <v>435</v>
      </c>
      <c r="DD9">
        <v>0</v>
      </c>
      <c r="DE9">
        <v>205</v>
      </c>
      <c r="DF9">
        <v>100</v>
      </c>
      <c r="DG9">
        <v>143</v>
      </c>
      <c r="DH9" s="3">
        <f t="shared" si="34"/>
        <v>78.787878787878782</v>
      </c>
      <c r="DI9" s="3">
        <f t="shared" si="35"/>
        <v>0</v>
      </c>
      <c r="DJ9" s="48">
        <f t="shared" si="36"/>
        <v>164.21212121212122</v>
      </c>
      <c r="DK9" s="3">
        <f t="shared" si="37"/>
        <v>0</v>
      </c>
      <c r="DL9" s="4">
        <f t="shared" si="38"/>
        <v>0</v>
      </c>
      <c r="DM9" s="42">
        <f t="shared" si="65"/>
        <v>0</v>
      </c>
      <c r="DN9" s="3">
        <f t="shared" si="40"/>
        <v>192.00000000000003</v>
      </c>
      <c r="DP9" s="3">
        <f t="shared" si="41"/>
        <v>0</v>
      </c>
      <c r="DQ9" s="3">
        <f t="shared" si="42"/>
        <v>0</v>
      </c>
      <c r="DR9" s="3">
        <f t="shared" si="43"/>
        <v>0</v>
      </c>
      <c r="DS9" s="3">
        <f t="shared" si="44"/>
        <v>0</v>
      </c>
      <c r="DT9" s="3">
        <f t="shared" si="45"/>
        <v>0</v>
      </c>
      <c r="DW9">
        <v>0</v>
      </c>
      <c r="DX9">
        <v>0</v>
      </c>
    </row>
    <row r="10" spans="1:130" x14ac:dyDescent="0.3">
      <c r="A10" s="1">
        <v>42285</v>
      </c>
      <c r="B10" s="3">
        <v>46338</v>
      </c>
      <c r="C10" s="4">
        <f t="shared" si="46"/>
        <v>-148</v>
      </c>
      <c r="D10" s="4">
        <f t="shared" si="0"/>
        <v>41229</v>
      </c>
      <c r="E10" s="3">
        <f t="shared" si="1"/>
        <v>46338</v>
      </c>
      <c r="F10" s="4">
        <f t="shared" si="47"/>
        <v>-148</v>
      </c>
      <c r="G10" s="4">
        <f t="shared" si="2"/>
        <v>0</v>
      </c>
      <c r="H10" s="33"/>
      <c r="I10" s="3">
        <v>31199</v>
      </c>
      <c r="J10" s="4">
        <f t="shared" si="48"/>
        <v>-238</v>
      </c>
      <c r="K10" s="4">
        <f t="shared" si="3"/>
        <v>27473</v>
      </c>
      <c r="L10" s="30">
        <f t="shared" si="4"/>
        <v>31199</v>
      </c>
      <c r="M10" s="25">
        <f t="shared" si="49"/>
        <v>-238</v>
      </c>
      <c r="P10" s="20">
        <v>173</v>
      </c>
      <c r="Q10" s="21">
        <f t="shared" si="66"/>
        <v>52.797979797979792</v>
      </c>
      <c r="R10" s="21">
        <f t="shared" si="67"/>
        <v>120.20202020202021</v>
      </c>
      <c r="S10" s="34"/>
      <c r="T10" s="3">
        <v>50088</v>
      </c>
      <c r="U10" s="4">
        <f t="shared" si="50"/>
        <v>-656</v>
      </c>
      <c r="V10" s="4">
        <f t="shared" si="5"/>
        <v>38332</v>
      </c>
      <c r="W10" s="3">
        <f t="shared" si="6"/>
        <v>50088</v>
      </c>
      <c r="X10" s="25">
        <f t="shared" si="51"/>
        <v>-656</v>
      </c>
      <c r="Y10" s="4"/>
      <c r="AA10" s="20">
        <v>504</v>
      </c>
      <c r="AB10" s="3">
        <f t="shared" si="7"/>
        <v>504</v>
      </c>
      <c r="AC10" s="48">
        <v>0</v>
      </c>
      <c r="AD10" s="41">
        <f t="shared" si="8"/>
        <v>120.20202020202021</v>
      </c>
      <c r="AE10" s="3">
        <f t="shared" si="9"/>
        <v>81287</v>
      </c>
      <c r="AF10" s="4">
        <f t="shared" si="10"/>
        <v>602</v>
      </c>
      <c r="AG10">
        <v>101</v>
      </c>
      <c r="AH10" s="4">
        <f t="shared" si="11"/>
        <v>0</v>
      </c>
      <c r="AI10" s="32"/>
      <c r="AJ10">
        <v>799.15</v>
      </c>
      <c r="AK10" s="3">
        <v>270019</v>
      </c>
      <c r="AL10" s="4">
        <f t="shared" si="52"/>
        <v>647</v>
      </c>
      <c r="AM10" s="3">
        <v>2195000</v>
      </c>
      <c r="AN10" s="3">
        <f t="shared" si="62"/>
        <v>270019</v>
      </c>
      <c r="AO10" s="3">
        <f t="shared" si="63"/>
        <v>270019</v>
      </c>
      <c r="AP10" s="4">
        <f t="shared" si="64"/>
        <v>647</v>
      </c>
      <c r="AQ10" s="44" t="s">
        <v>29</v>
      </c>
      <c r="AT10">
        <v>602</v>
      </c>
      <c r="AV10">
        <v>9</v>
      </c>
      <c r="AW10" s="47">
        <f t="shared" si="13"/>
        <v>9</v>
      </c>
      <c r="AX10" s="4">
        <v>0</v>
      </c>
      <c r="AZ10" s="4">
        <f t="shared" si="14"/>
        <v>9</v>
      </c>
      <c r="BB10" s="4">
        <f t="shared" si="57"/>
        <v>326.19107638013611</v>
      </c>
      <c r="BC10">
        <v>0</v>
      </c>
      <c r="BD10">
        <v>248</v>
      </c>
      <c r="BE10" s="3">
        <f t="shared" si="15"/>
        <v>257</v>
      </c>
      <c r="BF10">
        <v>19</v>
      </c>
      <c r="BG10" s="47">
        <v>0.18</v>
      </c>
      <c r="BH10">
        <v>0</v>
      </c>
      <c r="BI10" s="3">
        <f t="shared" si="16"/>
        <v>120.20202020202021</v>
      </c>
      <c r="BJ10" s="3">
        <f t="shared" si="17"/>
        <v>0</v>
      </c>
      <c r="BK10" s="3" t="b">
        <f t="shared" si="18"/>
        <v>1</v>
      </c>
      <c r="BL10" s="17">
        <f t="shared" si="68"/>
        <v>0</v>
      </c>
      <c r="BM10" s="7" t="b">
        <f t="shared" si="69"/>
        <v>1</v>
      </c>
      <c r="BN10" s="12">
        <v>0</v>
      </c>
      <c r="BO10" s="4">
        <f t="shared" si="19"/>
        <v>136.79797979797979</v>
      </c>
      <c r="BP10" s="4">
        <f t="shared" si="20"/>
        <v>326.76767676767679</v>
      </c>
      <c r="BQ10" s="4">
        <f t="shared" si="21"/>
        <v>326.76767676767679</v>
      </c>
      <c r="BR10" s="4">
        <f t="shared" si="22"/>
        <v>463.56565656565658</v>
      </c>
      <c r="BS10" s="32"/>
      <c r="BT10">
        <v>499.5</v>
      </c>
      <c r="BU10" s="3">
        <v>54770</v>
      </c>
      <c r="BV10" s="4">
        <v>-587</v>
      </c>
      <c r="BW10" s="4">
        <f t="shared" si="23"/>
        <v>53595</v>
      </c>
      <c r="BX10" s="3">
        <f t="shared" si="55"/>
        <v>54089</v>
      </c>
      <c r="BY10" s="4">
        <f t="shared" si="56"/>
        <v>0</v>
      </c>
      <c r="BZ10" s="4" t="s">
        <v>15</v>
      </c>
      <c r="CC10">
        <v>155</v>
      </c>
      <c r="CD10">
        <v>257</v>
      </c>
      <c r="CE10">
        <v>445</v>
      </c>
      <c r="CF10" s="3">
        <f t="shared" si="24"/>
        <v>445</v>
      </c>
      <c r="CG10" s="3">
        <f t="shared" si="25"/>
        <v>0</v>
      </c>
      <c r="CH10">
        <v>0</v>
      </c>
      <c r="CI10">
        <v>0</v>
      </c>
      <c r="CJ10" s="3">
        <f t="shared" si="26"/>
        <v>445</v>
      </c>
      <c r="CK10">
        <v>6</v>
      </c>
      <c r="CP10" s="47">
        <v>0</v>
      </c>
      <c r="CQ10" s="4">
        <f t="shared" si="58"/>
        <v>120.20202020202021</v>
      </c>
      <c r="CR10" s="4">
        <f t="shared" si="28"/>
        <v>136.79797979797979</v>
      </c>
      <c r="CS10" s="4">
        <f t="shared" si="59"/>
        <v>0</v>
      </c>
      <c r="CT10" s="4">
        <f t="shared" si="60"/>
        <v>188</v>
      </c>
      <c r="CU10" s="4">
        <f t="shared" si="61"/>
        <v>0</v>
      </c>
      <c r="CV10" s="4">
        <f t="shared" si="32"/>
        <v>0</v>
      </c>
      <c r="CW10" s="4">
        <f t="shared" si="33"/>
        <v>0</v>
      </c>
      <c r="CX10" s="47">
        <v>0</v>
      </c>
      <c r="CY10" s="32"/>
      <c r="CZ10" s="7">
        <v>359.83</v>
      </c>
      <c r="DA10">
        <v>525</v>
      </c>
      <c r="DB10" s="4">
        <v>0</v>
      </c>
      <c r="DC10" s="3">
        <v>445</v>
      </c>
      <c r="DD10">
        <v>0</v>
      </c>
      <c r="DE10">
        <v>204</v>
      </c>
      <c r="DF10">
        <v>95</v>
      </c>
      <c r="DG10">
        <v>167</v>
      </c>
      <c r="DH10" s="3">
        <f t="shared" si="34"/>
        <v>120.20202020202021</v>
      </c>
      <c r="DI10" s="3">
        <f t="shared" si="35"/>
        <v>0</v>
      </c>
      <c r="DJ10" s="48">
        <f t="shared" si="36"/>
        <v>141.79797979797979</v>
      </c>
      <c r="DK10" s="3">
        <f t="shared" si="37"/>
        <v>0</v>
      </c>
      <c r="DL10" s="4">
        <f t="shared" si="38"/>
        <v>0</v>
      </c>
      <c r="DM10" s="42">
        <f t="shared" si="65"/>
        <v>0</v>
      </c>
      <c r="DN10" s="3">
        <f t="shared" si="40"/>
        <v>183</v>
      </c>
      <c r="DP10" s="3">
        <f t="shared" si="41"/>
        <v>0</v>
      </c>
      <c r="DQ10" s="3">
        <f t="shared" si="42"/>
        <v>0</v>
      </c>
      <c r="DR10" s="3">
        <f t="shared" si="43"/>
        <v>0</v>
      </c>
      <c r="DS10" s="3">
        <f t="shared" si="44"/>
        <v>0</v>
      </c>
      <c r="DT10" s="3">
        <f t="shared" si="45"/>
        <v>0</v>
      </c>
      <c r="DW10">
        <v>0</v>
      </c>
      <c r="DX10">
        <v>0</v>
      </c>
    </row>
    <row r="11" spans="1:130" x14ac:dyDescent="0.3">
      <c r="A11" s="1">
        <v>42286</v>
      </c>
      <c r="B11" s="3">
        <v>46117</v>
      </c>
      <c r="C11" s="4">
        <f t="shared" si="46"/>
        <v>-221</v>
      </c>
      <c r="D11" s="4">
        <f t="shared" si="0"/>
        <v>41074</v>
      </c>
      <c r="E11" s="3">
        <f t="shared" si="1"/>
        <v>46117</v>
      </c>
      <c r="F11" s="4">
        <f t="shared" si="47"/>
        <v>-221</v>
      </c>
      <c r="G11" s="4">
        <f t="shared" si="2"/>
        <v>0</v>
      </c>
      <c r="H11" s="33"/>
      <c r="I11" s="3">
        <v>31014</v>
      </c>
      <c r="J11" s="4">
        <f t="shared" si="48"/>
        <v>-185</v>
      </c>
      <c r="K11" s="4">
        <f t="shared" si="3"/>
        <v>27381</v>
      </c>
      <c r="L11" s="30">
        <f t="shared" si="4"/>
        <v>31014</v>
      </c>
      <c r="M11" s="25">
        <f t="shared" si="49"/>
        <v>-185</v>
      </c>
      <c r="P11" s="20">
        <v>136</v>
      </c>
      <c r="Q11" s="21">
        <f t="shared" si="66"/>
        <v>42.565656565656568</v>
      </c>
      <c r="R11" s="21">
        <f t="shared" si="67"/>
        <v>93.434343434343432</v>
      </c>
      <c r="S11" s="34"/>
      <c r="T11" s="3">
        <v>49368</v>
      </c>
      <c r="U11" s="4">
        <f t="shared" si="50"/>
        <v>-720</v>
      </c>
      <c r="V11" s="4">
        <f t="shared" si="5"/>
        <v>38332</v>
      </c>
      <c r="W11" s="3">
        <f t="shared" si="6"/>
        <v>49368</v>
      </c>
      <c r="X11" s="25">
        <f t="shared" si="51"/>
        <v>-720</v>
      </c>
      <c r="Y11" s="4"/>
      <c r="AA11" s="20">
        <v>497</v>
      </c>
      <c r="AB11" s="3">
        <f t="shared" si="7"/>
        <v>497</v>
      </c>
      <c r="AC11" s="48">
        <v>0</v>
      </c>
      <c r="AD11" s="41">
        <f t="shared" si="8"/>
        <v>93.434343434343432</v>
      </c>
      <c r="AE11" s="3">
        <f t="shared" si="9"/>
        <v>80382</v>
      </c>
      <c r="AF11" s="4">
        <f t="shared" si="10"/>
        <v>1214</v>
      </c>
      <c r="AG11">
        <v>954</v>
      </c>
      <c r="AH11" s="4">
        <f t="shared" si="11"/>
        <v>0</v>
      </c>
      <c r="AI11" s="32"/>
      <c r="AJ11">
        <v>799.39</v>
      </c>
      <c r="AK11" s="3">
        <v>270796</v>
      </c>
      <c r="AL11" s="4">
        <f t="shared" si="52"/>
        <v>777</v>
      </c>
      <c r="AM11" s="3">
        <v>2185218</v>
      </c>
      <c r="AN11" s="3">
        <f t="shared" si="62"/>
        <v>270796</v>
      </c>
      <c r="AO11" s="3">
        <f t="shared" si="63"/>
        <v>270796</v>
      </c>
      <c r="AP11" s="4">
        <f t="shared" si="64"/>
        <v>777</v>
      </c>
      <c r="AQ11" s="44" t="s">
        <v>29</v>
      </c>
      <c r="AT11" s="3">
        <v>1214</v>
      </c>
      <c r="AV11">
        <v>548</v>
      </c>
      <c r="AW11" s="47">
        <f t="shared" si="13"/>
        <v>548</v>
      </c>
      <c r="AX11" s="4">
        <v>0</v>
      </c>
      <c r="AZ11" s="4">
        <f t="shared" si="14"/>
        <v>548</v>
      </c>
      <c r="BB11" s="4">
        <f t="shared" si="57"/>
        <v>391.73178724476935</v>
      </c>
      <c r="BC11">
        <v>0</v>
      </c>
      <c r="BD11">
        <v>248</v>
      </c>
      <c r="BE11" s="3">
        <f t="shared" si="15"/>
        <v>796</v>
      </c>
      <c r="BF11">
        <v>26</v>
      </c>
      <c r="BG11" s="47">
        <v>0.25</v>
      </c>
      <c r="BH11">
        <v>0</v>
      </c>
      <c r="BI11" s="3">
        <f t="shared" si="16"/>
        <v>93.434343434343432</v>
      </c>
      <c r="BJ11" s="3">
        <f t="shared" si="17"/>
        <v>0</v>
      </c>
      <c r="BK11" s="3" t="b">
        <f t="shared" si="18"/>
        <v>1</v>
      </c>
      <c r="BN11" s="12">
        <v>0</v>
      </c>
      <c r="BO11" s="4">
        <f t="shared" si="19"/>
        <v>702.56565656565658</v>
      </c>
      <c r="BP11" s="4">
        <f t="shared" si="20"/>
        <v>392.42424242424244</v>
      </c>
      <c r="BQ11" s="4">
        <f t="shared" si="21"/>
        <v>392.42424242424244</v>
      </c>
      <c r="BR11" s="4">
        <f t="shared" si="22"/>
        <v>1094.9898989898991</v>
      </c>
      <c r="BS11" s="32"/>
      <c r="BT11">
        <v>500.06</v>
      </c>
      <c r="BU11" s="3">
        <v>55368</v>
      </c>
      <c r="BV11" s="4">
        <v>598</v>
      </c>
      <c r="BW11" s="4">
        <f t="shared" si="23"/>
        <v>53595</v>
      </c>
      <c r="BX11" s="3">
        <f t="shared" ref="BX11:BX13" si="70">BX10</f>
        <v>54089</v>
      </c>
      <c r="BY11" s="4">
        <f t="shared" ref="BY11:BY13" si="71">BX11-BX10</f>
        <v>0</v>
      </c>
      <c r="BZ11" s="4" t="s">
        <v>14</v>
      </c>
      <c r="CC11">
        <v>709</v>
      </c>
      <c r="CD11">
        <v>796</v>
      </c>
      <c r="CE11">
        <v>399</v>
      </c>
      <c r="CF11" s="3">
        <f t="shared" si="24"/>
        <v>399</v>
      </c>
      <c r="CG11" s="3">
        <f t="shared" si="25"/>
        <v>0</v>
      </c>
      <c r="CH11">
        <v>0</v>
      </c>
      <c r="CI11">
        <v>0</v>
      </c>
      <c r="CJ11" s="3">
        <f t="shared" si="26"/>
        <v>399</v>
      </c>
      <c r="CK11">
        <v>9</v>
      </c>
      <c r="CP11" s="47">
        <v>0</v>
      </c>
      <c r="CQ11" s="4">
        <f t="shared" si="58"/>
        <v>93.434343434343432</v>
      </c>
      <c r="CR11" s="4">
        <f t="shared" si="28"/>
        <v>305.56565656565658</v>
      </c>
      <c r="CS11" s="4">
        <f t="shared" si="59"/>
        <v>0</v>
      </c>
      <c r="CT11" s="4">
        <f t="shared" si="60"/>
        <v>0</v>
      </c>
      <c r="CU11" s="4">
        <f t="shared" si="61"/>
        <v>0</v>
      </c>
      <c r="CV11" s="4">
        <f t="shared" si="32"/>
        <v>397</v>
      </c>
      <c r="CW11" s="4">
        <f t="shared" si="33"/>
        <v>0</v>
      </c>
      <c r="CX11" s="47">
        <v>0</v>
      </c>
      <c r="CY11" s="32"/>
      <c r="CZ11" s="7">
        <v>359.83</v>
      </c>
      <c r="DA11">
        <v>525</v>
      </c>
      <c r="DB11" s="4">
        <v>0</v>
      </c>
      <c r="DC11" s="3">
        <v>399</v>
      </c>
      <c r="DD11">
        <v>0</v>
      </c>
      <c r="DE11">
        <v>202</v>
      </c>
      <c r="DF11">
        <v>62</v>
      </c>
      <c r="DG11">
        <v>167</v>
      </c>
      <c r="DH11" s="3">
        <f t="shared" si="34"/>
        <v>93.434343434343432</v>
      </c>
      <c r="DI11" s="3">
        <f t="shared" si="35"/>
        <v>0</v>
      </c>
      <c r="DJ11" s="48">
        <f t="shared" si="36"/>
        <v>135.56565656565658</v>
      </c>
      <c r="DK11" s="3">
        <f t="shared" si="37"/>
        <v>0</v>
      </c>
      <c r="DL11" s="4">
        <f t="shared" si="38"/>
        <v>0</v>
      </c>
      <c r="DM11" s="42">
        <f t="shared" si="65"/>
        <v>0</v>
      </c>
      <c r="DN11" s="3">
        <f t="shared" si="40"/>
        <v>170</v>
      </c>
      <c r="DP11" s="3">
        <f t="shared" si="41"/>
        <v>0</v>
      </c>
      <c r="DQ11" s="3">
        <f t="shared" si="42"/>
        <v>0</v>
      </c>
      <c r="DR11" s="3">
        <f t="shared" si="43"/>
        <v>0</v>
      </c>
      <c r="DS11" s="3">
        <f t="shared" si="44"/>
        <v>0</v>
      </c>
      <c r="DT11" s="3">
        <f t="shared" si="45"/>
        <v>0</v>
      </c>
      <c r="DW11">
        <v>0</v>
      </c>
      <c r="DX11">
        <v>0</v>
      </c>
    </row>
    <row r="12" spans="1:130" x14ac:dyDescent="0.3">
      <c r="A12" s="1">
        <v>42287</v>
      </c>
      <c r="B12" s="3">
        <v>45969</v>
      </c>
      <c r="C12" s="4">
        <f t="shared" si="46"/>
        <v>-148</v>
      </c>
      <c r="D12" s="4">
        <f t="shared" si="0"/>
        <v>40920</v>
      </c>
      <c r="E12" s="3">
        <f t="shared" si="1"/>
        <v>45969</v>
      </c>
      <c r="F12" s="4">
        <f t="shared" si="47"/>
        <v>-148</v>
      </c>
      <c r="G12" s="4">
        <f t="shared" si="2"/>
        <v>0</v>
      </c>
      <c r="H12" s="33"/>
      <c r="I12" s="3">
        <v>30850</v>
      </c>
      <c r="J12" s="4">
        <f t="shared" si="48"/>
        <v>-164</v>
      </c>
      <c r="K12" s="4">
        <f t="shared" si="3"/>
        <v>27316</v>
      </c>
      <c r="L12" s="30">
        <f t="shared" si="4"/>
        <v>30850</v>
      </c>
      <c r="M12" s="25">
        <f t="shared" si="49"/>
        <v>-164</v>
      </c>
      <c r="P12" s="20">
        <v>134</v>
      </c>
      <c r="Q12" s="21">
        <f t="shared" si="66"/>
        <v>51.171717171717177</v>
      </c>
      <c r="R12" s="21">
        <f t="shared" si="67"/>
        <v>82.828282828282823</v>
      </c>
      <c r="S12" s="34"/>
      <c r="T12" s="3">
        <v>48663</v>
      </c>
      <c r="U12" s="4">
        <f t="shared" si="50"/>
        <v>-705</v>
      </c>
      <c r="V12" s="4">
        <f t="shared" si="5"/>
        <v>38332</v>
      </c>
      <c r="W12" s="3">
        <f t="shared" si="6"/>
        <v>48663</v>
      </c>
      <c r="X12" s="25">
        <f t="shared" si="51"/>
        <v>-705</v>
      </c>
      <c r="Y12" s="4"/>
      <c r="AA12" s="20">
        <v>495</v>
      </c>
      <c r="AB12" s="3">
        <f t="shared" si="7"/>
        <v>495</v>
      </c>
      <c r="AC12" s="48">
        <v>0</v>
      </c>
      <c r="AD12" s="41">
        <f t="shared" si="8"/>
        <v>82.828282828282823</v>
      </c>
      <c r="AE12" s="3">
        <f t="shared" si="9"/>
        <v>79513</v>
      </c>
      <c r="AF12" s="4">
        <f t="shared" si="10"/>
        <v>871</v>
      </c>
      <c r="AG12">
        <v>433</v>
      </c>
      <c r="AH12" s="4">
        <f t="shared" si="11"/>
        <v>0</v>
      </c>
      <c r="AI12" s="32"/>
      <c r="AJ12">
        <v>799.75</v>
      </c>
      <c r="AK12" s="3">
        <v>271962</v>
      </c>
      <c r="AL12" s="4">
        <f t="shared" si="52"/>
        <v>1166</v>
      </c>
      <c r="AM12" s="3">
        <v>2175435</v>
      </c>
      <c r="AN12" s="3">
        <f t="shared" si="62"/>
        <v>271962</v>
      </c>
      <c r="AO12" s="3">
        <f t="shared" si="63"/>
        <v>271962</v>
      </c>
      <c r="AP12" s="4">
        <f t="shared" si="64"/>
        <v>1166</v>
      </c>
      <c r="AQ12" s="44" t="s">
        <v>29</v>
      </c>
      <c r="AT12">
        <v>871</v>
      </c>
      <c r="AV12">
        <v>10</v>
      </c>
      <c r="AW12" s="47">
        <f t="shared" si="13"/>
        <v>10</v>
      </c>
      <c r="AX12" s="4">
        <v>0</v>
      </c>
      <c r="AZ12" s="4">
        <f t="shared" si="14"/>
        <v>10</v>
      </c>
      <c r="BB12" s="4">
        <f t="shared" si="57"/>
        <v>587.84976052432569</v>
      </c>
      <c r="BC12">
        <v>0</v>
      </c>
      <c r="BD12">
        <v>248</v>
      </c>
      <c r="BE12" s="3">
        <f t="shared" si="15"/>
        <v>258</v>
      </c>
      <c r="BF12">
        <v>25</v>
      </c>
      <c r="BG12" s="47">
        <v>0.24</v>
      </c>
      <c r="BH12">
        <v>0</v>
      </c>
      <c r="BI12" s="3">
        <f t="shared" si="16"/>
        <v>82.828282828282823</v>
      </c>
      <c r="BJ12" s="3">
        <f t="shared" si="17"/>
        <v>0</v>
      </c>
      <c r="BK12" s="3" t="b">
        <f t="shared" si="18"/>
        <v>1</v>
      </c>
      <c r="BL12" s="17">
        <f t="shared" ref="BL12:BL13" si="72">MIN(AP12/1.98,AD12+AC12-BI12-BJ12)</f>
        <v>0</v>
      </c>
      <c r="BM12" s="7" t="b">
        <f t="shared" ref="BM12:BM13" si="73">AD12+AC12=BI12+BJ12+BL12</f>
        <v>1</v>
      </c>
      <c r="BN12" s="12">
        <v>0</v>
      </c>
      <c r="BO12" s="4">
        <f t="shared" si="19"/>
        <v>175.17171717171718</v>
      </c>
      <c r="BP12" s="4">
        <f t="shared" si="20"/>
        <v>588.88888888888891</v>
      </c>
      <c r="BQ12" s="4">
        <f t="shared" si="21"/>
        <v>588.88888888888891</v>
      </c>
      <c r="BR12" s="4">
        <f t="shared" si="22"/>
        <v>764.06060606060612</v>
      </c>
      <c r="BS12" s="32"/>
      <c r="BT12">
        <v>499.79</v>
      </c>
      <c r="BU12" s="3">
        <v>55079</v>
      </c>
      <c r="BV12" s="4">
        <v>-289</v>
      </c>
      <c r="BW12" s="4">
        <f t="shared" si="23"/>
        <v>53595</v>
      </c>
      <c r="BX12" s="3">
        <f t="shared" si="70"/>
        <v>54089</v>
      </c>
      <c r="BY12" s="4">
        <f t="shared" si="71"/>
        <v>0</v>
      </c>
      <c r="BZ12" s="4" t="s">
        <v>15</v>
      </c>
      <c r="CC12">
        <v>158</v>
      </c>
      <c r="CD12">
        <v>258</v>
      </c>
      <c r="CE12">
        <v>296</v>
      </c>
      <c r="CF12" s="3">
        <f t="shared" si="24"/>
        <v>296</v>
      </c>
      <c r="CG12" s="3">
        <f t="shared" si="25"/>
        <v>0</v>
      </c>
      <c r="CH12">
        <v>0</v>
      </c>
      <c r="CI12">
        <v>0</v>
      </c>
      <c r="CJ12" s="3">
        <f t="shared" si="26"/>
        <v>296</v>
      </c>
      <c r="CK12">
        <v>8</v>
      </c>
      <c r="CP12" s="47">
        <v>0</v>
      </c>
      <c r="CQ12" s="4">
        <f t="shared" si="58"/>
        <v>82.828282828282823</v>
      </c>
      <c r="CR12" s="4">
        <f t="shared" si="28"/>
        <v>175.17171717171718</v>
      </c>
      <c r="CS12" s="4">
        <f t="shared" si="59"/>
        <v>0</v>
      </c>
      <c r="CT12" s="4">
        <f t="shared" si="60"/>
        <v>38</v>
      </c>
      <c r="CU12" s="4">
        <f t="shared" si="61"/>
        <v>0</v>
      </c>
      <c r="CV12" s="4">
        <f t="shared" si="32"/>
        <v>0</v>
      </c>
      <c r="CW12" s="4">
        <f t="shared" si="33"/>
        <v>0</v>
      </c>
      <c r="CX12" s="47">
        <v>0</v>
      </c>
      <c r="CY12" s="32"/>
      <c r="CZ12" s="7">
        <v>359.83</v>
      </c>
      <c r="DA12">
        <v>525</v>
      </c>
      <c r="DB12" s="4">
        <v>0</v>
      </c>
      <c r="DC12" s="3">
        <v>296</v>
      </c>
      <c r="DD12">
        <v>0</v>
      </c>
      <c r="DE12">
        <v>201</v>
      </c>
      <c r="DF12">
        <v>49</v>
      </c>
      <c r="DG12">
        <v>66</v>
      </c>
      <c r="DH12" s="3">
        <f t="shared" si="34"/>
        <v>82.828282828282823</v>
      </c>
      <c r="DI12" s="3">
        <f t="shared" si="35"/>
        <v>0</v>
      </c>
      <c r="DJ12" s="48">
        <f t="shared" si="36"/>
        <v>32.171717171717177</v>
      </c>
      <c r="DK12" s="3">
        <f t="shared" si="37"/>
        <v>0</v>
      </c>
      <c r="DL12" s="4">
        <f t="shared" si="38"/>
        <v>0</v>
      </c>
      <c r="DM12" s="42">
        <f t="shared" si="65"/>
        <v>0</v>
      </c>
      <c r="DN12" s="3">
        <f t="shared" si="40"/>
        <v>181</v>
      </c>
      <c r="DP12" s="3">
        <f t="shared" si="41"/>
        <v>0</v>
      </c>
      <c r="DQ12" s="3">
        <f t="shared" si="42"/>
        <v>0</v>
      </c>
      <c r="DR12" s="3">
        <f t="shared" si="43"/>
        <v>0</v>
      </c>
      <c r="DS12" s="3">
        <f t="shared" si="44"/>
        <v>0</v>
      </c>
      <c r="DT12" s="3">
        <f t="shared" si="45"/>
        <v>0</v>
      </c>
      <c r="DW12">
        <v>0</v>
      </c>
      <c r="DX12">
        <v>0</v>
      </c>
    </row>
    <row r="13" spans="1:130" x14ac:dyDescent="0.3">
      <c r="A13" s="1">
        <v>42288</v>
      </c>
      <c r="B13" s="3">
        <v>45748</v>
      </c>
      <c r="C13" s="4">
        <f t="shared" si="46"/>
        <v>-221</v>
      </c>
      <c r="D13" s="4">
        <f t="shared" si="0"/>
        <v>40920</v>
      </c>
      <c r="E13" s="3">
        <f t="shared" si="1"/>
        <v>45748</v>
      </c>
      <c r="F13" s="4">
        <f t="shared" si="47"/>
        <v>-221</v>
      </c>
      <c r="G13" s="4">
        <f t="shared" si="2"/>
        <v>0</v>
      </c>
      <c r="H13" s="33"/>
      <c r="I13" s="3">
        <v>30682</v>
      </c>
      <c r="J13" s="4">
        <f t="shared" si="48"/>
        <v>-168</v>
      </c>
      <c r="K13" s="4">
        <f t="shared" si="3"/>
        <v>27278</v>
      </c>
      <c r="L13" s="30">
        <f t="shared" si="4"/>
        <v>30682</v>
      </c>
      <c r="M13" s="25">
        <f t="shared" si="49"/>
        <v>-168</v>
      </c>
      <c r="P13" s="20">
        <v>139</v>
      </c>
      <c r="Q13" s="21">
        <f t="shared" si="66"/>
        <v>54.151515151515156</v>
      </c>
      <c r="R13" s="21">
        <f t="shared" si="67"/>
        <v>84.848484848484844</v>
      </c>
      <c r="S13" s="34"/>
      <c r="T13" s="3">
        <v>47963</v>
      </c>
      <c r="U13" s="4">
        <f t="shared" si="50"/>
        <v>-700</v>
      </c>
      <c r="V13" s="4">
        <f t="shared" si="5"/>
        <v>38332</v>
      </c>
      <c r="W13" s="3">
        <f t="shared" si="6"/>
        <v>47963</v>
      </c>
      <c r="X13" s="25">
        <f t="shared" si="51"/>
        <v>-700</v>
      </c>
      <c r="Y13" s="4"/>
      <c r="AA13" s="20">
        <v>499</v>
      </c>
      <c r="AB13" s="3">
        <f t="shared" si="7"/>
        <v>499</v>
      </c>
      <c r="AC13" s="48">
        <v>0</v>
      </c>
      <c r="AD13" s="41">
        <f t="shared" si="8"/>
        <v>84.848484848484844</v>
      </c>
      <c r="AE13" s="3">
        <f t="shared" si="9"/>
        <v>78645</v>
      </c>
      <c r="AF13" s="4">
        <f t="shared" si="10"/>
        <v>883</v>
      </c>
      <c r="AG13">
        <v>445</v>
      </c>
      <c r="AH13" s="4">
        <f t="shared" si="11"/>
        <v>0</v>
      </c>
      <c r="AI13" s="32"/>
      <c r="AJ13">
        <v>800.1</v>
      </c>
      <c r="AK13" s="3">
        <v>273098</v>
      </c>
      <c r="AL13" s="4">
        <f t="shared" si="52"/>
        <v>1136</v>
      </c>
      <c r="AM13" s="3">
        <v>2165652</v>
      </c>
      <c r="AN13" s="3">
        <f t="shared" si="62"/>
        <v>273098</v>
      </c>
      <c r="AO13" s="3">
        <f t="shared" si="63"/>
        <v>273098</v>
      </c>
      <c r="AP13" s="4">
        <f t="shared" si="64"/>
        <v>1136</v>
      </c>
      <c r="AQ13" s="44" t="s">
        <v>29</v>
      </c>
      <c r="AT13">
        <v>883</v>
      </c>
      <c r="AV13">
        <v>9</v>
      </c>
      <c r="AW13" s="47">
        <f t="shared" si="13"/>
        <v>9</v>
      </c>
      <c r="AX13" s="4">
        <v>0</v>
      </c>
      <c r="AZ13" s="4">
        <f t="shared" si="14"/>
        <v>9</v>
      </c>
      <c r="BB13" s="4">
        <f t="shared" si="57"/>
        <v>572.72498109402568</v>
      </c>
      <c r="BC13">
        <v>0</v>
      </c>
      <c r="BD13">
        <v>248</v>
      </c>
      <c r="BE13" s="3">
        <f t="shared" si="15"/>
        <v>257</v>
      </c>
      <c r="BF13">
        <v>53</v>
      </c>
      <c r="BG13" s="47">
        <v>0.5</v>
      </c>
      <c r="BH13">
        <v>0</v>
      </c>
      <c r="BI13" s="3">
        <f t="shared" si="16"/>
        <v>84.848484848484844</v>
      </c>
      <c r="BJ13" s="3">
        <f t="shared" si="17"/>
        <v>0</v>
      </c>
      <c r="BK13" s="3" t="b">
        <f t="shared" si="18"/>
        <v>1</v>
      </c>
      <c r="BL13" s="17">
        <f t="shared" si="72"/>
        <v>0</v>
      </c>
      <c r="BM13" s="7" t="b">
        <f t="shared" si="73"/>
        <v>1</v>
      </c>
      <c r="BN13" s="12">
        <v>0</v>
      </c>
      <c r="BO13" s="4">
        <f t="shared" si="19"/>
        <v>172.15151515151516</v>
      </c>
      <c r="BP13" s="4">
        <f t="shared" si="20"/>
        <v>573.73737373737379</v>
      </c>
      <c r="BQ13" s="4">
        <f t="shared" si="21"/>
        <v>573.73737373737379</v>
      </c>
      <c r="BR13" s="4">
        <f t="shared" si="22"/>
        <v>745.88888888888891</v>
      </c>
      <c r="BS13" s="32"/>
      <c r="BT13">
        <v>499.67</v>
      </c>
      <c r="BU13" s="3">
        <v>54951</v>
      </c>
      <c r="BV13" s="4">
        <v>-128</v>
      </c>
      <c r="BW13" s="4">
        <f t="shared" si="23"/>
        <v>53595</v>
      </c>
      <c r="BX13" s="3">
        <f t="shared" si="70"/>
        <v>54089</v>
      </c>
      <c r="BY13" s="4">
        <f t="shared" si="71"/>
        <v>0</v>
      </c>
      <c r="BZ13" s="4" t="s">
        <v>15</v>
      </c>
      <c r="CC13">
        <v>174</v>
      </c>
      <c r="CD13">
        <v>257</v>
      </c>
      <c r="CE13">
        <v>222</v>
      </c>
      <c r="CF13" s="3">
        <f t="shared" si="24"/>
        <v>222</v>
      </c>
      <c r="CG13" s="3">
        <f t="shared" si="25"/>
        <v>0</v>
      </c>
      <c r="CH13">
        <v>0</v>
      </c>
      <c r="CI13">
        <v>0</v>
      </c>
      <c r="CJ13" s="3">
        <f t="shared" si="26"/>
        <v>222</v>
      </c>
      <c r="CK13">
        <v>17</v>
      </c>
      <c r="CP13" s="47">
        <v>0</v>
      </c>
      <c r="CQ13" s="4">
        <f t="shared" si="58"/>
        <v>84.848484848484844</v>
      </c>
      <c r="CR13" s="4">
        <f t="shared" si="28"/>
        <v>137.15151515151516</v>
      </c>
      <c r="CS13" s="4">
        <f t="shared" si="59"/>
        <v>0</v>
      </c>
      <c r="CT13" s="4">
        <f t="shared" si="60"/>
        <v>0</v>
      </c>
      <c r="CU13" s="4">
        <f t="shared" si="61"/>
        <v>0</v>
      </c>
      <c r="CV13" s="4">
        <f t="shared" si="32"/>
        <v>35</v>
      </c>
      <c r="CW13" s="4">
        <f t="shared" si="33"/>
        <v>0</v>
      </c>
      <c r="CX13" s="47">
        <v>0</v>
      </c>
      <c r="CY13" s="32"/>
      <c r="CZ13" s="7">
        <v>359.83</v>
      </c>
      <c r="DA13">
        <v>525</v>
      </c>
      <c r="DB13" s="4">
        <v>0</v>
      </c>
      <c r="DC13" s="3">
        <v>222</v>
      </c>
      <c r="DD13">
        <v>0</v>
      </c>
      <c r="DE13">
        <v>201</v>
      </c>
      <c r="DF13">
        <v>32</v>
      </c>
      <c r="DG13">
        <v>0</v>
      </c>
      <c r="DH13" s="3">
        <f t="shared" si="34"/>
        <v>32</v>
      </c>
      <c r="DI13" s="3">
        <f t="shared" si="35"/>
        <v>0</v>
      </c>
      <c r="DJ13" s="48">
        <f t="shared" si="36"/>
        <v>0</v>
      </c>
      <c r="DK13" s="3">
        <f t="shared" si="37"/>
        <v>0</v>
      </c>
      <c r="DL13" s="4">
        <f t="shared" si="38"/>
        <v>0</v>
      </c>
      <c r="DM13" s="42">
        <f t="shared" si="65"/>
        <v>0</v>
      </c>
      <c r="DN13" s="3">
        <f t="shared" si="40"/>
        <v>137.15151515151516</v>
      </c>
      <c r="DP13" s="3">
        <f t="shared" si="41"/>
        <v>0</v>
      </c>
      <c r="DQ13" s="3">
        <f t="shared" si="42"/>
        <v>0</v>
      </c>
      <c r="DR13" s="3">
        <f t="shared" si="43"/>
        <v>0</v>
      </c>
      <c r="DS13" s="3">
        <f t="shared" si="44"/>
        <v>0</v>
      </c>
      <c r="DT13" s="3">
        <f t="shared" si="45"/>
        <v>0</v>
      </c>
      <c r="DW13">
        <v>0</v>
      </c>
      <c r="DX13">
        <v>0</v>
      </c>
    </row>
    <row r="14" spans="1:130" x14ac:dyDescent="0.3">
      <c r="A14" s="1">
        <v>42289</v>
      </c>
      <c r="B14" s="3">
        <v>45528</v>
      </c>
      <c r="C14" s="4">
        <f t="shared" si="46"/>
        <v>-220</v>
      </c>
      <c r="D14" s="4">
        <f t="shared" si="0"/>
        <v>40613</v>
      </c>
      <c r="E14" s="3">
        <f t="shared" si="1"/>
        <v>45528</v>
      </c>
      <c r="F14" s="4">
        <f t="shared" si="47"/>
        <v>-220</v>
      </c>
      <c r="G14" s="4">
        <f t="shared" si="2"/>
        <v>0</v>
      </c>
      <c r="H14" s="33"/>
      <c r="I14" s="3">
        <v>30465</v>
      </c>
      <c r="J14" s="4">
        <f t="shared" si="48"/>
        <v>-217</v>
      </c>
      <c r="K14" s="4">
        <f t="shared" si="3"/>
        <v>27174</v>
      </c>
      <c r="L14" s="30">
        <f t="shared" si="4"/>
        <v>30465</v>
      </c>
      <c r="M14" s="25">
        <f t="shared" si="49"/>
        <v>-217</v>
      </c>
      <c r="P14" s="20">
        <v>158</v>
      </c>
      <c r="Q14" s="21">
        <f t="shared" si="66"/>
        <v>48.404040404040401</v>
      </c>
      <c r="R14" s="21">
        <f t="shared" si="67"/>
        <v>109.5959595959596</v>
      </c>
      <c r="S14" s="34"/>
      <c r="T14" s="3">
        <v>47297</v>
      </c>
      <c r="U14" s="4">
        <f t="shared" si="50"/>
        <v>-666</v>
      </c>
      <c r="V14" s="4">
        <f t="shared" si="5"/>
        <v>38332</v>
      </c>
      <c r="W14" s="3">
        <f t="shared" si="6"/>
        <v>47297</v>
      </c>
      <c r="X14" s="25">
        <f t="shared" si="51"/>
        <v>-666</v>
      </c>
      <c r="Y14" s="4"/>
      <c r="AA14" s="20">
        <v>498</v>
      </c>
      <c r="AB14" s="3">
        <f t="shared" si="7"/>
        <v>498</v>
      </c>
      <c r="AC14" s="48">
        <v>0</v>
      </c>
      <c r="AD14" s="41">
        <f t="shared" si="8"/>
        <v>109.5959595959596</v>
      </c>
      <c r="AE14" s="3">
        <f t="shared" si="9"/>
        <v>77762</v>
      </c>
      <c r="AF14" s="4">
        <f t="shared" si="10"/>
        <v>915</v>
      </c>
      <c r="AG14">
        <v>470</v>
      </c>
      <c r="AH14" s="4">
        <f t="shared" si="11"/>
        <v>0</v>
      </c>
      <c r="AI14" s="32"/>
      <c r="AJ14">
        <v>800.21</v>
      </c>
      <c r="AK14" s="3">
        <v>273457</v>
      </c>
      <c r="AL14" s="4">
        <f t="shared" si="52"/>
        <v>359</v>
      </c>
      <c r="AM14" s="3">
        <v>2155870</v>
      </c>
      <c r="AN14" s="3">
        <f t="shared" si="62"/>
        <v>273457</v>
      </c>
      <c r="AO14" s="3">
        <f t="shared" si="63"/>
        <v>273457</v>
      </c>
      <c r="AP14" s="4">
        <f t="shared" si="64"/>
        <v>359</v>
      </c>
      <c r="AQ14" s="44" t="s">
        <v>29</v>
      </c>
      <c r="AT14">
        <v>915</v>
      </c>
      <c r="AV14">
        <v>457</v>
      </c>
      <c r="AW14" s="47">
        <f t="shared" si="13"/>
        <v>457</v>
      </c>
      <c r="AX14" s="4">
        <v>0</v>
      </c>
      <c r="AZ14" s="4">
        <f t="shared" si="14"/>
        <v>457</v>
      </c>
      <c r="BB14" s="4">
        <f t="shared" si="57"/>
        <v>180.99319384925636</v>
      </c>
      <c r="BC14">
        <v>0</v>
      </c>
      <c r="BD14">
        <v>248</v>
      </c>
      <c r="BE14" s="3">
        <f t="shared" si="15"/>
        <v>705</v>
      </c>
      <c r="BF14">
        <v>29</v>
      </c>
      <c r="BG14" s="47">
        <v>0.28000000000000003</v>
      </c>
      <c r="BH14">
        <v>0</v>
      </c>
      <c r="BI14" s="3">
        <f t="shared" si="16"/>
        <v>109.5959595959596</v>
      </c>
      <c r="BJ14" s="3">
        <f t="shared" si="17"/>
        <v>0</v>
      </c>
      <c r="BK14" s="3" t="b">
        <f t="shared" si="18"/>
        <v>1</v>
      </c>
      <c r="BL14" s="39"/>
      <c r="BM14" s="40"/>
      <c r="BN14" s="12">
        <v>0</v>
      </c>
      <c r="BO14" s="4">
        <f t="shared" si="19"/>
        <v>595.40404040404042</v>
      </c>
      <c r="BP14" s="4">
        <f t="shared" si="20"/>
        <v>181.31313131313132</v>
      </c>
      <c r="BQ14" s="4">
        <f t="shared" si="21"/>
        <v>181.31313131313132</v>
      </c>
      <c r="BR14" s="4">
        <f t="shared" si="22"/>
        <v>776.71717171717171</v>
      </c>
      <c r="BS14" s="32"/>
      <c r="BT14">
        <v>500.4</v>
      </c>
      <c r="BU14" s="3">
        <v>55737</v>
      </c>
      <c r="BV14" s="4">
        <v>786</v>
      </c>
      <c r="BW14" s="4">
        <f t="shared" si="23"/>
        <v>53595</v>
      </c>
      <c r="BX14" s="3">
        <f t="shared" ref="BX14:BX27" si="74">BX13</f>
        <v>54089</v>
      </c>
      <c r="BY14" s="4">
        <f t="shared" ref="BY14:BY25" si="75">BX14-BX13</f>
        <v>0</v>
      </c>
      <c r="BZ14" s="4" t="s">
        <v>14</v>
      </c>
      <c r="CC14">
        <v>628</v>
      </c>
      <c r="CD14">
        <v>705</v>
      </c>
      <c r="CE14">
        <v>222</v>
      </c>
      <c r="CF14" s="3">
        <f t="shared" si="24"/>
        <v>222</v>
      </c>
      <c r="CG14" s="3">
        <f t="shared" si="25"/>
        <v>0</v>
      </c>
      <c r="CH14">
        <v>0</v>
      </c>
      <c r="CI14">
        <v>0</v>
      </c>
      <c r="CJ14" s="3">
        <f t="shared" si="26"/>
        <v>222</v>
      </c>
      <c r="CK14">
        <v>10</v>
      </c>
      <c r="CP14" s="47">
        <v>0</v>
      </c>
      <c r="CQ14" s="4">
        <f t="shared" si="58"/>
        <v>109.5959595959596</v>
      </c>
      <c r="CR14" s="4">
        <f t="shared" si="28"/>
        <v>112.4040404040404</v>
      </c>
      <c r="CS14" s="4">
        <f t="shared" si="59"/>
        <v>0</v>
      </c>
      <c r="CT14" s="4">
        <f t="shared" si="60"/>
        <v>0</v>
      </c>
      <c r="CU14" s="4">
        <f t="shared" si="61"/>
        <v>0</v>
      </c>
      <c r="CV14" s="4">
        <f t="shared" si="32"/>
        <v>483</v>
      </c>
      <c r="CW14" s="4">
        <f t="shared" si="33"/>
        <v>0</v>
      </c>
      <c r="CX14" s="47">
        <v>0</v>
      </c>
      <c r="CY14" s="32"/>
      <c r="CZ14" s="7">
        <v>359.83</v>
      </c>
      <c r="DA14">
        <v>525</v>
      </c>
      <c r="DB14" s="4">
        <v>0</v>
      </c>
      <c r="DC14" s="3">
        <v>222</v>
      </c>
      <c r="DD14">
        <v>0</v>
      </c>
      <c r="DE14">
        <v>202</v>
      </c>
      <c r="DF14">
        <v>22</v>
      </c>
      <c r="DG14">
        <v>0</v>
      </c>
      <c r="DH14" s="3">
        <f t="shared" si="34"/>
        <v>22</v>
      </c>
      <c r="DI14" s="3">
        <f t="shared" si="35"/>
        <v>0</v>
      </c>
      <c r="DJ14" s="48">
        <f t="shared" si="36"/>
        <v>0</v>
      </c>
      <c r="DK14" s="3">
        <f t="shared" si="37"/>
        <v>0</v>
      </c>
      <c r="DL14" s="4">
        <f t="shared" si="38"/>
        <v>0</v>
      </c>
      <c r="DM14" s="42">
        <f t="shared" si="65"/>
        <v>0</v>
      </c>
      <c r="DN14" s="3">
        <f t="shared" si="40"/>
        <v>112.4040404040404</v>
      </c>
      <c r="DP14" s="3">
        <f t="shared" si="41"/>
        <v>0</v>
      </c>
      <c r="DQ14" s="3">
        <f t="shared" si="42"/>
        <v>0</v>
      </c>
      <c r="DR14" s="3">
        <f t="shared" si="43"/>
        <v>0</v>
      </c>
      <c r="DS14" s="3">
        <f t="shared" si="44"/>
        <v>0</v>
      </c>
      <c r="DT14" s="3">
        <f t="shared" si="45"/>
        <v>0</v>
      </c>
      <c r="DW14">
        <v>0</v>
      </c>
      <c r="DX14">
        <v>0</v>
      </c>
    </row>
    <row r="15" spans="1:130" x14ac:dyDescent="0.3">
      <c r="A15" s="1">
        <v>42290</v>
      </c>
      <c r="B15" s="3">
        <v>45382</v>
      </c>
      <c r="C15" s="4">
        <f t="shared" si="46"/>
        <v>-146</v>
      </c>
      <c r="D15" s="4">
        <f t="shared" si="0"/>
        <v>40460</v>
      </c>
      <c r="E15" s="3">
        <f t="shared" si="1"/>
        <v>45382</v>
      </c>
      <c r="F15" s="4">
        <f t="shared" si="47"/>
        <v>-146</v>
      </c>
      <c r="G15" s="4">
        <f t="shared" si="2"/>
        <v>0</v>
      </c>
      <c r="H15" s="33"/>
      <c r="I15" s="3">
        <v>30325</v>
      </c>
      <c r="J15" s="4">
        <f t="shared" si="48"/>
        <v>-140</v>
      </c>
      <c r="K15" s="4">
        <f t="shared" si="3"/>
        <v>27093</v>
      </c>
      <c r="L15" s="30">
        <f t="shared" si="4"/>
        <v>30325</v>
      </c>
      <c r="M15" s="25">
        <f t="shared" si="49"/>
        <v>-140</v>
      </c>
      <c r="P15" s="20">
        <v>121</v>
      </c>
      <c r="Q15" s="21">
        <f t="shared" si="66"/>
        <v>50.292929292929287</v>
      </c>
      <c r="R15" s="21">
        <f t="shared" si="67"/>
        <v>70.707070707070713</v>
      </c>
      <c r="S15" s="34"/>
      <c r="T15" s="3">
        <v>46565</v>
      </c>
      <c r="U15" s="4">
        <f t="shared" si="50"/>
        <v>-732</v>
      </c>
      <c r="V15" s="4">
        <f t="shared" si="5"/>
        <v>38332</v>
      </c>
      <c r="W15" s="3">
        <f t="shared" si="6"/>
        <v>46565</v>
      </c>
      <c r="X15" s="25">
        <f t="shared" si="51"/>
        <v>-732</v>
      </c>
      <c r="Y15" s="4"/>
      <c r="AA15" s="20">
        <v>496</v>
      </c>
      <c r="AB15" s="3">
        <f t="shared" si="7"/>
        <v>496</v>
      </c>
      <c r="AC15" s="48">
        <v>0</v>
      </c>
      <c r="AD15" s="41">
        <f t="shared" si="8"/>
        <v>70.707070707070713</v>
      </c>
      <c r="AE15" s="3">
        <f t="shared" si="9"/>
        <v>76890</v>
      </c>
      <c r="AF15" s="4">
        <f t="shared" si="10"/>
        <v>841</v>
      </c>
      <c r="AG15">
        <v>401</v>
      </c>
      <c r="AH15" s="4">
        <f t="shared" si="11"/>
        <v>0</v>
      </c>
      <c r="AI15" s="32"/>
      <c r="AJ15">
        <v>800.42</v>
      </c>
      <c r="AK15" s="3">
        <v>274142</v>
      </c>
      <c r="AL15" s="4">
        <f t="shared" si="52"/>
        <v>685</v>
      </c>
      <c r="AM15" s="3">
        <v>2146087</v>
      </c>
      <c r="AN15" s="3">
        <f t="shared" si="62"/>
        <v>272968</v>
      </c>
      <c r="AO15" s="3">
        <f t="shared" ref="AO15:AO16" si="76">AO14</f>
        <v>273457</v>
      </c>
      <c r="AP15" s="4">
        <f t="shared" si="64"/>
        <v>0</v>
      </c>
      <c r="AQ15" s="44" t="s">
        <v>14</v>
      </c>
      <c r="AT15">
        <v>841</v>
      </c>
      <c r="AV15">
        <v>223</v>
      </c>
      <c r="AW15" s="47">
        <f t="shared" si="13"/>
        <v>223</v>
      </c>
      <c r="AX15" s="4">
        <v>0</v>
      </c>
      <c r="AZ15" s="4">
        <f t="shared" si="14"/>
        <v>223</v>
      </c>
      <c r="BB15" s="4">
        <f t="shared" si="57"/>
        <v>0</v>
      </c>
      <c r="BC15">
        <v>0</v>
      </c>
      <c r="BD15">
        <v>248</v>
      </c>
      <c r="BE15" s="3">
        <f t="shared" si="15"/>
        <v>471</v>
      </c>
      <c r="BF15">
        <v>25</v>
      </c>
      <c r="BG15" s="47">
        <v>0.24</v>
      </c>
      <c r="BH15">
        <v>0</v>
      </c>
      <c r="BI15" s="3">
        <f t="shared" si="16"/>
        <v>70.707070707070713</v>
      </c>
      <c r="BJ15" s="3">
        <f t="shared" si="17"/>
        <v>0</v>
      </c>
      <c r="BK15" s="3" t="b">
        <f t="shared" si="18"/>
        <v>1</v>
      </c>
      <c r="BL15" s="39"/>
      <c r="BM15" s="40"/>
      <c r="BN15" s="12">
        <v>0</v>
      </c>
      <c r="BO15" s="4">
        <f t="shared" si="19"/>
        <v>400.29292929292927</v>
      </c>
      <c r="BP15" s="4">
        <f t="shared" si="20"/>
        <v>345.95959595959596</v>
      </c>
      <c r="BQ15" s="4">
        <f t="shared" si="21"/>
        <v>345.95959595959596</v>
      </c>
      <c r="BR15" s="4">
        <f t="shared" si="22"/>
        <v>746.25252525252517</v>
      </c>
      <c r="BS15" s="32"/>
      <c r="BT15">
        <v>500.68</v>
      </c>
      <c r="BU15" s="3">
        <v>56040</v>
      </c>
      <c r="BV15" s="4">
        <v>303</v>
      </c>
      <c r="BW15" s="4">
        <f t="shared" si="23"/>
        <v>53595</v>
      </c>
      <c r="BX15" s="3">
        <f t="shared" si="74"/>
        <v>54089</v>
      </c>
      <c r="BY15" s="4">
        <f t="shared" si="75"/>
        <v>0</v>
      </c>
      <c r="BZ15" s="4" t="s">
        <v>14</v>
      </c>
      <c r="CC15">
        <v>383</v>
      </c>
      <c r="CD15">
        <v>471</v>
      </c>
      <c r="CE15">
        <v>222</v>
      </c>
      <c r="CF15" s="3">
        <f t="shared" si="24"/>
        <v>222</v>
      </c>
      <c r="CG15" s="3">
        <f t="shared" si="25"/>
        <v>0</v>
      </c>
      <c r="CH15">
        <v>0</v>
      </c>
      <c r="CI15">
        <v>0</v>
      </c>
      <c r="CJ15" s="3">
        <f t="shared" si="26"/>
        <v>222</v>
      </c>
      <c r="CK15">
        <v>8</v>
      </c>
      <c r="CP15" s="47">
        <v>0</v>
      </c>
      <c r="CQ15" s="4">
        <f t="shared" si="58"/>
        <v>70.707070707070713</v>
      </c>
      <c r="CR15" s="4">
        <f t="shared" si="28"/>
        <v>151.29292929292927</v>
      </c>
      <c r="CS15" s="4">
        <f t="shared" si="59"/>
        <v>0</v>
      </c>
      <c r="CT15" s="4">
        <f t="shared" si="60"/>
        <v>0</v>
      </c>
      <c r="CU15" s="4">
        <f t="shared" si="61"/>
        <v>0</v>
      </c>
      <c r="CV15" s="4">
        <f t="shared" si="32"/>
        <v>249</v>
      </c>
      <c r="CW15" s="4">
        <f t="shared" si="33"/>
        <v>0</v>
      </c>
      <c r="CX15" s="47">
        <v>0</v>
      </c>
      <c r="CY15" s="32"/>
      <c r="CZ15" s="7">
        <v>359.83</v>
      </c>
      <c r="DA15">
        <v>525</v>
      </c>
      <c r="DB15" s="4">
        <v>0</v>
      </c>
      <c r="DC15" s="3">
        <v>222</v>
      </c>
      <c r="DD15">
        <v>0</v>
      </c>
      <c r="DE15">
        <v>202</v>
      </c>
      <c r="DF15">
        <v>17</v>
      </c>
      <c r="DG15">
        <v>0</v>
      </c>
      <c r="DH15" s="3">
        <f t="shared" si="34"/>
        <v>17</v>
      </c>
      <c r="DI15" s="3">
        <f t="shared" si="35"/>
        <v>0</v>
      </c>
      <c r="DJ15" s="48">
        <f t="shared" si="36"/>
        <v>0</v>
      </c>
      <c r="DK15" s="3">
        <f t="shared" si="37"/>
        <v>0</v>
      </c>
      <c r="DL15" s="4">
        <f t="shared" si="38"/>
        <v>0</v>
      </c>
      <c r="DM15" s="42">
        <f t="shared" si="65"/>
        <v>0</v>
      </c>
      <c r="DN15" s="3">
        <f t="shared" si="40"/>
        <v>151.29292929292927</v>
      </c>
      <c r="DP15" s="3">
        <f t="shared" si="41"/>
        <v>0</v>
      </c>
      <c r="DQ15" s="3">
        <f t="shared" si="42"/>
        <v>0</v>
      </c>
      <c r="DR15" s="3">
        <f t="shared" si="43"/>
        <v>0</v>
      </c>
      <c r="DS15" s="3">
        <f t="shared" si="44"/>
        <v>0</v>
      </c>
      <c r="DT15" s="3">
        <f t="shared" si="45"/>
        <v>0</v>
      </c>
      <c r="DW15">
        <v>0</v>
      </c>
      <c r="DX15">
        <v>0</v>
      </c>
    </row>
    <row r="16" spans="1:130" x14ac:dyDescent="0.3">
      <c r="A16" s="1">
        <v>42291</v>
      </c>
      <c r="B16" s="3">
        <v>45162</v>
      </c>
      <c r="C16" s="4">
        <f t="shared" si="46"/>
        <v>-220</v>
      </c>
      <c r="D16" s="4">
        <f t="shared" si="0"/>
        <v>40078</v>
      </c>
      <c r="E16" s="3">
        <f t="shared" si="1"/>
        <v>45162</v>
      </c>
      <c r="F16" s="4">
        <f t="shared" si="47"/>
        <v>-220</v>
      </c>
      <c r="G16" s="4">
        <f t="shared" si="2"/>
        <v>0</v>
      </c>
      <c r="H16" s="33"/>
      <c r="I16" s="3">
        <v>30189</v>
      </c>
      <c r="J16" s="4">
        <f t="shared" si="48"/>
        <v>-136</v>
      </c>
      <c r="K16" s="4">
        <f t="shared" si="3"/>
        <v>27013</v>
      </c>
      <c r="L16" s="30">
        <f t="shared" si="4"/>
        <v>30189</v>
      </c>
      <c r="M16" s="25">
        <f t="shared" si="49"/>
        <v>-136</v>
      </c>
      <c r="P16" s="20">
        <v>133</v>
      </c>
      <c r="Q16" s="21">
        <f t="shared" si="66"/>
        <v>64.313131313131308</v>
      </c>
      <c r="R16" s="21">
        <f t="shared" si="67"/>
        <v>68.686868686868692</v>
      </c>
      <c r="S16" s="34"/>
      <c r="T16" s="3">
        <v>45848</v>
      </c>
      <c r="U16" s="4">
        <f t="shared" si="50"/>
        <v>-717</v>
      </c>
      <c r="V16" s="4">
        <f t="shared" si="5"/>
        <v>38332</v>
      </c>
      <c r="W16" s="3">
        <f t="shared" si="6"/>
        <v>45848</v>
      </c>
      <c r="X16" s="25">
        <f t="shared" si="51"/>
        <v>-717</v>
      </c>
      <c r="Y16" s="4"/>
      <c r="AA16" s="20">
        <v>501</v>
      </c>
      <c r="AB16" s="3">
        <f t="shared" si="7"/>
        <v>501</v>
      </c>
      <c r="AC16" s="48">
        <v>0</v>
      </c>
      <c r="AD16" s="41">
        <f t="shared" si="8"/>
        <v>68.686868686868692</v>
      </c>
      <c r="AE16" s="3">
        <f t="shared" si="9"/>
        <v>76037</v>
      </c>
      <c r="AF16" s="4">
        <f t="shared" si="10"/>
        <v>939</v>
      </c>
      <c r="AG16">
        <v>509</v>
      </c>
      <c r="AH16" s="4">
        <f t="shared" si="11"/>
        <v>0</v>
      </c>
      <c r="AI16" s="32"/>
      <c r="AJ16">
        <v>800.54</v>
      </c>
      <c r="AK16" s="3">
        <v>274534</v>
      </c>
      <c r="AL16" s="4">
        <f t="shared" si="52"/>
        <v>392</v>
      </c>
      <c r="AM16" s="3">
        <v>2136304</v>
      </c>
      <c r="AN16" s="3">
        <f t="shared" si="62"/>
        <v>271444</v>
      </c>
      <c r="AO16" s="3">
        <f t="shared" si="76"/>
        <v>273457</v>
      </c>
      <c r="AP16" s="4">
        <f t="shared" si="64"/>
        <v>0</v>
      </c>
      <c r="AQ16" s="44" t="s">
        <v>14</v>
      </c>
      <c r="AT16">
        <v>939</v>
      </c>
      <c r="AV16">
        <v>463</v>
      </c>
      <c r="AW16" s="47">
        <f t="shared" si="13"/>
        <v>463</v>
      </c>
      <c r="AX16" s="4">
        <v>0</v>
      </c>
      <c r="AZ16" s="4">
        <f t="shared" si="14"/>
        <v>463</v>
      </c>
      <c r="BC16">
        <v>0</v>
      </c>
      <c r="BD16">
        <v>248</v>
      </c>
      <c r="BE16" s="3">
        <f t="shared" si="15"/>
        <v>711</v>
      </c>
      <c r="BF16">
        <v>30</v>
      </c>
      <c r="BG16" s="47">
        <v>0.28000000000000003</v>
      </c>
      <c r="BH16">
        <v>0</v>
      </c>
      <c r="BI16" s="3">
        <f t="shared" si="16"/>
        <v>68.686868686868692</v>
      </c>
      <c r="BJ16" s="3">
        <f t="shared" si="17"/>
        <v>0</v>
      </c>
      <c r="BK16" s="3" t="b">
        <f t="shared" si="18"/>
        <v>1</v>
      </c>
      <c r="BL16" s="39"/>
      <c r="BM16" s="40"/>
      <c r="BN16" s="12">
        <v>0</v>
      </c>
      <c r="BO16" s="4">
        <f t="shared" si="19"/>
        <v>642.31313131313129</v>
      </c>
      <c r="BP16" s="4">
        <f t="shared" si="20"/>
        <v>197.97979797979798</v>
      </c>
      <c r="BQ16" s="4">
        <f t="shared" si="21"/>
        <v>197.97979797979798</v>
      </c>
      <c r="BR16" s="4">
        <f t="shared" si="22"/>
        <v>840.29292929292933</v>
      </c>
      <c r="BS16" s="32"/>
      <c r="BT16">
        <v>501.38</v>
      </c>
      <c r="BU16" s="3">
        <v>56806</v>
      </c>
      <c r="BV16" s="4">
        <v>766</v>
      </c>
      <c r="BW16" s="4">
        <f t="shared" si="23"/>
        <v>53595</v>
      </c>
      <c r="BX16" s="3">
        <f t="shared" si="74"/>
        <v>54089</v>
      </c>
      <c r="BY16" s="4">
        <f t="shared" si="75"/>
        <v>0</v>
      </c>
      <c r="BZ16" s="4" t="s">
        <v>14</v>
      </c>
      <c r="CC16">
        <v>620</v>
      </c>
      <c r="CD16">
        <v>711</v>
      </c>
      <c r="CE16">
        <v>224</v>
      </c>
      <c r="CF16" s="3">
        <f t="shared" si="24"/>
        <v>224</v>
      </c>
      <c r="CG16" s="3">
        <f t="shared" si="25"/>
        <v>0</v>
      </c>
      <c r="CH16">
        <v>0</v>
      </c>
      <c r="CI16">
        <v>0</v>
      </c>
      <c r="CJ16" s="3">
        <f t="shared" si="26"/>
        <v>224</v>
      </c>
      <c r="CK16">
        <v>10</v>
      </c>
      <c r="CP16" s="47">
        <v>0</v>
      </c>
      <c r="CQ16" s="4">
        <f t="shared" si="58"/>
        <v>68.686868686868692</v>
      </c>
      <c r="CR16" s="4">
        <f t="shared" si="28"/>
        <v>155.31313131313129</v>
      </c>
      <c r="CS16" s="4">
        <f t="shared" si="59"/>
        <v>0</v>
      </c>
      <c r="CT16" s="4">
        <f t="shared" si="60"/>
        <v>0</v>
      </c>
      <c r="CU16" s="4">
        <f t="shared" si="61"/>
        <v>0</v>
      </c>
      <c r="CV16" s="4">
        <f t="shared" si="32"/>
        <v>487</v>
      </c>
      <c r="CW16" s="4">
        <f t="shared" si="33"/>
        <v>0</v>
      </c>
      <c r="CX16" s="47">
        <v>0</v>
      </c>
      <c r="CY16" s="32"/>
      <c r="CZ16" s="7">
        <v>359.83</v>
      </c>
      <c r="DA16">
        <v>525</v>
      </c>
      <c r="DB16" s="4">
        <v>0</v>
      </c>
      <c r="DC16" s="3">
        <v>224</v>
      </c>
      <c r="DD16">
        <v>0</v>
      </c>
      <c r="DE16">
        <v>221</v>
      </c>
      <c r="DF16">
        <v>14</v>
      </c>
      <c r="DG16">
        <v>0</v>
      </c>
      <c r="DH16" s="3">
        <f t="shared" si="34"/>
        <v>14</v>
      </c>
      <c r="DI16" s="3">
        <f t="shared" si="35"/>
        <v>0</v>
      </c>
      <c r="DJ16" s="48">
        <f t="shared" si="36"/>
        <v>0</v>
      </c>
      <c r="DK16" s="3">
        <f t="shared" si="37"/>
        <v>0</v>
      </c>
      <c r="DL16" s="4">
        <f t="shared" si="38"/>
        <v>0</v>
      </c>
      <c r="DM16" s="42">
        <f t="shared" si="65"/>
        <v>0</v>
      </c>
      <c r="DN16" s="3">
        <f t="shared" si="40"/>
        <v>155.31313131313129</v>
      </c>
      <c r="DP16" s="3">
        <f t="shared" si="41"/>
        <v>0</v>
      </c>
      <c r="DQ16" s="3">
        <f t="shared" si="42"/>
        <v>0</v>
      </c>
      <c r="DR16" s="3">
        <f t="shared" si="43"/>
        <v>0</v>
      </c>
      <c r="DS16" s="3">
        <f t="shared" si="44"/>
        <v>0</v>
      </c>
      <c r="DT16" s="3">
        <f t="shared" si="45"/>
        <v>0</v>
      </c>
      <c r="DW16">
        <v>0</v>
      </c>
      <c r="DX16">
        <v>0</v>
      </c>
    </row>
    <row r="17" spans="1:128" x14ac:dyDescent="0.3">
      <c r="A17" s="1">
        <v>42292</v>
      </c>
      <c r="B17" s="3">
        <v>45162</v>
      </c>
      <c r="C17" s="4">
        <f t="shared" si="46"/>
        <v>0</v>
      </c>
      <c r="D17" s="4">
        <f t="shared" si="0"/>
        <v>40078</v>
      </c>
      <c r="E17" s="3">
        <f t="shared" si="1"/>
        <v>45162</v>
      </c>
      <c r="F17" s="4">
        <f t="shared" si="47"/>
        <v>0</v>
      </c>
      <c r="G17" s="4">
        <f t="shared" si="2"/>
        <v>0</v>
      </c>
      <c r="H17" s="33"/>
      <c r="I17" s="3">
        <v>30006</v>
      </c>
      <c r="J17" s="4">
        <f t="shared" si="48"/>
        <v>-183</v>
      </c>
      <c r="K17" s="4">
        <f t="shared" si="3"/>
        <v>26951</v>
      </c>
      <c r="L17" s="30">
        <f t="shared" si="4"/>
        <v>30006</v>
      </c>
      <c r="M17" s="25">
        <f t="shared" si="49"/>
        <v>-183</v>
      </c>
      <c r="P17" s="20">
        <v>141</v>
      </c>
      <c r="Q17" s="21">
        <f t="shared" si="66"/>
        <v>48.575757575757578</v>
      </c>
      <c r="R17" s="21">
        <f t="shared" si="67"/>
        <v>92.424242424242422</v>
      </c>
      <c r="S17" s="34"/>
      <c r="T17" s="3">
        <v>45145</v>
      </c>
      <c r="U17" s="4">
        <f t="shared" si="50"/>
        <v>-703</v>
      </c>
      <c r="V17" s="4">
        <f t="shared" si="5"/>
        <v>38332</v>
      </c>
      <c r="W17" s="3">
        <f t="shared" si="6"/>
        <v>45145</v>
      </c>
      <c r="X17" s="25">
        <f t="shared" si="51"/>
        <v>-703</v>
      </c>
      <c r="Y17" s="4"/>
      <c r="AA17" s="20">
        <v>500</v>
      </c>
      <c r="AB17" s="3">
        <f t="shared" si="7"/>
        <v>500</v>
      </c>
      <c r="AC17" s="48">
        <v>0</v>
      </c>
      <c r="AD17" s="41">
        <f t="shared" si="8"/>
        <v>92.424242424242422</v>
      </c>
      <c r="AE17" s="3">
        <f t="shared" si="9"/>
        <v>75151</v>
      </c>
      <c r="AF17" s="4">
        <f t="shared" ref="AF17:AF80" si="77">AT17</f>
        <v>21</v>
      </c>
      <c r="AG17" s="3">
        <v>-2374</v>
      </c>
      <c r="AH17" s="4">
        <f t="shared" si="11"/>
        <v>0</v>
      </c>
      <c r="AI17" s="32"/>
      <c r="AJ17">
        <v>800.38</v>
      </c>
      <c r="AK17" s="3">
        <v>274012</v>
      </c>
      <c r="AL17" s="4">
        <f t="shared" si="52"/>
        <v>-522</v>
      </c>
      <c r="AM17" s="3">
        <v>2126522</v>
      </c>
      <c r="AN17" s="3">
        <f t="shared" si="62"/>
        <v>269954</v>
      </c>
      <c r="AO17" s="3">
        <f>AO16</f>
        <v>273457</v>
      </c>
      <c r="AP17" s="4">
        <f t="shared" si="64"/>
        <v>0</v>
      </c>
      <c r="AQ17" s="44" t="s">
        <v>15</v>
      </c>
      <c r="AT17">
        <v>21</v>
      </c>
      <c r="AV17">
        <v>9</v>
      </c>
      <c r="AW17" s="47">
        <f t="shared" si="13"/>
        <v>9</v>
      </c>
      <c r="AX17" s="4">
        <v>0</v>
      </c>
      <c r="AZ17" s="4">
        <f t="shared" si="14"/>
        <v>9</v>
      </c>
      <c r="BC17">
        <v>0</v>
      </c>
      <c r="BD17">
        <v>248</v>
      </c>
      <c r="BE17" s="3">
        <f t="shared" si="15"/>
        <v>257</v>
      </c>
      <c r="BF17">
        <v>27</v>
      </c>
      <c r="BG17" s="47">
        <v>0.26</v>
      </c>
      <c r="BH17">
        <v>0</v>
      </c>
      <c r="BI17" s="3">
        <f t="shared" si="16"/>
        <v>92.424242424242422</v>
      </c>
      <c r="BJ17" s="3">
        <f t="shared" si="17"/>
        <v>0</v>
      </c>
      <c r="BK17" s="3" t="b">
        <f t="shared" si="18"/>
        <v>1</v>
      </c>
      <c r="BL17" s="17"/>
      <c r="BM17" s="7"/>
      <c r="BN17" s="12">
        <v>0</v>
      </c>
      <c r="BO17" s="4">
        <f t="shared" si="19"/>
        <v>164.57575757575756</v>
      </c>
      <c r="BP17" s="4">
        <v>0</v>
      </c>
      <c r="BQ17" s="4">
        <f t="shared" si="21"/>
        <v>0</v>
      </c>
      <c r="BR17" s="4">
        <f t="shared" si="22"/>
        <v>164.57575757575756</v>
      </c>
      <c r="BS17" s="32"/>
      <c r="BT17">
        <v>501.26</v>
      </c>
      <c r="BU17" s="3">
        <v>56674</v>
      </c>
      <c r="BV17" s="4">
        <v>-132</v>
      </c>
      <c r="BW17" s="4">
        <f t="shared" si="23"/>
        <v>53595</v>
      </c>
      <c r="BX17" s="3">
        <f t="shared" si="74"/>
        <v>54089</v>
      </c>
      <c r="BY17" s="4">
        <f t="shared" si="75"/>
        <v>0</v>
      </c>
      <c r="BZ17" s="4" t="s">
        <v>15</v>
      </c>
      <c r="CC17">
        <v>163</v>
      </c>
      <c r="CD17">
        <v>257</v>
      </c>
      <c r="CE17">
        <v>221</v>
      </c>
      <c r="CF17" s="3">
        <f t="shared" si="24"/>
        <v>221</v>
      </c>
      <c r="CG17" s="3">
        <f t="shared" si="25"/>
        <v>0</v>
      </c>
      <c r="CH17">
        <v>0</v>
      </c>
      <c r="CI17">
        <v>0</v>
      </c>
      <c r="CJ17" s="3">
        <f t="shared" si="26"/>
        <v>221</v>
      </c>
      <c r="CK17">
        <v>9</v>
      </c>
      <c r="CP17" s="47">
        <v>0</v>
      </c>
      <c r="CQ17" s="4">
        <f t="shared" si="58"/>
        <v>92.424242424242422</v>
      </c>
      <c r="CR17" s="4">
        <f t="shared" si="28"/>
        <v>128.57575757575756</v>
      </c>
      <c r="CS17" s="4">
        <f t="shared" si="59"/>
        <v>0</v>
      </c>
      <c r="CT17" s="4">
        <f t="shared" si="60"/>
        <v>0</v>
      </c>
      <c r="CU17" s="4">
        <f t="shared" si="61"/>
        <v>0</v>
      </c>
      <c r="CV17" s="4">
        <f t="shared" si="32"/>
        <v>36</v>
      </c>
      <c r="CW17" s="4">
        <f t="shared" si="33"/>
        <v>0</v>
      </c>
      <c r="CX17" s="47">
        <v>0</v>
      </c>
      <c r="CY17" s="32"/>
      <c r="CZ17" s="7">
        <v>359.83</v>
      </c>
      <c r="DA17">
        <v>525</v>
      </c>
      <c r="DB17" s="4">
        <v>0</v>
      </c>
      <c r="DC17" s="3">
        <v>221</v>
      </c>
      <c r="DD17">
        <v>0</v>
      </c>
      <c r="DE17">
        <v>202</v>
      </c>
      <c r="DF17">
        <v>12</v>
      </c>
      <c r="DG17">
        <v>0</v>
      </c>
      <c r="DH17" s="3">
        <f t="shared" si="34"/>
        <v>12</v>
      </c>
      <c r="DI17" s="3">
        <f t="shared" si="35"/>
        <v>0</v>
      </c>
      <c r="DJ17" s="48">
        <f t="shared" si="36"/>
        <v>0</v>
      </c>
      <c r="DK17" s="3">
        <f t="shared" si="37"/>
        <v>0</v>
      </c>
      <c r="DL17" s="4">
        <f t="shared" si="38"/>
        <v>0</v>
      </c>
      <c r="DM17" s="42">
        <f t="shared" si="65"/>
        <v>0</v>
      </c>
      <c r="DN17" s="3">
        <f t="shared" si="40"/>
        <v>128.57575757575756</v>
      </c>
      <c r="DP17" s="3">
        <f t="shared" si="41"/>
        <v>0</v>
      </c>
      <c r="DQ17" s="3">
        <f t="shared" si="42"/>
        <v>0</v>
      </c>
      <c r="DR17" s="3">
        <f t="shared" si="43"/>
        <v>0</v>
      </c>
      <c r="DS17" s="3">
        <f t="shared" si="44"/>
        <v>0</v>
      </c>
      <c r="DT17" s="3">
        <f t="shared" si="45"/>
        <v>0</v>
      </c>
      <c r="DW17">
        <v>0</v>
      </c>
      <c r="DX17">
        <v>0</v>
      </c>
    </row>
    <row r="18" spans="1:128" x14ac:dyDescent="0.3">
      <c r="A18" s="1">
        <v>42293</v>
      </c>
      <c r="B18" s="3">
        <v>44798</v>
      </c>
      <c r="C18" s="4">
        <f t="shared" si="46"/>
        <v>-364</v>
      </c>
      <c r="D18" s="4">
        <f t="shared" si="0"/>
        <v>40002</v>
      </c>
      <c r="E18" s="3">
        <f t="shared" si="1"/>
        <v>44798</v>
      </c>
      <c r="F18" s="4">
        <f t="shared" si="47"/>
        <v>-364</v>
      </c>
      <c r="G18" s="4">
        <f t="shared" si="2"/>
        <v>0</v>
      </c>
      <c r="H18" s="33"/>
      <c r="I18" s="3">
        <v>29850</v>
      </c>
      <c r="J18" s="4">
        <f t="shared" si="48"/>
        <v>-156</v>
      </c>
      <c r="K18" s="4">
        <f t="shared" si="3"/>
        <v>26796</v>
      </c>
      <c r="L18" s="30">
        <f t="shared" si="4"/>
        <v>29850</v>
      </c>
      <c r="M18" s="25">
        <f t="shared" si="49"/>
        <v>-156</v>
      </c>
      <c r="P18" s="20">
        <v>143</v>
      </c>
      <c r="Q18" s="21">
        <f t="shared" si="66"/>
        <v>64.212121212121218</v>
      </c>
      <c r="R18" s="21">
        <f t="shared" si="67"/>
        <v>78.787878787878782</v>
      </c>
      <c r="S18" s="34"/>
      <c r="T18" s="3">
        <v>44466</v>
      </c>
      <c r="U18" s="4">
        <f t="shared" si="50"/>
        <v>-679</v>
      </c>
      <c r="V18" s="4">
        <f t="shared" si="5"/>
        <v>38332</v>
      </c>
      <c r="W18" s="3">
        <f t="shared" si="6"/>
        <v>44466</v>
      </c>
      <c r="X18" s="25">
        <f t="shared" si="51"/>
        <v>-679</v>
      </c>
      <c r="Y18" s="4"/>
      <c r="AA18" s="20">
        <v>498</v>
      </c>
      <c r="AB18" s="3">
        <f t="shared" si="7"/>
        <v>498</v>
      </c>
      <c r="AC18" s="48">
        <v>0</v>
      </c>
      <c r="AD18" s="41">
        <f t="shared" si="8"/>
        <v>78.787878787878782</v>
      </c>
      <c r="AE18" s="3">
        <f t="shared" si="9"/>
        <v>74316</v>
      </c>
      <c r="AF18" s="4">
        <f t="shared" si="77"/>
        <v>278</v>
      </c>
      <c r="AG18">
        <v>-143</v>
      </c>
      <c r="AH18" s="4">
        <f t="shared" si="11"/>
        <v>0</v>
      </c>
      <c r="AI18" s="32"/>
      <c r="AJ18">
        <v>800.38</v>
      </c>
      <c r="AK18" s="3">
        <v>274012</v>
      </c>
      <c r="AL18" s="4">
        <f t="shared" si="52"/>
        <v>0</v>
      </c>
      <c r="AM18" s="3">
        <v>2116739</v>
      </c>
      <c r="AN18" s="3">
        <f t="shared" si="62"/>
        <v>269276</v>
      </c>
      <c r="AO18" s="3">
        <f t="shared" ref="AO18" si="78">AO17</f>
        <v>273457</v>
      </c>
      <c r="AP18" s="4">
        <f t="shared" si="64"/>
        <v>0</v>
      </c>
      <c r="AT18">
        <v>278</v>
      </c>
      <c r="AV18">
        <v>10</v>
      </c>
      <c r="AW18" s="47">
        <f t="shared" si="13"/>
        <v>10</v>
      </c>
      <c r="AX18" s="4">
        <v>0</v>
      </c>
      <c r="AZ18" s="4">
        <f t="shared" si="14"/>
        <v>10</v>
      </c>
      <c r="BC18">
        <v>0</v>
      </c>
      <c r="BD18">
        <v>248</v>
      </c>
      <c r="BE18" s="3">
        <f t="shared" si="15"/>
        <v>258</v>
      </c>
      <c r="BF18">
        <v>20</v>
      </c>
      <c r="BG18" s="47">
        <v>0.19</v>
      </c>
      <c r="BH18">
        <v>0</v>
      </c>
      <c r="BI18" s="3">
        <f t="shared" si="16"/>
        <v>78.787878787878782</v>
      </c>
      <c r="BJ18" s="3">
        <f t="shared" si="17"/>
        <v>0</v>
      </c>
      <c r="BK18" s="3" t="b">
        <f t="shared" si="18"/>
        <v>1</v>
      </c>
      <c r="BL18" s="17"/>
      <c r="BM18" s="7"/>
      <c r="BN18" s="12">
        <v>0</v>
      </c>
      <c r="BO18" s="4">
        <f t="shared" si="19"/>
        <v>179.21212121212122</v>
      </c>
      <c r="BP18" s="4">
        <f t="shared" si="20"/>
        <v>0</v>
      </c>
      <c r="BQ18" s="4">
        <f t="shared" si="21"/>
        <v>0</v>
      </c>
      <c r="BR18" s="4">
        <f t="shared" si="22"/>
        <v>179.21212121212122</v>
      </c>
      <c r="BS18" s="32"/>
      <c r="BT18">
        <v>501.16</v>
      </c>
      <c r="BU18" s="3">
        <v>56563</v>
      </c>
      <c r="BV18" s="4">
        <v>-111</v>
      </c>
      <c r="BW18" s="4">
        <f t="shared" si="23"/>
        <v>53595</v>
      </c>
      <c r="BX18" s="3">
        <f t="shared" si="74"/>
        <v>54089</v>
      </c>
      <c r="BY18" s="4">
        <f t="shared" si="75"/>
        <v>0</v>
      </c>
      <c r="BZ18" s="4" t="s">
        <v>15</v>
      </c>
      <c r="CC18">
        <v>172</v>
      </c>
      <c r="CD18">
        <v>258</v>
      </c>
      <c r="CE18">
        <v>221</v>
      </c>
      <c r="CF18" s="3">
        <f t="shared" si="24"/>
        <v>221</v>
      </c>
      <c r="CG18" s="3">
        <f t="shared" si="25"/>
        <v>0</v>
      </c>
      <c r="CH18">
        <v>0</v>
      </c>
      <c r="CI18">
        <v>0</v>
      </c>
      <c r="CJ18" s="3">
        <f t="shared" si="26"/>
        <v>221</v>
      </c>
      <c r="CK18">
        <v>7</v>
      </c>
      <c r="CP18" s="47">
        <v>0</v>
      </c>
      <c r="CQ18" s="4">
        <f t="shared" si="58"/>
        <v>78.787878787878782</v>
      </c>
      <c r="CR18" s="4">
        <f t="shared" si="28"/>
        <v>142.21212121212122</v>
      </c>
      <c r="CS18" s="4">
        <f t="shared" si="59"/>
        <v>0</v>
      </c>
      <c r="CT18" s="4">
        <f t="shared" si="60"/>
        <v>0</v>
      </c>
      <c r="CU18" s="4">
        <f t="shared" si="61"/>
        <v>0</v>
      </c>
      <c r="CV18" s="4">
        <f t="shared" si="32"/>
        <v>37</v>
      </c>
      <c r="CW18" s="4">
        <f t="shared" si="33"/>
        <v>0</v>
      </c>
      <c r="CX18" s="47">
        <v>0</v>
      </c>
      <c r="CY18" s="32"/>
      <c r="CZ18" s="7">
        <v>359.86</v>
      </c>
      <c r="DA18">
        <v>527</v>
      </c>
      <c r="DB18" s="4">
        <v>2</v>
      </c>
      <c r="DC18" s="3">
        <v>221</v>
      </c>
      <c r="DD18">
        <v>0</v>
      </c>
      <c r="DE18">
        <v>202</v>
      </c>
      <c r="DF18">
        <v>11</v>
      </c>
      <c r="DG18">
        <v>0</v>
      </c>
      <c r="DH18" s="3">
        <f t="shared" si="34"/>
        <v>11</v>
      </c>
      <c r="DI18" s="3">
        <f t="shared" si="35"/>
        <v>0</v>
      </c>
      <c r="DJ18" s="48">
        <f t="shared" si="36"/>
        <v>0</v>
      </c>
      <c r="DK18" s="3">
        <f t="shared" si="37"/>
        <v>0</v>
      </c>
      <c r="DL18" s="4">
        <f t="shared" si="38"/>
        <v>0</v>
      </c>
      <c r="DM18" s="42">
        <f t="shared" si="65"/>
        <v>0</v>
      </c>
      <c r="DN18" s="3">
        <f t="shared" si="40"/>
        <v>142.21212121212122</v>
      </c>
      <c r="DP18" s="3">
        <f t="shared" si="41"/>
        <v>0</v>
      </c>
      <c r="DQ18" s="3">
        <f t="shared" si="42"/>
        <v>0</v>
      </c>
      <c r="DR18" s="3">
        <f t="shared" si="43"/>
        <v>0</v>
      </c>
      <c r="DS18" s="3">
        <f t="shared" si="44"/>
        <v>0</v>
      </c>
      <c r="DT18" s="3">
        <f t="shared" si="45"/>
        <v>0</v>
      </c>
      <c r="DW18">
        <v>0</v>
      </c>
      <c r="DX18">
        <v>0</v>
      </c>
    </row>
    <row r="19" spans="1:128" x14ac:dyDescent="0.3">
      <c r="A19" s="1">
        <v>42294</v>
      </c>
      <c r="B19" s="3">
        <v>44798</v>
      </c>
      <c r="C19" s="4">
        <f t="shared" si="46"/>
        <v>0</v>
      </c>
      <c r="D19" s="4">
        <f t="shared" si="0"/>
        <v>39774</v>
      </c>
      <c r="E19" s="3">
        <f t="shared" si="1"/>
        <v>44798</v>
      </c>
      <c r="F19" s="4">
        <f t="shared" si="47"/>
        <v>0</v>
      </c>
      <c r="G19" s="4">
        <f t="shared" si="2"/>
        <v>0</v>
      </c>
      <c r="H19" s="33"/>
      <c r="I19" s="3">
        <v>29790</v>
      </c>
      <c r="J19" s="4">
        <f t="shared" si="48"/>
        <v>-60</v>
      </c>
      <c r="K19" s="4">
        <f t="shared" si="3"/>
        <v>26729</v>
      </c>
      <c r="L19" s="30">
        <f t="shared" si="4"/>
        <v>29790</v>
      </c>
      <c r="M19" s="25">
        <f t="shared" si="49"/>
        <v>-60</v>
      </c>
      <c r="P19" s="20">
        <v>133</v>
      </c>
      <c r="Q19" s="21">
        <f t="shared" si="66"/>
        <v>102.69696969696969</v>
      </c>
      <c r="R19" s="21">
        <f t="shared" si="67"/>
        <v>30.303030303030305</v>
      </c>
      <c r="S19" s="34"/>
      <c r="T19" s="3">
        <v>43813</v>
      </c>
      <c r="U19" s="4">
        <f t="shared" si="50"/>
        <v>-653</v>
      </c>
      <c r="V19" s="4">
        <f t="shared" si="5"/>
        <v>38332</v>
      </c>
      <c r="W19" s="3">
        <f t="shared" si="6"/>
        <v>43813</v>
      </c>
      <c r="X19" s="25">
        <f t="shared" si="51"/>
        <v>-653</v>
      </c>
      <c r="Y19" s="4"/>
      <c r="AA19" s="20">
        <v>494</v>
      </c>
      <c r="AB19" s="3">
        <f t="shared" si="7"/>
        <v>494</v>
      </c>
      <c r="AC19" s="48">
        <v>0</v>
      </c>
      <c r="AD19" s="41">
        <f t="shared" si="8"/>
        <v>30.303030303030305</v>
      </c>
      <c r="AE19" s="3">
        <f t="shared" si="9"/>
        <v>73603</v>
      </c>
      <c r="AF19" s="4">
        <f t="shared" si="77"/>
        <v>1043</v>
      </c>
      <c r="AG19">
        <v>684</v>
      </c>
      <c r="AH19" s="4">
        <f t="shared" si="11"/>
        <v>0</v>
      </c>
      <c r="AI19" s="32"/>
      <c r="AJ19">
        <v>800.84</v>
      </c>
      <c r="AK19" s="3">
        <v>275513</v>
      </c>
      <c r="AL19" s="4">
        <f t="shared" si="52"/>
        <v>1501</v>
      </c>
      <c r="AM19" s="3">
        <v>2106956</v>
      </c>
      <c r="AN19" s="3">
        <f t="shared" si="62"/>
        <v>268021</v>
      </c>
      <c r="AO19" s="3">
        <f t="shared" ref="AO19:AO31" si="79">AO18</f>
        <v>273457</v>
      </c>
      <c r="AP19" s="4">
        <f t="shared" ref="AP19:AP33" si="80">AO19-AO18</f>
        <v>0</v>
      </c>
      <c r="AQ19" s="44" t="s">
        <v>14</v>
      </c>
      <c r="AT19" s="3">
        <v>1043</v>
      </c>
      <c r="AV19">
        <v>10</v>
      </c>
      <c r="AW19" s="47">
        <f t="shared" si="13"/>
        <v>10</v>
      </c>
      <c r="AX19" s="4">
        <v>0</v>
      </c>
      <c r="AZ19" s="4">
        <f t="shared" si="14"/>
        <v>10</v>
      </c>
      <c r="BC19">
        <v>0</v>
      </c>
      <c r="BD19">
        <v>248</v>
      </c>
      <c r="BE19" s="3">
        <f t="shared" si="15"/>
        <v>258</v>
      </c>
      <c r="BF19">
        <v>28</v>
      </c>
      <c r="BG19" s="47">
        <v>0.26</v>
      </c>
      <c r="BH19">
        <v>0.28999999999999998</v>
      </c>
      <c r="BI19" s="3">
        <f t="shared" ref="BI19:BI82" si="81">IF(AD19&lt;BE19,AD19,BE19)</f>
        <v>30.303030303030305</v>
      </c>
      <c r="BJ19" s="3">
        <f t="shared" ref="BJ19:BJ82" si="82">IF(BE19-BI19&gt;AC19,AC19,BE19-BI19)</f>
        <v>0</v>
      </c>
      <c r="BK19" s="3" t="b">
        <f>IF(BJ19+BI19=AD19+AC19,TRUE,FALSE)</f>
        <v>1</v>
      </c>
      <c r="BL19" s="17"/>
      <c r="BM19" s="7"/>
      <c r="BN19" s="12">
        <v>0</v>
      </c>
      <c r="BO19" s="4">
        <f t="shared" ref="BO19:BO82" si="83">BE19-BI19-BJ19-BN19</f>
        <v>227.69696969696969</v>
      </c>
      <c r="BP19" s="4">
        <f t="shared" si="20"/>
        <v>758.08080808080808</v>
      </c>
      <c r="BQ19" s="4">
        <f t="shared" si="21"/>
        <v>758.08080808080808</v>
      </c>
      <c r="BR19" s="4">
        <f t="shared" ref="BR19:BR82" si="84">BQ19+BO19</f>
        <v>985.77777777777783</v>
      </c>
      <c r="BS19" s="32"/>
      <c r="BT19">
        <v>501.05</v>
      </c>
      <c r="BU19" s="3">
        <v>56442</v>
      </c>
      <c r="BV19" s="4">
        <v>-121</v>
      </c>
      <c r="BW19" s="4">
        <f t="shared" si="23"/>
        <v>53595</v>
      </c>
      <c r="BX19" s="3">
        <f t="shared" si="74"/>
        <v>54089</v>
      </c>
      <c r="BY19" s="4">
        <f t="shared" si="75"/>
        <v>0</v>
      </c>
      <c r="BZ19" s="4" t="s">
        <v>15</v>
      </c>
      <c r="CC19">
        <v>169</v>
      </c>
      <c r="CD19">
        <v>258</v>
      </c>
      <c r="CE19">
        <v>221</v>
      </c>
      <c r="CF19" s="3">
        <f t="shared" ref="CF19:CF81" si="85">CE19-CG19</f>
        <v>221</v>
      </c>
      <c r="CG19" s="3">
        <f t="shared" ref="CG19:CG81" si="86">-BY19/1.98</f>
        <v>0</v>
      </c>
      <c r="CH19">
        <v>0</v>
      </c>
      <c r="CI19">
        <v>0</v>
      </c>
      <c r="CJ19" s="3">
        <f t="shared" si="26"/>
        <v>221</v>
      </c>
      <c r="CK19">
        <v>9</v>
      </c>
      <c r="CP19" s="47">
        <v>0</v>
      </c>
      <c r="CQ19" s="4">
        <f t="shared" si="58"/>
        <v>30.303030303030305</v>
      </c>
      <c r="CR19" s="4">
        <f t="shared" ref="CR19:CR28" si="87">MIN(CJ19-CP19-CQ19-CS19,BO19-CN19)</f>
        <v>190.69696969696969</v>
      </c>
      <c r="CS19" s="4">
        <f t="shared" si="59"/>
        <v>0</v>
      </c>
      <c r="CT19" s="4">
        <f t="shared" si="60"/>
        <v>0</v>
      </c>
      <c r="CU19" s="4">
        <f t="shared" si="61"/>
        <v>0</v>
      </c>
      <c r="CV19" s="4">
        <f t="shared" ref="CV19:CV82" si="88">BO19-CR19-CN19</f>
        <v>37</v>
      </c>
      <c r="CW19" s="4">
        <f t="shared" ref="CW19:CW82" si="89">BN19-CS19</f>
        <v>0</v>
      </c>
      <c r="CX19" s="47">
        <v>0</v>
      </c>
      <c r="CY19" s="32"/>
      <c r="CZ19" s="7">
        <v>359.86</v>
      </c>
      <c r="DA19">
        <v>527</v>
      </c>
      <c r="DB19" s="4">
        <v>0</v>
      </c>
      <c r="DC19" s="3">
        <v>221</v>
      </c>
      <c r="DD19">
        <v>0</v>
      </c>
      <c r="DE19">
        <v>202</v>
      </c>
      <c r="DF19">
        <v>11</v>
      </c>
      <c r="DG19">
        <v>0</v>
      </c>
      <c r="DH19" s="3">
        <f t="shared" si="34"/>
        <v>11</v>
      </c>
      <c r="DI19" s="3">
        <f t="shared" si="35"/>
        <v>0</v>
      </c>
      <c r="DJ19" s="48">
        <f t="shared" si="36"/>
        <v>0</v>
      </c>
      <c r="DK19" s="3">
        <f t="shared" si="37"/>
        <v>0</v>
      </c>
      <c r="DL19" s="4">
        <f t="shared" si="38"/>
        <v>0</v>
      </c>
      <c r="DM19" s="42">
        <f t="shared" si="65"/>
        <v>0</v>
      </c>
      <c r="DN19" s="3">
        <f t="shared" si="40"/>
        <v>190.69696969696969</v>
      </c>
      <c r="DP19" s="3">
        <f t="shared" si="41"/>
        <v>0</v>
      </c>
      <c r="DQ19" s="3">
        <f t="shared" si="42"/>
        <v>0</v>
      </c>
      <c r="DR19" s="3">
        <f t="shared" si="43"/>
        <v>0</v>
      </c>
      <c r="DS19" s="3">
        <f t="shared" si="44"/>
        <v>0</v>
      </c>
      <c r="DT19" s="3">
        <f t="shared" si="45"/>
        <v>0</v>
      </c>
      <c r="DW19">
        <v>0</v>
      </c>
      <c r="DX19">
        <v>0</v>
      </c>
    </row>
    <row r="20" spans="1:128" x14ac:dyDescent="0.3">
      <c r="A20" s="1">
        <v>42295</v>
      </c>
      <c r="B20" s="3">
        <v>44652</v>
      </c>
      <c r="C20" s="4">
        <f t="shared" si="46"/>
        <v>-146</v>
      </c>
      <c r="D20" s="4">
        <f t="shared" si="0"/>
        <v>39622</v>
      </c>
      <c r="E20" s="3">
        <f t="shared" si="1"/>
        <v>44652</v>
      </c>
      <c r="F20" s="4">
        <f t="shared" si="47"/>
        <v>-146</v>
      </c>
      <c r="G20" s="4">
        <f t="shared" si="2"/>
        <v>0</v>
      </c>
      <c r="H20" s="33"/>
      <c r="I20" s="3">
        <v>29830</v>
      </c>
      <c r="J20" s="4">
        <f t="shared" si="48"/>
        <v>40</v>
      </c>
      <c r="K20" s="4">
        <f t="shared" si="3"/>
        <v>26558</v>
      </c>
      <c r="L20" s="30">
        <f>L19</f>
        <v>29790</v>
      </c>
      <c r="M20" s="25">
        <f t="shared" si="49"/>
        <v>0</v>
      </c>
      <c r="P20" s="20">
        <v>135</v>
      </c>
      <c r="Q20" s="21">
        <f t="shared" si="66"/>
        <v>135</v>
      </c>
      <c r="R20" s="21">
        <f t="shared" si="67"/>
        <v>0</v>
      </c>
      <c r="S20" s="34"/>
      <c r="T20" s="3">
        <v>43085</v>
      </c>
      <c r="U20" s="4">
        <f t="shared" si="50"/>
        <v>-728</v>
      </c>
      <c r="V20" s="4">
        <f t="shared" si="5"/>
        <v>38332</v>
      </c>
      <c r="W20" s="3">
        <f t="shared" si="6"/>
        <v>43085</v>
      </c>
      <c r="X20" s="25">
        <f t="shared" si="51"/>
        <v>-728</v>
      </c>
      <c r="Y20" s="4"/>
      <c r="AA20" s="20">
        <v>494</v>
      </c>
      <c r="AB20" s="3">
        <f t="shared" si="7"/>
        <v>494</v>
      </c>
      <c r="AC20" s="48">
        <v>0</v>
      </c>
      <c r="AD20" s="41">
        <f t="shared" si="8"/>
        <v>0</v>
      </c>
      <c r="AE20" s="3">
        <f t="shared" si="9"/>
        <v>72915</v>
      </c>
      <c r="AF20" s="4">
        <f t="shared" si="77"/>
        <v>863</v>
      </c>
      <c r="AG20">
        <v>516</v>
      </c>
      <c r="AH20" s="4">
        <f t="shared" si="11"/>
        <v>0</v>
      </c>
      <c r="AI20" s="32"/>
      <c r="AJ20">
        <v>801.2</v>
      </c>
      <c r="AK20" s="3">
        <v>276692</v>
      </c>
      <c r="AL20" s="4">
        <f t="shared" si="52"/>
        <v>1179</v>
      </c>
      <c r="AM20" s="3">
        <v>2097174</v>
      </c>
      <c r="AN20" s="3">
        <f t="shared" si="62"/>
        <v>266703</v>
      </c>
      <c r="AO20" s="3">
        <f t="shared" si="79"/>
        <v>273457</v>
      </c>
      <c r="AP20" s="4">
        <f t="shared" si="80"/>
        <v>0</v>
      </c>
      <c r="AQ20" s="44" t="s">
        <v>14</v>
      </c>
      <c r="AT20">
        <v>863</v>
      </c>
      <c r="AV20">
        <v>8</v>
      </c>
      <c r="AW20" s="47">
        <f t="shared" si="13"/>
        <v>8</v>
      </c>
      <c r="AX20" s="4">
        <v>0</v>
      </c>
      <c r="AZ20" s="4">
        <f t="shared" si="14"/>
        <v>8</v>
      </c>
      <c r="BC20">
        <v>0</v>
      </c>
      <c r="BD20">
        <v>248</v>
      </c>
      <c r="BE20" s="3">
        <f t="shared" si="15"/>
        <v>256</v>
      </c>
      <c r="BF20">
        <v>13</v>
      </c>
      <c r="BG20" s="47">
        <v>0.12</v>
      </c>
      <c r="BH20">
        <v>0.12</v>
      </c>
      <c r="BI20" s="3">
        <f t="shared" si="81"/>
        <v>0</v>
      </c>
      <c r="BJ20" s="3">
        <f t="shared" si="82"/>
        <v>0</v>
      </c>
      <c r="BK20" s="3" t="b">
        <f t="shared" ref="BK20:BK82" si="90">IF(BJ20+BI20=AD20+AC20,TRUE,FALSE)</f>
        <v>1</v>
      </c>
      <c r="BL20" s="17"/>
      <c r="BM20" s="7"/>
      <c r="BN20" s="12">
        <v>0</v>
      </c>
      <c r="BO20" s="4">
        <f t="shared" si="83"/>
        <v>256</v>
      </c>
      <c r="BP20" s="4">
        <f t="shared" si="20"/>
        <v>595.4545454545455</v>
      </c>
      <c r="BQ20" s="4">
        <f t="shared" si="21"/>
        <v>595.4545454545455</v>
      </c>
      <c r="BR20" s="4">
        <f t="shared" si="84"/>
        <v>851.4545454545455</v>
      </c>
      <c r="BS20" s="32"/>
      <c r="BT20">
        <v>500.94</v>
      </c>
      <c r="BU20" s="3">
        <v>56322</v>
      </c>
      <c r="BV20" s="4">
        <v>-120</v>
      </c>
      <c r="BW20" s="4">
        <f t="shared" si="23"/>
        <v>53595</v>
      </c>
      <c r="BX20" s="3">
        <f t="shared" si="74"/>
        <v>54089</v>
      </c>
      <c r="BY20" s="4">
        <f t="shared" si="75"/>
        <v>0</v>
      </c>
      <c r="BZ20" s="4" t="s">
        <v>15</v>
      </c>
      <c r="CC20">
        <v>165</v>
      </c>
      <c r="CD20">
        <v>256</v>
      </c>
      <c r="CE20">
        <v>221</v>
      </c>
      <c r="CF20" s="3">
        <f t="shared" si="85"/>
        <v>221</v>
      </c>
      <c r="CG20" s="3">
        <f t="shared" si="86"/>
        <v>0</v>
      </c>
      <c r="CH20">
        <v>0</v>
      </c>
      <c r="CI20">
        <v>0</v>
      </c>
      <c r="CJ20" s="3">
        <f t="shared" si="26"/>
        <v>221</v>
      </c>
      <c r="CK20">
        <v>4</v>
      </c>
      <c r="CP20" s="47">
        <v>0</v>
      </c>
      <c r="CQ20" s="4">
        <f t="shared" si="58"/>
        <v>0</v>
      </c>
      <c r="CR20" s="4">
        <f t="shared" si="87"/>
        <v>221</v>
      </c>
      <c r="CS20" s="4">
        <f t="shared" si="59"/>
        <v>0</v>
      </c>
      <c r="CT20" s="4">
        <f t="shared" si="60"/>
        <v>0</v>
      </c>
      <c r="CU20" s="4">
        <f t="shared" si="61"/>
        <v>0</v>
      </c>
      <c r="CV20" s="4">
        <f t="shared" si="88"/>
        <v>35</v>
      </c>
      <c r="CW20" s="4">
        <f t="shared" si="89"/>
        <v>0</v>
      </c>
      <c r="CX20" s="47">
        <v>0</v>
      </c>
      <c r="CY20" s="32"/>
      <c r="CZ20" s="7">
        <v>359.86</v>
      </c>
      <c r="DA20">
        <v>527</v>
      </c>
      <c r="DB20" s="4">
        <v>0</v>
      </c>
      <c r="DC20" s="3">
        <v>221</v>
      </c>
      <c r="DD20">
        <v>0</v>
      </c>
      <c r="DE20">
        <v>203</v>
      </c>
      <c r="DF20">
        <v>10</v>
      </c>
      <c r="DG20">
        <v>0</v>
      </c>
      <c r="DH20" s="3">
        <f t="shared" si="34"/>
        <v>0</v>
      </c>
      <c r="DI20" s="3">
        <f t="shared" si="35"/>
        <v>0</v>
      </c>
      <c r="DJ20" s="48">
        <f t="shared" si="36"/>
        <v>10</v>
      </c>
      <c r="DK20" s="3">
        <f t="shared" si="37"/>
        <v>0</v>
      </c>
      <c r="DL20" s="4">
        <f t="shared" si="38"/>
        <v>0</v>
      </c>
      <c r="DM20" s="42">
        <f t="shared" si="65"/>
        <v>0</v>
      </c>
      <c r="DN20" s="3">
        <f t="shared" si="40"/>
        <v>211</v>
      </c>
      <c r="DP20" s="3">
        <f t="shared" si="41"/>
        <v>0</v>
      </c>
      <c r="DQ20" s="3">
        <f t="shared" si="42"/>
        <v>0</v>
      </c>
      <c r="DR20" s="3">
        <f t="shared" si="43"/>
        <v>0</v>
      </c>
      <c r="DS20" s="3">
        <f t="shared" si="44"/>
        <v>0</v>
      </c>
      <c r="DT20" s="3">
        <f t="shared" si="45"/>
        <v>0</v>
      </c>
      <c r="DW20">
        <v>0</v>
      </c>
      <c r="DX20">
        <v>0</v>
      </c>
    </row>
    <row r="21" spans="1:128" x14ac:dyDescent="0.3">
      <c r="A21" s="1">
        <v>42296</v>
      </c>
      <c r="B21" s="3">
        <v>44507</v>
      </c>
      <c r="C21" s="4">
        <f t="shared" si="46"/>
        <v>-145</v>
      </c>
      <c r="D21" s="4">
        <f t="shared" si="0"/>
        <v>39471</v>
      </c>
      <c r="E21" s="3">
        <f t="shared" si="1"/>
        <v>44507</v>
      </c>
      <c r="F21" s="4">
        <f t="shared" si="47"/>
        <v>-145</v>
      </c>
      <c r="G21" s="4">
        <f t="shared" si="2"/>
        <v>0</v>
      </c>
      <c r="H21" s="33"/>
      <c r="I21" s="3">
        <v>29767</v>
      </c>
      <c r="J21" s="4">
        <f t="shared" si="48"/>
        <v>-63</v>
      </c>
      <c r="K21" s="4">
        <f t="shared" si="3"/>
        <v>26558</v>
      </c>
      <c r="L21" s="30">
        <f t="shared" ref="L21:L29" si="91">I21</f>
        <v>29767</v>
      </c>
      <c r="M21" s="25">
        <f t="shared" ref="M21:M30" si="92">L21-L20</f>
        <v>-23</v>
      </c>
      <c r="P21" s="20">
        <v>122</v>
      </c>
      <c r="Q21" s="21">
        <f t="shared" si="66"/>
        <v>110.38383838383838</v>
      </c>
      <c r="R21" s="21">
        <f t="shared" si="67"/>
        <v>11.616161616161616</v>
      </c>
      <c r="S21" s="34"/>
      <c r="T21" s="3">
        <v>42422</v>
      </c>
      <c r="U21" s="4">
        <f t="shared" si="50"/>
        <v>-663</v>
      </c>
      <c r="V21" s="4">
        <f t="shared" si="5"/>
        <v>38332</v>
      </c>
      <c r="W21" s="3">
        <f t="shared" si="6"/>
        <v>42422</v>
      </c>
      <c r="X21" s="25">
        <f t="shared" si="51"/>
        <v>-663</v>
      </c>
      <c r="Y21" s="4"/>
      <c r="AA21" s="20">
        <v>494</v>
      </c>
      <c r="AB21" s="3">
        <f t="shared" si="7"/>
        <v>494</v>
      </c>
      <c r="AC21" s="48">
        <v>0</v>
      </c>
      <c r="AD21" s="41">
        <f t="shared" si="8"/>
        <v>11.616161616161616</v>
      </c>
      <c r="AE21" s="3">
        <f t="shared" si="9"/>
        <v>72189</v>
      </c>
      <c r="AF21" s="4">
        <f t="shared" si="77"/>
        <v>594</v>
      </c>
      <c r="AG21">
        <v>228</v>
      </c>
      <c r="AH21" s="4">
        <f t="shared" si="11"/>
        <v>0</v>
      </c>
      <c r="AI21" s="32"/>
      <c r="AJ21">
        <v>801.4</v>
      </c>
      <c r="AK21" s="3">
        <v>277349</v>
      </c>
      <c r="AL21" s="4">
        <f t="shared" si="52"/>
        <v>657</v>
      </c>
      <c r="AM21" s="3">
        <v>2087391</v>
      </c>
      <c r="AN21" s="3">
        <f t="shared" si="62"/>
        <v>265646</v>
      </c>
      <c r="AO21" s="3">
        <f t="shared" si="79"/>
        <v>273457</v>
      </c>
      <c r="AP21" s="4">
        <f t="shared" si="80"/>
        <v>0</v>
      </c>
      <c r="AQ21" s="44" t="s">
        <v>14</v>
      </c>
      <c r="AT21">
        <v>594</v>
      </c>
      <c r="AV21">
        <v>8</v>
      </c>
      <c r="AW21" s="47">
        <f t="shared" si="13"/>
        <v>8</v>
      </c>
      <c r="AX21" s="4">
        <v>0</v>
      </c>
      <c r="AZ21" s="4">
        <f t="shared" si="14"/>
        <v>8</v>
      </c>
      <c r="BC21">
        <v>0</v>
      </c>
      <c r="BD21">
        <v>248</v>
      </c>
      <c r="BE21" s="3">
        <f t="shared" si="15"/>
        <v>256</v>
      </c>
      <c r="BF21">
        <v>7</v>
      </c>
      <c r="BG21" s="47">
        <v>7.0000000000000007E-2</v>
      </c>
      <c r="BH21">
        <v>0.01</v>
      </c>
      <c r="BI21" s="3">
        <f t="shared" si="81"/>
        <v>11.616161616161616</v>
      </c>
      <c r="BJ21" s="3">
        <f t="shared" si="82"/>
        <v>0</v>
      </c>
      <c r="BK21" s="3" t="b">
        <f t="shared" si="90"/>
        <v>1</v>
      </c>
      <c r="BL21" s="17"/>
      <c r="BM21" s="7"/>
      <c r="BN21" s="12">
        <v>0</v>
      </c>
      <c r="BO21" s="4">
        <f t="shared" si="83"/>
        <v>244.38383838383839</v>
      </c>
      <c r="BP21" s="4">
        <f t="shared" si="20"/>
        <v>331.81818181818181</v>
      </c>
      <c r="BQ21" s="4">
        <f t="shared" si="21"/>
        <v>331.81818181818181</v>
      </c>
      <c r="BR21" s="4">
        <f t="shared" si="84"/>
        <v>576.20202020202021</v>
      </c>
      <c r="BS21" s="32"/>
      <c r="BT21">
        <v>500.83</v>
      </c>
      <c r="BU21" s="3">
        <v>56203</v>
      </c>
      <c r="BV21" s="4">
        <v>-119</v>
      </c>
      <c r="BW21" s="4">
        <f t="shared" si="23"/>
        <v>53595</v>
      </c>
      <c r="BX21" s="3">
        <f t="shared" si="74"/>
        <v>54089</v>
      </c>
      <c r="BY21" s="4">
        <f t="shared" si="75"/>
        <v>0</v>
      </c>
      <c r="BZ21" s="4" t="s">
        <v>15</v>
      </c>
      <c r="CC21">
        <v>167</v>
      </c>
      <c r="CD21">
        <v>256</v>
      </c>
      <c r="CE21">
        <v>225</v>
      </c>
      <c r="CF21" s="3">
        <f t="shared" si="85"/>
        <v>225</v>
      </c>
      <c r="CG21" s="3">
        <f t="shared" si="86"/>
        <v>0</v>
      </c>
      <c r="CH21">
        <v>0</v>
      </c>
      <c r="CI21">
        <v>0</v>
      </c>
      <c r="CJ21" s="3">
        <f t="shared" si="26"/>
        <v>225</v>
      </c>
      <c r="CK21">
        <v>2</v>
      </c>
      <c r="CP21" s="47">
        <v>0</v>
      </c>
      <c r="CQ21" s="4">
        <f t="shared" si="58"/>
        <v>11.616161616161616</v>
      </c>
      <c r="CR21" s="4">
        <f t="shared" si="87"/>
        <v>213.38383838383839</v>
      </c>
      <c r="CS21" s="4">
        <f t="shared" si="59"/>
        <v>0</v>
      </c>
      <c r="CT21" s="4">
        <f t="shared" si="60"/>
        <v>0</v>
      </c>
      <c r="CU21" s="4">
        <f t="shared" si="61"/>
        <v>0</v>
      </c>
      <c r="CV21" s="4">
        <f t="shared" si="88"/>
        <v>31</v>
      </c>
      <c r="CW21" s="4">
        <f t="shared" si="89"/>
        <v>0</v>
      </c>
      <c r="CX21" s="47">
        <v>0</v>
      </c>
      <c r="CY21" s="32"/>
      <c r="CZ21" s="7">
        <v>359.83</v>
      </c>
      <c r="DA21">
        <v>525</v>
      </c>
      <c r="DB21" s="4">
        <v>-2</v>
      </c>
      <c r="DC21" s="3">
        <v>225</v>
      </c>
      <c r="DD21">
        <v>0</v>
      </c>
      <c r="DE21">
        <v>205</v>
      </c>
      <c r="DF21">
        <v>10</v>
      </c>
      <c r="DG21">
        <v>0</v>
      </c>
      <c r="DH21" s="3">
        <f t="shared" si="34"/>
        <v>10</v>
      </c>
      <c r="DI21" s="3">
        <f t="shared" si="35"/>
        <v>0</v>
      </c>
      <c r="DJ21" s="48">
        <f t="shared" ref="DJ21:DJ29" si="93">MIN(CT21+CR21,(1816.6-847.8-770.6),DF21+DG21-DH21-DI21)</f>
        <v>0</v>
      </c>
      <c r="DK21" s="3">
        <f t="shared" si="37"/>
        <v>0</v>
      </c>
      <c r="DL21" s="4">
        <f t="shared" si="38"/>
        <v>0</v>
      </c>
      <c r="DM21" s="42">
        <f t="shared" si="65"/>
        <v>0</v>
      </c>
      <c r="DN21" s="3">
        <f t="shared" si="40"/>
        <v>213.38383838383839</v>
      </c>
      <c r="DP21" s="3">
        <f t="shared" si="41"/>
        <v>0</v>
      </c>
      <c r="DQ21" s="3">
        <f t="shared" si="42"/>
        <v>0</v>
      </c>
      <c r="DR21" s="3">
        <f t="shared" si="43"/>
        <v>0</v>
      </c>
      <c r="DS21" s="3">
        <f t="shared" si="44"/>
        <v>0</v>
      </c>
      <c r="DT21" s="3">
        <f t="shared" si="45"/>
        <v>0</v>
      </c>
      <c r="DW21">
        <v>0</v>
      </c>
      <c r="DX21">
        <v>0</v>
      </c>
    </row>
    <row r="22" spans="1:128" x14ac:dyDescent="0.3">
      <c r="A22" s="1">
        <v>42297</v>
      </c>
      <c r="B22" s="3">
        <v>44290</v>
      </c>
      <c r="C22" s="4">
        <f t="shared" si="46"/>
        <v>-217</v>
      </c>
      <c r="D22" s="4">
        <f t="shared" si="0"/>
        <v>39320</v>
      </c>
      <c r="E22" s="3">
        <f t="shared" si="1"/>
        <v>44290</v>
      </c>
      <c r="F22" s="4">
        <f t="shared" si="47"/>
        <v>-217</v>
      </c>
      <c r="G22" s="4">
        <f t="shared" si="2"/>
        <v>0</v>
      </c>
      <c r="H22" s="33"/>
      <c r="I22" s="3">
        <v>29679</v>
      </c>
      <c r="J22" s="4">
        <f t="shared" si="48"/>
        <v>-88</v>
      </c>
      <c r="K22" s="4">
        <f t="shared" si="3"/>
        <v>26536</v>
      </c>
      <c r="L22" s="30">
        <f t="shared" si="91"/>
        <v>29679</v>
      </c>
      <c r="M22" s="25">
        <f t="shared" si="92"/>
        <v>-88</v>
      </c>
      <c r="P22" s="20">
        <v>128</v>
      </c>
      <c r="Q22" s="21">
        <f t="shared" si="66"/>
        <v>83.555555555555557</v>
      </c>
      <c r="R22" s="21">
        <f t="shared" si="67"/>
        <v>44.444444444444443</v>
      </c>
      <c r="S22" s="34"/>
      <c r="T22" s="3">
        <v>41695</v>
      </c>
      <c r="U22" s="4">
        <f t="shared" si="50"/>
        <v>-727</v>
      </c>
      <c r="V22" s="4">
        <f t="shared" si="5"/>
        <v>38332</v>
      </c>
      <c r="W22" s="3">
        <f t="shared" si="6"/>
        <v>41695</v>
      </c>
      <c r="X22" s="25">
        <f t="shared" si="51"/>
        <v>-727</v>
      </c>
      <c r="Y22" s="4"/>
      <c r="AA22" s="20">
        <v>491</v>
      </c>
      <c r="AB22" s="3">
        <f t="shared" si="7"/>
        <v>491</v>
      </c>
      <c r="AC22" s="48">
        <v>0</v>
      </c>
      <c r="AD22" s="41">
        <f t="shared" si="8"/>
        <v>44.444444444444443</v>
      </c>
      <c r="AE22" s="3">
        <f t="shared" si="9"/>
        <v>71374</v>
      </c>
      <c r="AF22" s="4">
        <f t="shared" si="77"/>
        <v>749</v>
      </c>
      <c r="AG22">
        <v>338</v>
      </c>
      <c r="AH22" s="4">
        <f t="shared" si="11"/>
        <v>0</v>
      </c>
      <c r="AI22" s="32"/>
      <c r="AJ22">
        <v>801.69</v>
      </c>
      <c r="AK22" s="3">
        <v>278302</v>
      </c>
      <c r="AL22" s="4">
        <f t="shared" si="52"/>
        <v>953</v>
      </c>
      <c r="AM22" s="3">
        <v>2077609</v>
      </c>
      <c r="AN22" s="3">
        <f t="shared" si="62"/>
        <v>265327</v>
      </c>
      <c r="AO22" s="3">
        <f t="shared" si="79"/>
        <v>273457</v>
      </c>
      <c r="AP22" s="4">
        <f t="shared" si="80"/>
        <v>0</v>
      </c>
      <c r="AQ22" s="44" t="s">
        <v>14</v>
      </c>
      <c r="AT22">
        <v>749</v>
      </c>
      <c r="AV22">
        <v>6</v>
      </c>
      <c r="AW22" s="47">
        <f t="shared" si="13"/>
        <v>6</v>
      </c>
      <c r="AX22" s="4">
        <v>0</v>
      </c>
      <c r="AZ22" s="4">
        <f t="shared" si="14"/>
        <v>6</v>
      </c>
      <c r="BC22">
        <v>0</v>
      </c>
      <c r="BD22">
        <v>248</v>
      </c>
      <c r="BE22" s="3">
        <f t="shared" si="15"/>
        <v>254</v>
      </c>
      <c r="BF22">
        <v>15</v>
      </c>
      <c r="BG22" s="47">
        <v>0.14000000000000001</v>
      </c>
      <c r="BH22">
        <v>0</v>
      </c>
      <c r="BI22" s="3">
        <f t="shared" si="81"/>
        <v>44.444444444444443</v>
      </c>
      <c r="BJ22" s="3">
        <f t="shared" si="82"/>
        <v>0</v>
      </c>
      <c r="BK22" s="3" t="b">
        <f t="shared" si="90"/>
        <v>1</v>
      </c>
      <c r="BL22" s="17"/>
      <c r="BM22" s="7"/>
      <c r="BN22" s="12">
        <v>0</v>
      </c>
      <c r="BO22" s="4">
        <f t="shared" si="83"/>
        <v>209.55555555555554</v>
      </c>
      <c r="BP22" s="4">
        <f t="shared" si="20"/>
        <v>481.31313131313129</v>
      </c>
      <c r="BQ22" s="4">
        <f t="shared" si="21"/>
        <v>481.31313131313129</v>
      </c>
      <c r="BR22" s="4">
        <f t="shared" si="84"/>
        <v>690.86868686868684</v>
      </c>
      <c r="BS22" s="32"/>
      <c r="BT22">
        <v>499.97</v>
      </c>
      <c r="BU22" s="3">
        <v>55271</v>
      </c>
      <c r="BV22" s="4">
        <v>-932</v>
      </c>
      <c r="BW22" s="4">
        <f t="shared" si="23"/>
        <v>53595</v>
      </c>
      <c r="BX22" s="3">
        <f t="shared" si="74"/>
        <v>54089</v>
      </c>
      <c r="BY22" s="4">
        <f t="shared" si="75"/>
        <v>0</v>
      </c>
      <c r="BZ22" s="4" t="s">
        <v>15</v>
      </c>
      <c r="CC22">
        <v>156</v>
      </c>
      <c r="CD22">
        <v>254</v>
      </c>
      <c r="CE22">
        <v>621</v>
      </c>
      <c r="CF22" s="3">
        <f t="shared" si="85"/>
        <v>621</v>
      </c>
      <c r="CG22" s="3">
        <f t="shared" si="86"/>
        <v>0</v>
      </c>
      <c r="CH22">
        <v>0</v>
      </c>
      <c r="CI22">
        <v>0</v>
      </c>
      <c r="CJ22" s="3">
        <f t="shared" si="26"/>
        <v>621</v>
      </c>
      <c r="CK22">
        <v>5</v>
      </c>
      <c r="CP22" s="47">
        <v>0</v>
      </c>
      <c r="CQ22" s="4">
        <f t="shared" si="58"/>
        <v>44.444444444444443</v>
      </c>
      <c r="CR22" s="4">
        <f t="shared" si="87"/>
        <v>209.55555555555554</v>
      </c>
      <c r="CS22" s="4">
        <f t="shared" si="59"/>
        <v>0</v>
      </c>
      <c r="CT22" s="4">
        <f t="shared" si="60"/>
        <v>367</v>
      </c>
      <c r="CU22" s="4">
        <f t="shared" si="61"/>
        <v>0</v>
      </c>
      <c r="CV22" s="4">
        <f t="shared" si="88"/>
        <v>0</v>
      </c>
      <c r="CW22" s="4">
        <f t="shared" si="89"/>
        <v>0</v>
      </c>
      <c r="CX22" s="47">
        <v>0</v>
      </c>
      <c r="CY22" s="32"/>
      <c r="CZ22" s="7">
        <v>360.16</v>
      </c>
      <c r="DA22">
        <v>548</v>
      </c>
      <c r="DB22" s="4">
        <v>23</v>
      </c>
      <c r="DC22" s="3">
        <v>621</v>
      </c>
      <c r="DD22">
        <v>0</v>
      </c>
      <c r="DE22">
        <v>648</v>
      </c>
      <c r="DF22">
        <v>10</v>
      </c>
      <c r="DG22">
        <v>0</v>
      </c>
      <c r="DH22" s="3">
        <f t="shared" si="34"/>
        <v>10</v>
      </c>
      <c r="DI22" s="3">
        <f t="shared" si="35"/>
        <v>0</v>
      </c>
      <c r="DJ22" s="48">
        <f t="shared" si="93"/>
        <v>0</v>
      </c>
      <c r="DK22" s="3">
        <f t="shared" si="37"/>
        <v>0</v>
      </c>
      <c r="DL22" s="4">
        <f t="shared" si="38"/>
        <v>0</v>
      </c>
      <c r="DM22" s="42">
        <f t="shared" si="65"/>
        <v>0</v>
      </c>
      <c r="DN22" s="3">
        <f t="shared" si="40"/>
        <v>576.55555555555554</v>
      </c>
      <c r="DP22" s="3">
        <f t="shared" si="41"/>
        <v>0</v>
      </c>
      <c r="DQ22" s="3">
        <f t="shared" si="42"/>
        <v>0</v>
      </c>
      <c r="DR22" s="3">
        <f t="shared" si="43"/>
        <v>0</v>
      </c>
      <c r="DS22" s="3">
        <f t="shared" si="44"/>
        <v>0</v>
      </c>
      <c r="DT22" s="3">
        <f t="shared" si="45"/>
        <v>0</v>
      </c>
      <c r="DW22">
        <v>0</v>
      </c>
      <c r="DX22">
        <v>0</v>
      </c>
    </row>
    <row r="23" spans="1:128" x14ac:dyDescent="0.3">
      <c r="A23" s="1">
        <v>42298</v>
      </c>
      <c r="B23" s="3">
        <v>44145</v>
      </c>
      <c r="C23" s="4">
        <f t="shared" si="46"/>
        <v>-145</v>
      </c>
      <c r="D23" s="4">
        <f t="shared" si="0"/>
        <v>39169</v>
      </c>
      <c r="E23" s="3">
        <f t="shared" si="1"/>
        <v>44145</v>
      </c>
      <c r="F23" s="4">
        <f t="shared" si="47"/>
        <v>-145</v>
      </c>
      <c r="G23" s="4">
        <f t="shared" si="2"/>
        <v>0</v>
      </c>
      <c r="H23" s="33"/>
      <c r="I23" s="3">
        <v>29526</v>
      </c>
      <c r="J23" s="4">
        <f t="shared" si="48"/>
        <v>-153</v>
      </c>
      <c r="K23" s="4">
        <f t="shared" si="3"/>
        <v>26320</v>
      </c>
      <c r="L23" s="30">
        <f t="shared" si="91"/>
        <v>29526</v>
      </c>
      <c r="M23" s="25">
        <f t="shared" si="92"/>
        <v>-153</v>
      </c>
      <c r="P23" s="20">
        <v>145</v>
      </c>
      <c r="Q23" s="21">
        <f t="shared" si="66"/>
        <v>67.72727272727272</v>
      </c>
      <c r="R23" s="21">
        <f t="shared" si="67"/>
        <v>77.27272727272728</v>
      </c>
      <c r="S23" s="34"/>
      <c r="T23" s="3">
        <v>41041</v>
      </c>
      <c r="U23" s="4">
        <f t="shared" si="50"/>
        <v>-654</v>
      </c>
      <c r="V23" s="4">
        <f t="shared" si="5"/>
        <v>38332</v>
      </c>
      <c r="W23" s="3">
        <f t="shared" si="6"/>
        <v>41041</v>
      </c>
      <c r="X23" s="25">
        <f t="shared" si="51"/>
        <v>-654</v>
      </c>
      <c r="Y23" s="4"/>
      <c r="AA23" s="20">
        <v>488</v>
      </c>
      <c r="AB23" s="3">
        <f t="shared" si="7"/>
        <v>488</v>
      </c>
      <c r="AC23" s="48">
        <v>0</v>
      </c>
      <c r="AD23" s="41">
        <f t="shared" si="8"/>
        <v>77.27272727272728</v>
      </c>
      <c r="AE23" s="3">
        <f t="shared" si="9"/>
        <v>70567</v>
      </c>
      <c r="AF23" s="4">
        <f t="shared" si="77"/>
        <v>770</v>
      </c>
      <c r="AG23">
        <v>363</v>
      </c>
      <c r="AH23" s="4">
        <f t="shared" si="11"/>
        <v>0</v>
      </c>
      <c r="AI23" s="32"/>
      <c r="AJ23">
        <v>801.99</v>
      </c>
      <c r="AK23" s="3">
        <v>279287</v>
      </c>
      <c r="AL23" s="4">
        <f t="shared" si="52"/>
        <v>985</v>
      </c>
      <c r="AM23" s="3">
        <v>2067826</v>
      </c>
      <c r="AN23" s="3">
        <f t="shared" si="62"/>
        <v>264401</v>
      </c>
      <c r="AO23" s="3">
        <f t="shared" si="79"/>
        <v>273457</v>
      </c>
      <c r="AP23" s="4">
        <f t="shared" si="80"/>
        <v>0</v>
      </c>
      <c r="AQ23" s="44" t="s">
        <v>14</v>
      </c>
      <c r="AT23">
        <v>770</v>
      </c>
      <c r="AV23">
        <v>6</v>
      </c>
      <c r="AW23" s="47">
        <f t="shared" si="13"/>
        <v>6</v>
      </c>
      <c r="AX23" s="4">
        <v>0</v>
      </c>
      <c r="AZ23" s="4">
        <f t="shared" si="14"/>
        <v>6</v>
      </c>
      <c r="BC23">
        <v>0</v>
      </c>
      <c r="BD23">
        <v>248</v>
      </c>
      <c r="BE23" s="3">
        <f t="shared" si="15"/>
        <v>254</v>
      </c>
      <c r="BF23">
        <v>19</v>
      </c>
      <c r="BG23" s="47">
        <v>0.18</v>
      </c>
      <c r="BH23">
        <v>0</v>
      </c>
      <c r="BI23" s="3">
        <f t="shared" si="81"/>
        <v>77.27272727272728</v>
      </c>
      <c r="BJ23" s="3">
        <f t="shared" si="82"/>
        <v>0</v>
      </c>
      <c r="BK23" s="3" t="b">
        <f t="shared" si="90"/>
        <v>1</v>
      </c>
      <c r="BL23" s="17"/>
      <c r="BM23" s="7"/>
      <c r="BN23" s="12">
        <v>0</v>
      </c>
      <c r="BO23" s="4">
        <f t="shared" si="83"/>
        <v>176.72727272727272</v>
      </c>
      <c r="BP23" s="4">
        <f t="shared" si="20"/>
        <v>497.47474747474746</v>
      </c>
      <c r="BQ23" s="4">
        <f t="shared" si="21"/>
        <v>497.47474747474746</v>
      </c>
      <c r="BR23" s="4">
        <f t="shared" si="84"/>
        <v>674.20202020202021</v>
      </c>
      <c r="BS23" s="32"/>
      <c r="BT23">
        <v>499.38</v>
      </c>
      <c r="BU23" s="3">
        <v>54641</v>
      </c>
      <c r="BV23" s="4">
        <v>-630</v>
      </c>
      <c r="BW23" s="4">
        <f t="shared" si="23"/>
        <v>53595</v>
      </c>
      <c r="BX23" s="3">
        <f t="shared" si="74"/>
        <v>54089</v>
      </c>
      <c r="BY23" s="4">
        <f t="shared" si="75"/>
        <v>0</v>
      </c>
      <c r="BZ23" s="4" t="s">
        <v>15</v>
      </c>
      <c r="CC23">
        <v>154</v>
      </c>
      <c r="CD23">
        <v>254</v>
      </c>
      <c r="CE23">
        <v>466</v>
      </c>
      <c r="CF23" s="3">
        <f t="shared" si="85"/>
        <v>466</v>
      </c>
      <c r="CG23" s="3">
        <f t="shared" si="86"/>
        <v>0</v>
      </c>
      <c r="CH23">
        <v>0</v>
      </c>
      <c r="CI23">
        <v>0</v>
      </c>
      <c r="CJ23" s="3">
        <f t="shared" si="26"/>
        <v>466</v>
      </c>
      <c r="CK23">
        <v>6</v>
      </c>
      <c r="CP23" s="47">
        <v>0</v>
      </c>
      <c r="CQ23" s="4">
        <f t="shared" si="58"/>
        <v>77.27272727272728</v>
      </c>
      <c r="CR23" s="4">
        <f t="shared" si="87"/>
        <v>176.72727272727272</v>
      </c>
      <c r="CS23" s="4">
        <f t="shared" si="59"/>
        <v>0</v>
      </c>
      <c r="CT23" s="4">
        <f t="shared" si="60"/>
        <v>212.00000000000003</v>
      </c>
      <c r="CU23" s="4">
        <f t="shared" si="61"/>
        <v>0</v>
      </c>
      <c r="CV23" s="4">
        <f t="shared" si="88"/>
        <v>0</v>
      </c>
      <c r="CW23" s="4">
        <f t="shared" si="89"/>
        <v>0</v>
      </c>
      <c r="CX23" s="47">
        <v>0</v>
      </c>
      <c r="CY23" s="32"/>
      <c r="CZ23" s="7">
        <v>359.97</v>
      </c>
      <c r="DA23">
        <v>535</v>
      </c>
      <c r="DB23" s="4">
        <v>-13</v>
      </c>
      <c r="DC23" s="3">
        <v>466</v>
      </c>
      <c r="DD23">
        <v>0</v>
      </c>
      <c r="DE23">
        <v>500</v>
      </c>
      <c r="DF23">
        <v>9</v>
      </c>
      <c r="DG23">
        <v>0</v>
      </c>
      <c r="DH23" s="3">
        <f t="shared" si="34"/>
        <v>9</v>
      </c>
      <c r="DI23" s="3">
        <f t="shared" si="35"/>
        <v>0</v>
      </c>
      <c r="DJ23" s="48">
        <f t="shared" si="93"/>
        <v>0</v>
      </c>
      <c r="DK23" s="3">
        <f t="shared" si="37"/>
        <v>0</v>
      </c>
      <c r="DL23" s="4">
        <f t="shared" si="38"/>
        <v>0</v>
      </c>
      <c r="DM23" s="42">
        <f t="shared" si="65"/>
        <v>0</v>
      </c>
      <c r="DN23" s="3">
        <f t="shared" si="40"/>
        <v>388.72727272727275</v>
      </c>
      <c r="DP23" s="3">
        <f t="shared" si="41"/>
        <v>0</v>
      </c>
      <c r="DQ23" s="3">
        <f t="shared" si="42"/>
        <v>0</v>
      </c>
      <c r="DR23" s="3">
        <f t="shared" si="43"/>
        <v>0</v>
      </c>
      <c r="DS23" s="3">
        <f t="shared" si="44"/>
        <v>0</v>
      </c>
      <c r="DT23" s="3">
        <f t="shared" si="45"/>
        <v>0</v>
      </c>
      <c r="DW23">
        <v>0</v>
      </c>
      <c r="DX23">
        <v>0</v>
      </c>
    </row>
    <row r="24" spans="1:128" x14ac:dyDescent="0.3">
      <c r="A24" s="1">
        <v>42299</v>
      </c>
      <c r="B24" s="3">
        <v>43928</v>
      </c>
      <c r="C24" s="4">
        <f t="shared" si="46"/>
        <v>-217</v>
      </c>
      <c r="D24" s="4">
        <f t="shared" si="0"/>
        <v>39019</v>
      </c>
      <c r="E24" s="3">
        <f t="shared" si="1"/>
        <v>43928</v>
      </c>
      <c r="F24" s="4">
        <f t="shared" si="47"/>
        <v>-217</v>
      </c>
      <c r="G24" s="4">
        <f t="shared" si="2"/>
        <v>0</v>
      </c>
      <c r="H24" s="33"/>
      <c r="I24" s="3">
        <v>29371</v>
      </c>
      <c r="J24" s="4">
        <f t="shared" si="48"/>
        <v>-155</v>
      </c>
      <c r="K24" s="4">
        <f t="shared" si="3"/>
        <v>26153</v>
      </c>
      <c r="L24" s="30">
        <f t="shared" si="91"/>
        <v>29371</v>
      </c>
      <c r="M24" s="25">
        <f t="shared" si="92"/>
        <v>-155</v>
      </c>
      <c r="P24" s="20">
        <v>144</v>
      </c>
      <c r="Q24" s="21">
        <f t="shared" si="66"/>
        <v>65.717171717171723</v>
      </c>
      <c r="R24" s="21">
        <f t="shared" si="67"/>
        <v>78.282828282828277</v>
      </c>
      <c r="S24" s="34"/>
      <c r="T24" s="3">
        <v>40369</v>
      </c>
      <c r="U24" s="4">
        <f t="shared" si="50"/>
        <v>-672</v>
      </c>
      <c r="V24" s="4">
        <f t="shared" si="5"/>
        <v>38332</v>
      </c>
      <c r="W24" s="3">
        <f t="shared" si="6"/>
        <v>40369</v>
      </c>
      <c r="X24" s="25">
        <f t="shared" si="51"/>
        <v>-672</v>
      </c>
      <c r="Y24" s="4"/>
      <c r="AA24" s="20">
        <v>492</v>
      </c>
      <c r="AB24" s="3">
        <f t="shared" si="7"/>
        <v>492</v>
      </c>
      <c r="AC24" s="48">
        <v>0</v>
      </c>
      <c r="AD24" s="41">
        <f t="shared" si="8"/>
        <v>78.282828282828277</v>
      </c>
      <c r="AE24" s="3">
        <f t="shared" si="9"/>
        <v>69740</v>
      </c>
      <c r="AF24" s="4">
        <f t="shared" si="77"/>
        <v>790</v>
      </c>
      <c r="AG24">
        <v>373</v>
      </c>
      <c r="AH24" s="4">
        <f t="shared" si="11"/>
        <v>0</v>
      </c>
      <c r="AI24" s="32"/>
      <c r="AJ24">
        <v>802.3</v>
      </c>
      <c r="AK24" s="3">
        <v>280312</v>
      </c>
      <c r="AL24" s="4">
        <f t="shared" si="52"/>
        <v>1025</v>
      </c>
      <c r="AM24" s="3">
        <v>2058044</v>
      </c>
      <c r="AN24" s="3">
        <f t="shared" si="62"/>
        <v>264401</v>
      </c>
      <c r="AO24" s="3">
        <f t="shared" si="79"/>
        <v>273457</v>
      </c>
      <c r="AP24" s="4">
        <f t="shared" si="80"/>
        <v>0</v>
      </c>
      <c r="AQ24" s="44" t="s">
        <v>14</v>
      </c>
      <c r="AT24">
        <v>790</v>
      </c>
      <c r="AV24">
        <v>10</v>
      </c>
      <c r="AW24" s="47">
        <f t="shared" si="13"/>
        <v>10</v>
      </c>
      <c r="AX24" s="4">
        <v>0</v>
      </c>
      <c r="AZ24" s="4">
        <f t="shared" si="14"/>
        <v>10</v>
      </c>
      <c r="BC24">
        <v>0</v>
      </c>
      <c r="BD24">
        <v>248</v>
      </c>
      <c r="BE24" s="3">
        <f t="shared" si="15"/>
        <v>258</v>
      </c>
      <c r="BF24">
        <v>15</v>
      </c>
      <c r="BG24" s="47">
        <v>0.14000000000000001</v>
      </c>
      <c r="BH24">
        <v>0</v>
      </c>
      <c r="BI24" s="3">
        <f t="shared" si="81"/>
        <v>78.282828282828277</v>
      </c>
      <c r="BJ24" s="3">
        <f t="shared" si="82"/>
        <v>0</v>
      </c>
      <c r="BK24" s="3" t="b">
        <f t="shared" si="90"/>
        <v>1</v>
      </c>
      <c r="BL24" s="17"/>
      <c r="BM24" s="7"/>
      <c r="BN24" s="12">
        <v>0</v>
      </c>
      <c r="BO24" s="4">
        <f t="shared" si="83"/>
        <v>179.71717171717171</v>
      </c>
      <c r="BP24" s="4">
        <f t="shared" si="20"/>
        <v>517.67676767676767</v>
      </c>
      <c r="BQ24" s="4">
        <f t="shared" si="21"/>
        <v>517.67676767676767</v>
      </c>
      <c r="BR24" s="4">
        <f t="shared" si="84"/>
        <v>697.39393939393938</v>
      </c>
      <c r="BS24" s="32"/>
      <c r="BT24">
        <v>499.23</v>
      </c>
      <c r="BU24" s="3">
        <v>54481</v>
      </c>
      <c r="BV24" s="4">
        <v>-160</v>
      </c>
      <c r="BW24" s="4">
        <f t="shared" si="23"/>
        <v>53595</v>
      </c>
      <c r="BX24" s="3">
        <f t="shared" si="74"/>
        <v>54089</v>
      </c>
      <c r="BY24" s="4">
        <f t="shared" si="75"/>
        <v>0</v>
      </c>
      <c r="BZ24" s="4" t="s">
        <v>15</v>
      </c>
      <c r="CC24">
        <v>161</v>
      </c>
      <c r="CD24">
        <v>258</v>
      </c>
      <c r="CE24">
        <v>237</v>
      </c>
      <c r="CF24" s="3">
        <f t="shared" si="85"/>
        <v>237</v>
      </c>
      <c r="CG24" s="3">
        <f t="shared" si="86"/>
        <v>0</v>
      </c>
      <c r="CH24">
        <v>0</v>
      </c>
      <c r="CI24">
        <v>0</v>
      </c>
      <c r="CJ24" s="3">
        <f t="shared" si="26"/>
        <v>237</v>
      </c>
      <c r="CK24">
        <v>5</v>
      </c>
      <c r="CP24" s="47">
        <v>0</v>
      </c>
      <c r="CQ24" s="4">
        <f t="shared" si="58"/>
        <v>78.282828282828277</v>
      </c>
      <c r="CR24" s="4">
        <f t="shared" si="87"/>
        <v>158.71717171717171</v>
      </c>
      <c r="CS24" s="4">
        <f t="shared" si="59"/>
        <v>0</v>
      </c>
      <c r="CT24" s="4">
        <f t="shared" si="60"/>
        <v>0</v>
      </c>
      <c r="CU24" s="4">
        <f t="shared" si="61"/>
        <v>0</v>
      </c>
      <c r="CV24" s="4">
        <f t="shared" si="88"/>
        <v>21</v>
      </c>
      <c r="CW24" s="4">
        <f t="shared" si="89"/>
        <v>0</v>
      </c>
      <c r="CX24" s="47">
        <v>0</v>
      </c>
      <c r="CY24" s="32"/>
      <c r="CZ24" s="7">
        <v>359.83</v>
      </c>
      <c r="DA24">
        <v>525</v>
      </c>
      <c r="DB24" s="4">
        <v>-10</v>
      </c>
      <c r="DC24" s="3">
        <v>237</v>
      </c>
      <c r="DD24">
        <v>0</v>
      </c>
      <c r="DE24">
        <v>228</v>
      </c>
      <c r="DF24">
        <v>9</v>
      </c>
      <c r="DG24">
        <v>0</v>
      </c>
      <c r="DH24" s="3">
        <f t="shared" si="34"/>
        <v>9</v>
      </c>
      <c r="DI24" s="3">
        <f t="shared" si="35"/>
        <v>0</v>
      </c>
      <c r="DJ24" s="48">
        <f t="shared" si="93"/>
        <v>0</v>
      </c>
      <c r="DK24" s="3">
        <f t="shared" si="37"/>
        <v>0</v>
      </c>
      <c r="DL24" s="4">
        <f t="shared" si="38"/>
        <v>0</v>
      </c>
      <c r="DM24" s="42">
        <f t="shared" si="65"/>
        <v>0</v>
      </c>
      <c r="DN24" s="3">
        <f t="shared" si="40"/>
        <v>158.71717171717171</v>
      </c>
      <c r="DP24" s="3">
        <f t="shared" si="41"/>
        <v>0</v>
      </c>
      <c r="DQ24" s="3">
        <f t="shared" si="42"/>
        <v>0</v>
      </c>
      <c r="DR24" s="3">
        <f t="shared" si="43"/>
        <v>0</v>
      </c>
      <c r="DS24" s="3">
        <f t="shared" si="44"/>
        <v>0</v>
      </c>
      <c r="DT24" s="3">
        <f t="shared" si="45"/>
        <v>0</v>
      </c>
      <c r="DW24">
        <v>0</v>
      </c>
      <c r="DX24">
        <v>0</v>
      </c>
    </row>
    <row r="25" spans="1:128" x14ac:dyDescent="0.3">
      <c r="A25" s="1">
        <v>42300</v>
      </c>
      <c r="B25" s="3">
        <v>43416</v>
      </c>
      <c r="C25" s="4">
        <f t="shared" si="46"/>
        <v>-512</v>
      </c>
      <c r="D25" s="4">
        <f t="shared" si="0"/>
        <v>38868</v>
      </c>
      <c r="E25" s="3">
        <f t="shared" si="1"/>
        <v>43416</v>
      </c>
      <c r="F25" s="4">
        <f t="shared" si="47"/>
        <v>-512</v>
      </c>
      <c r="G25" s="4">
        <f t="shared" si="2"/>
        <v>0</v>
      </c>
      <c r="H25" s="33"/>
      <c r="I25" s="3">
        <v>29240</v>
      </c>
      <c r="J25" s="4">
        <f t="shared" si="48"/>
        <v>-131</v>
      </c>
      <c r="K25" s="4">
        <f t="shared" si="3"/>
        <v>25974</v>
      </c>
      <c r="L25" s="30">
        <f t="shared" si="91"/>
        <v>29240</v>
      </c>
      <c r="M25" s="25">
        <f t="shared" si="92"/>
        <v>-131</v>
      </c>
      <c r="P25" s="20">
        <v>134</v>
      </c>
      <c r="Q25" s="21">
        <f t="shared" si="66"/>
        <v>67.838383838383834</v>
      </c>
      <c r="R25" s="21">
        <f t="shared" si="67"/>
        <v>66.161616161616166</v>
      </c>
      <c r="S25" s="34"/>
      <c r="T25" s="3">
        <v>39633</v>
      </c>
      <c r="U25" s="4">
        <f t="shared" si="50"/>
        <v>-736</v>
      </c>
      <c r="V25" s="4">
        <f t="shared" si="5"/>
        <v>38332</v>
      </c>
      <c r="W25" s="3">
        <f t="shared" si="6"/>
        <v>39633</v>
      </c>
      <c r="X25" s="25">
        <f t="shared" si="51"/>
        <v>-736</v>
      </c>
      <c r="Y25" s="4"/>
      <c r="AA25" s="20">
        <v>499</v>
      </c>
      <c r="AB25" s="3">
        <f t="shared" si="7"/>
        <v>499</v>
      </c>
      <c r="AC25" s="48">
        <v>0</v>
      </c>
      <c r="AD25" s="41">
        <f t="shared" si="8"/>
        <v>66.161616161616166</v>
      </c>
      <c r="AE25" s="3">
        <f t="shared" si="9"/>
        <v>68873</v>
      </c>
      <c r="AF25" s="4">
        <f t="shared" si="77"/>
        <v>756</v>
      </c>
      <c r="AG25">
        <v>319</v>
      </c>
      <c r="AH25" s="4">
        <f t="shared" si="11"/>
        <v>0</v>
      </c>
      <c r="AI25" s="32"/>
      <c r="AJ25">
        <v>802.21</v>
      </c>
      <c r="AK25" s="3">
        <v>280015</v>
      </c>
      <c r="AL25" s="4">
        <f t="shared" si="52"/>
        <v>-297</v>
      </c>
      <c r="AM25" s="3">
        <v>2048261</v>
      </c>
      <c r="AN25" s="3">
        <f t="shared" si="62"/>
        <v>264401</v>
      </c>
      <c r="AO25" s="3">
        <f t="shared" si="79"/>
        <v>273457</v>
      </c>
      <c r="AP25" s="4">
        <f t="shared" si="80"/>
        <v>0</v>
      </c>
      <c r="AQ25" s="44" t="s">
        <v>15</v>
      </c>
      <c r="AT25">
        <v>756</v>
      </c>
      <c r="AV25">
        <v>634</v>
      </c>
      <c r="AW25" s="47">
        <f t="shared" si="13"/>
        <v>634</v>
      </c>
      <c r="AX25" s="4">
        <v>0</v>
      </c>
      <c r="AZ25" s="4">
        <f t="shared" si="14"/>
        <v>634</v>
      </c>
      <c r="BC25">
        <v>0</v>
      </c>
      <c r="BD25">
        <v>248</v>
      </c>
      <c r="BE25" s="3">
        <f t="shared" si="15"/>
        <v>882</v>
      </c>
      <c r="BF25">
        <v>24</v>
      </c>
      <c r="BG25" s="47">
        <v>0.22</v>
      </c>
      <c r="BH25">
        <v>0</v>
      </c>
      <c r="BI25" s="3">
        <f t="shared" si="81"/>
        <v>66.161616161616166</v>
      </c>
      <c r="BJ25" s="3">
        <f t="shared" si="82"/>
        <v>0</v>
      </c>
      <c r="BK25" s="3" t="b">
        <f t="shared" si="90"/>
        <v>1</v>
      </c>
      <c r="BL25" s="39"/>
      <c r="BM25" s="40"/>
      <c r="BN25" s="12">
        <v>0</v>
      </c>
      <c r="BO25" s="4">
        <f t="shared" si="83"/>
        <v>815.83838383838383</v>
      </c>
      <c r="BP25" s="4">
        <v>0</v>
      </c>
      <c r="BQ25" s="4">
        <f t="shared" si="21"/>
        <v>0</v>
      </c>
      <c r="BR25" s="4">
        <f t="shared" si="84"/>
        <v>815.83838383838383</v>
      </c>
      <c r="BS25" s="32"/>
      <c r="BT25">
        <v>500.25</v>
      </c>
      <c r="BU25" s="3">
        <v>55574</v>
      </c>
      <c r="BV25" s="4">
        <v>1093</v>
      </c>
      <c r="BW25" s="4">
        <f t="shared" si="23"/>
        <v>53595</v>
      </c>
      <c r="BX25" s="3">
        <f t="shared" si="74"/>
        <v>54089</v>
      </c>
      <c r="BY25" s="4">
        <f t="shared" si="75"/>
        <v>0</v>
      </c>
      <c r="BZ25" s="4" t="s">
        <v>14</v>
      </c>
      <c r="CC25">
        <v>801</v>
      </c>
      <c r="CD25">
        <v>882</v>
      </c>
      <c r="CE25">
        <v>242</v>
      </c>
      <c r="CF25" s="3">
        <f t="shared" si="85"/>
        <v>242</v>
      </c>
      <c r="CG25" s="3">
        <f t="shared" si="86"/>
        <v>0</v>
      </c>
      <c r="CH25">
        <v>0</v>
      </c>
      <c r="CI25">
        <v>0</v>
      </c>
      <c r="CJ25" s="3">
        <f t="shared" si="26"/>
        <v>242</v>
      </c>
      <c r="CK25">
        <v>8</v>
      </c>
      <c r="CP25" s="47">
        <v>0</v>
      </c>
      <c r="CQ25" s="4">
        <f t="shared" si="58"/>
        <v>66.161616161616166</v>
      </c>
      <c r="CR25" s="4">
        <f t="shared" si="87"/>
        <v>175.83838383838383</v>
      </c>
      <c r="CS25" s="4">
        <f t="shared" si="59"/>
        <v>0</v>
      </c>
      <c r="CT25" s="4">
        <f t="shared" si="60"/>
        <v>0</v>
      </c>
      <c r="CU25" s="4">
        <f t="shared" si="61"/>
        <v>0</v>
      </c>
      <c r="CV25" s="4">
        <f t="shared" si="88"/>
        <v>640</v>
      </c>
      <c r="CW25" s="4">
        <f t="shared" si="89"/>
        <v>0</v>
      </c>
      <c r="CX25" s="47">
        <v>0</v>
      </c>
      <c r="CY25" s="32"/>
      <c r="CZ25" s="7">
        <v>359.97</v>
      </c>
      <c r="DA25">
        <v>535</v>
      </c>
      <c r="DB25" s="4">
        <v>10</v>
      </c>
      <c r="DC25" s="3">
        <v>242</v>
      </c>
      <c r="DD25">
        <v>0</v>
      </c>
      <c r="DE25">
        <v>224</v>
      </c>
      <c r="DF25">
        <v>9</v>
      </c>
      <c r="DG25">
        <v>0</v>
      </c>
      <c r="DH25" s="3">
        <f t="shared" si="34"/>
        <v>9</v>
      </c>
      <c r="DI25" s="3">
        <f t="shared" si="35"/>
        <v>0</v>
      </c>
      <c r="DJ25" s="48">
        <f t="shared" si="93"/>
        <v>0</v>
      </c>
      <c r="DK25" s="3">
        <f t="shared" si="37"/>
        <v>0</v>
      </c>
      <c r="DL25" s="4">
        <f t="shared" si="38"/>
        <v>0</v>
      </c>
      <c r="DM25" s="42">
        <f t="shared" si="65"/>
        <v>0</v>
      </c>
      <c r="DN25" s="3">
        <f t="shared" si="40"/>
        <v>175.83838383838383</v>
      </c>
      <c r="DP25" s="3">
        <f t="shared" si="41"/>
        <v>0</v>
      </c>
      <c r="DQ25" s="3">
        <f t="shared" si="42"/>
        <v>0</v>
      </c>
      <c r="DR25" s="3">
        <f t="shared" si="43"/>
        <v>0</v>
      </c>
      <c r="DS25" s="3">
        <f t="shared" si="44"/>
        <v>0</v>
      </c>
      <c r="DT25" s="3">
        <f t="shared" si="45"/>
        <v>0</v>
      </c>
      <c r="DW25">
        <v>0</v>
      </c>
      <c r="DX25">
        <v>0</v>
      </c>
    </row>
    <row r="26" spans="1:128" x14ac:dyDescent="0.3">
      <c r="A26" s="1">
        <v>42301</v>
      </c>
      <c r="B26" s="3">
        <v>43568</v>
      </c>
      <c r="C26" s="4">
        <f t="shared" si="46"/>
        <v>152</v>
      </c>
      <c r="D26" s="4">
        <f t="shared" si="0"/>
        <v>38719</v>
      </c>
      <c r="E26" s="3">
        <f>E25</f>
        <v>43416</v>
      </c>
      <c r="F26" s="4">
        <f t="shared" si="47"/>
        <v>0</v>
      </c>
      <c r="G26" s="4">
        <f t="shared" si="2"/>
        <v>0</v>
      </c>
      <c r="H26" s="33"/>
      <c r="I26" s="3">
        <v>29048</v>
      </c>
      <c r="J26" s="4">
        <f t="shared" si="48"/>
        <v>-192</v>
      </c>
      <c r="K26" s="4">
        <f t="shared" si="3"/>
        <v>25734</v>
      </c>
      <c r="L26" s="30">
        <f t="shared" si="91"/>
        <v>29048</v>
      </c>
      <c r="M26" s="25">
        <f t="shared" si="92"/>
        <v>-192</v>
      </c>
      <c r="P26" s="20">
        <v>157</v>
      </c>
      <c r="Q26" s="21">
        <f t="shared" si="66"/>
        <v>60.030303030303031</v>
      </c>
      <c r="R26" s="21">
        <f t="shared" si="67"/>
        <v>96.969696969696969</v>
      </c>
      <c r="S26" s="34"/>
      <c r="T26" s="3">
        <v>38974</v>
      </c>
      <c r="U26" s="4">
        <f t="shared" si="50"/>
        <v>-659</v>
      </c>
      <c r="V26" s="4">
        <f t="shared" si="5"/>
        <v>38332</v>
      </c>
      <c r="W26" s="3">
        <f t="shared" si="6"/>
        <v>38974</v>
      </c>
      <c r="X26" s="25">
        <f t="shared" si="51"/>
        <v>-659</v>
      </c>
      <c r="Y26" s="4"/>
      <c r="AA26" s="20">
        <v>497</v>
      </c>
      <c r="AB26" s="3">
        <f t="shared" si="7"/>
        <v>497</v>
      </c>
      <c r="AC26" s="48">
        <v>0</v>
      </c>
      <c r="AD26" s="41">
        <f t="shared" si="8"/>
        <v>96.969696969696969</v>
      </c>
      <c r="AE26" s="3">
        <f t="shared" si="9"/>
        <v>68022</v>
      </c>
      <c r="AF26" s="4">
        <f t="shared" si="77"/>
        <v>804</v>
      </c>
      <c r="AG26">
        <v>375</v>
      </c>
      <c r="AH26" s="4">
        <f t="shared" si="11"/>
        <v>0</v>
      </c>
      <c r="AI26" s="32"/>
      <c r="AJ26">
        <v>802.12</v>
      </c>
      <c r="AK26" s="3">
        <v>279717</v>
      </c>
      <c r="AL26" s="4">
        <f t="shared" si="52"/>
        <v>-298</v>
      </c>
      <c r="AM26" s="3">
        <v>2038478</v>
      </c>
      <c r="AN26" s="3">
        <f t="shared" si="62"/>
        <v>264401</v>
      </c>
      <c r="AO26" s="3">
        <f t="shared" si="79"/>
        <v>273457</v>
      </c>
      <c r="AP26" s="4">
        <f t="shared" si="80"/>
        <v>0</v>
      </c>
      <c r="AQ26" s="44" t="s">
        <v>15</v>
      </c>
      <c r="AT26">
        <v>804</v>
      </c>
      <c r="AV26">
        <v>690</v>
      </c>
      <c r="AW26" s="47">
        <f t="shared" si="13"/>
        <v>690</v>
      </c>
      <c r="AX26" s="4">
        <v>0</v>
      </c>
      <c r="AZ26" s="4">
        <f t="shared" si="14"/>
        <v>690</v>
      </c>
      <c r="BC26">
        <v>0</v>
      </c>
      <c r="BD26">
        <v>248</v>
      </c>
      <c r="BE26" s="3">
        <f t="shared" si="15"/>
        <v>938</v>
      </c>
      <c r="BF26">
        <v>16</v>
      </c>
      <c r="BG26" s="47">
        <v>0.15</v>
      </c>
      <c r="BH26">
        <v>0</v>
      </c>
      <c r="BI26" s="3">
        <f t="shared" si="81"/>
        <v>96.969696969696969</v>
      </c>
      <c r="BJ26" s="3">
        <f t="shared" si="82"/>
        <v>0</v>
      </c>
      <c r="BK26" s="3" t="b">
        <f t="shared" si="90"/>
        <v>1</v>
      </c>
      <c r="BN26" s="12">
        <v>0</v>
      </c>
      <c r="BO26" s="4">
        <f t="shared" si="83"/>
        <v>841.030303030303</v>
      </c>
      <c r="BP26" s="4">
        <v>0</v>
      </c>
      <c r="BQ26" s="4">
        <f t="shared" si="21"/>
        <v>0</v>
      </c>
      <c r="BR26" s="4">
        <f t="shared" si="84"/>
        <v>841.030303030303</v>
      </c>
      <c r="BS26" s="32"/>
      <c r="BT26">
        <v>499.8</v>
      </c>
      <c r="BU26" s="3">
        <v>55090</v>
      </c>
      <c r="BV26" s="4">
        <v>-484</v>
      </c>
      <c r="BW26" s="4">
        <f t="shared" si="23"/>
        <v>53595</v>
      </c>
      <c r="BX26" s="3">
        <f t="shared" si="74"/>
        <v>54089</v>
      </c>
      <c r="BY26" s="4">
        <f t="shared" ref="BY26:BY29" si="94">BX26-BX25</f>
        <v>0</v>
      </c>
      <c r="BZ26" s="4" t="s">
        <v>15</v>
      </c>
      <c r="CC26">
        <v>849</v>
      </c>
      <c r="CD26">
        <v>938</v>
      </c>
      <c r="CE26" s="3">
        <v>1088</v>
      </c>
      <c r="CF26" s="3">
        <f t="shared" si="85"/>
        <v>1088</v>
      </c>
      <c r="CG26" s="3">
        <f t="shared" si="86"/>
        <v>0</v>
      </c>
      <c r="CH26">
        <v>0</v>
      </c>
      <c r="CI26">
        <v>0</v>
      </c>
      <c r="CJ26" s="3">
        <f t="shared" si="26"/>
        <v>1088</v>
      </c>
      <c r="CK26">
        <v>5</v>
      </c>
      <c r="CP26" s="47">
        <v>0</v>
      </c>
      <c r="CQ26" s="4">
        <f t="shared" si="58"/>
        <v>96.969696969696969</v>
      </c>
      <c r="CR26" s="4">
        <f t="shared" si="87"/>
        <v>841.030303030303</v>
      </c>
      <c r="CS26" s="4">
        <f t="shared" si="59"/>
        <v>0</v>
      </c>
      <c r="CT26" s="4">
        <f t="shared" si="60"/>
        <v>150</v>
      </c>
      <c r="CU26" s="4">
        <f t="shared" si="61"/>
        <v>0</v>
      </c>
      <c r="CV26" s="4">
        <f t="shared" si="88"/>
        <v>0</v>
      </c>
      <c r="CW26" s="4">
        <f t="shared" si="89"/>
        <v>0</v>
      </c>
      <c r="CX26" s="47">
        <v>0</v>
      </c>
      <c r="CY26" s="32"/>
      <c r="CZ26" s="7">
        <v>360.46</v>
      </c>
      <c r="DA26">
        <v>569</v>
      </c>
      <c r="DB26" s="4">
        <v>34</v>
      </c>
      <c r="DC26" s="3">
        <v>1088</v>
      </c>
      <c r="DD26">
        <v>0</v>
      </c>
      <c r="DE26" s="3">
        <v>1126</v>
      </c>
      <c r="DF26">
        <v>9</v>
      </c>
      <c r="DG26">
        <v>0</v>
      </c>
      <c r="DH26" s="3">
        <f t="shared" si="34"/>
        <v>9</v>
      </c>
      <c r="DI26" s="3">
        <f t="shared" si="35"/>
        <v>0</v>
      </c>
      <c r="DJ26" s="48">
        <f t="shared" si="93"/>
        <v>0</v>
      </c>
      <c r="DK26" s="3">
        <f t="shared" si="37"/>
        <v>0</v>
      </c>
      <c r="DL26" s="4">
        <f t="shared" si="38"/>
        <v>0</v>
      </c>
      <c r="DM26" s="42">
        <f t="shared" si="65"/>
        <v>0</v>
      </c>
      <c r="DN26" s="3">
        <f t="shared" si="40"/>
        <v>991.030303030303</v>
      </c>
      <c r="DP26" s="3">
        <f t="shared" si="41"/>
        <v>0</v>
      </c>
      <c r="DQ26" s="3">
        <f t="shared" si="42"/>
        <v>0</v>
      </c>
      <c r="DR26" s="3">
        <f t="shared" si="43"/>
        <v>0</v>
      </c>
      <c r="DS26" s="3">
        <f t="shared" si="44"/>
        <v>0</v>
      </c>
      <c r="DT26" s="3">
        <f t="shared" si="45"/>
        <v>0</v>
      </c>
      <c r="DW26">
        <v>0</v>
      </c>
      <c r="DX26">
        <v>0</v>
      </c>
    </row>
    <row r="27" spans="1:128" x14ac:dyDescent="0.3">
      <c r="A27" s="1">
        <v>42302</v>
      </c>
      <c r="B27" s="3">
        <v>43353</v>
      </c>
      <c r="C27" s="4">
        <f t="shared" si="46"/>
        <v>-215</v>
      </c>
      <c r="D27" s="4">
        <f t="shared" si="0"/>
        <v>38569</v>
      </c>
      <c r="E27" s="3">
        <f t="shared" ref="E27:E35" si="95">B27</f>
        <v>43353</v>
      </c>
      <c r="F27" s="4">
        <f t="shared" ref="F27:F91" si="96">E27-E26</f>
        <v>-63</v>
      </c>
      <c r="G27" s="4">
        <f t="shared" si="2"/>
        <v>0</v>
      </c>
      <c r="H27" s="33"/>
      <c r="I27" s="3">
        <v>28911</v>
      </c>
      <c r="J27" s="4">
        <f t="shared" si="48"/>
        <v>-137</v>
      </c>
      <c r="K27" s="4">
        <f t="shared" si="3"/>
        <v>25473</v>
      </c>
      <c r="L27" s="30">
        <f t="shared" si="91"/>
        <v>28911</v>
      </c>
      <c r="M27" s="25">
        <f t="shared" si="92"/>
        <v>-137</v>
      </c>
      <c r="P27" s="20">
        <v>138</v>
      </c>
      <c r="Q27" s="21">
        <f t="shared" si="66"/>
        <v>68.808080808080803</v>
      </c>
      <c r="R27" s="21">
        <f t="shared" si="67"/>
        <v>69.191919191919197</v>
      </c>
      <c r="S27" s="34"/>
      <c r="T27" s="3">
        <v>38856</v>
      </c>
      <c r="U27" s="4">
        <f t="shared" si="50"/>
        <v>-118</v>
      </c>
      <c r="V27" s="4">
        <f t="shared" si="5"/>
        <v>38332</v>
      </c>
      <c r="W27" s="3">
        <f t="shared" si="6"/>
        <v>38856</v>
      </c>
      <c r="X27" s="25">
        <f t="shared" si="51"/>
        <v>-118</v>
      </c>
      <c r="Y27" s="4"/>
      <c r="AA27" s="20">
        <v>194</v>
      </c>
      <c r="AB27" s="3">
        <f t="shared" si="7"/>
        <v>194</v>
      </c>
      <c r="AC27" s="48">
        <v>0</v>
      </c>
      <c r="AD27" s="41">
        <f t="shared" si="8"/>
        <v>69.191919191919197</v>
      </c>
      <c r="AE27" s="3">
        <f t="shared" si="9"/>
        <v>67767</v>
      </c>
      <c r="AF27" s="4">
        <f t="shared" si="77"/>
        <v>599</v>
      </c>
      <c r="AG27">
        <v>470</v>
      </c>
      <c r="AH27" s="4">
        <f t="shared" si="11"/>
        <v>0</v>
      </c>
      <c r="AI27" s="32"/>
      <c r="AJ27">
        <v>801.9</v>
      </c>
      <c r="AK27" s="3">
        <v>278992</v>
      </c>
      <c r="AL27" s="4">
        <f t="shared" si="52"/>
        <v>-725</v>
      </c>
      <c r="AM27" s="3">
        <v>2028696</v>
      </c>
      <c r="AN27" s="3">
        <f t="shared" si="62"/>
        <v>264401</v>
      </c>
      <c r="AO27" s="3">
        <f t="shared" si="79"/>
        <v>273457</v>
      </c>
      <c r="AP27" s="4">
        <f t="shared" si="80"/>
        <v>0</v>
      </c>
      <c r="AQ27" s="44" t="s">
        <v>15</v>
      </c>
      <c r="AT27">
        <v>599</v>
      </c>
      <c r="AV27">
        <v>691</v>
      </c>
      <c r="AW27" s="47">
        <f t="shared" si="13"/>
        <v>691</v>
      </c>
      <c r="AX27" s="4">
        <v>0</v>
      </c>
      <c r="AZ27" s="4">
        <f t="shared" si="14"/>
        <v>691</v>
      </c>
      <c r="BC27">
        <v>0</v>
      </c>
      <c r="BD27">
        <v>248</v>
      </c>
      <c r="BE27" s="3">
        <f t="shared" si="15"/>
        <v>939</v>
      </c>
      <c r="BF27">
        <v>26</v>
      </c>
      <c r="BG27" s="47">
        <v>0.24</v>
      </c>
      <c r="BH27">
        <v>0</v>
      </c>
      <c r="BI27" s="3">
        <f t="shared" si="81"/>
        <v>69.191919191919197</v>
      </c>
      <c r="BJ27" s="3">
        <f t="shared" si="82"/>
        <v>0</v>
      </c>
      <c r="BK27" s="3" t="b">
        <f t="shared" si="90"/>
        <v>1</v>
      </c>
      <c r="BN27" s="12">
        <v>0</v>
      </c>
      <c r="BO27" s="4">
        <f t="shared" si="83"/>
        <v>869.80808080808083</v>
      </c>
      <c r="BP27" s="4">
        <v>0</v>
      </c>
      <c r="BQ27" s="4">
        <f t="shared" si="21"/>
        <v>0</v>
      </c>
      <c r="BR27" s="4">
        <f t="shared" si="84"/>
        <v>869.80808080808083</v>
      </c>
      <c r="BS27" s="32"/>
      <c r="BT27">
        <v>499.18</v>
      </c>
      <c r="BU27" s="3">
        <v>54428</v>
      </c>
      <c r="BV27" s="4">
        <v>-662</v>
      </c>
      <c r="BW27" s="4">
        <f t="shared" si="23"/>
        <v>53595</v>
      </c>
      <c r="BX27" s="3">
        <f t="shared" si="74"/>
        <v>54089</v>
      </c>
      <c r="BY27" s="4">
        <f t="shared" si="94"/>
        <v>0</v>
      </c>
      <c r="BZ27" s="4" t="s">
        <v>15</v>
      </c>
      <c r="CC27" s="3">
        <v>837</v>
      </c>
      <c r="CD27" s="3">
        <v>939</v>
      </c>
      <c r="CE27" s="3">
        <v>1163</v>
      </c>
      <c r="CF27" s="3">
        <f t="shared" si="85"/>
        <v>1163</v>
      </c>
      <c r="CG27" s="3">
        <f t="shared" si="86"/>
        <v>0</v>
      </c>
      <c r="CH27">
        <v>0</v>
      </c>
      <c r="CI27">
        <v>0</v>
      </c>
      <c r="CJ27" s="3">
        <f t="shared" si="26"/>
        <v>1163</v>
      </c>
      <c r="CK27">
        <v>8</v>
      </c>
      <c r="CP27" s="47">
        <v>0</v>
      </c>
      <c r="CQ27" s="4">
        <f t="shared" si="58"/>
        <v>69.191919191919197</v>
      </c>
      <c r="CR27" s="4">
        <f t="shared" si="87"/>
        <v>869.80808080808083</v>
      </c>
      <c r="CS27" s="4">
        <f t="shared" si="59"/>
        <v>0</v>
      </c>
      <c r="CT27" s="4">
        <f t="shared" si="60"/>
        <v>224</v>
      </c>
      <c r="CU27" s="4">
        <f t="shared" si="61"/>
        <v>0</v>
      </c>
      <c r="CV27" s="4">
        <f t="shared" si="88"/>
        <v>0</v>
      </c>
      <c r="CW27" s="4">
        <f t="shared" si="89"/>
        <v>0</v>
      </c>
      <c r="CX27" s="47">
        <v>0</v>
      </c>
      <c r="CY27" s="32"/>
      <c r="CZ27" s="7">
        <v>360.44</v>
      </c>
      <c r="DA27">
        <v>568</v>
      </c>
      <c r="DB27" s="4">
        <v>-1</v>
      </c>
      <c r="DC27" s="3">
        <v>1163</v>
      </c>
      <c r="DD27">
        <v>0</v>
      </c>
      <c r="DE27" s="3">
        <v>1201</v>
      </c>
      <c r="DF27" s="3">
        <v>9</v>
      </c>
      <c r="DG27">
        <v>0</v>
      </c>
      <c r="DH27" s="3">
        <f t="shared" si="34"/>
        <v>9</v>
      </c>
      <c r="DI27" s="3">
        <f t="shared" si="35"/>
        <v>0</v>
      </c>
      <c r="DJ27" s="48">
        <f t="shared" si="93"/>
        <v>0</v>
      </c>
      <c r="DK27" s="3">
        <f t="shared" si="37"/>
        <v>0</v>
      </c>
      <c r="DL27" s="4">
        <f t="shared" si="38"/>
        <v>0</v>
      </c>
      <c r="DM27" s="42">
        <f t="shared" si="65"/>
        <v>0</v>
      </c>
      <c r="DN27" s="3">
        <f t="shared" si="40"/>
        <v>1093.8080808080808</v>
      </c>
      <c r="DO27" s="3"/>
      <c r="DP27" s="3">
        <f t="shared" si="41"/>
        <v>0</v>
      </c>
      <c r="DQ27" s="3">
        <f t="shared" si="42"/>
        <v>0</v>
      </c>
      <c r="DR27" s="3">
        <f t="shared" si="43"/>
        <v>0</v>
      </c>
      <c r="DS27" s="3">
        <f t="shared" si="44"/>
        <v>0</v>
      </c>
      <c r="DT27" s="3">
        <f t="shared" si="45"/>
        <v>0</v>
      </c>
      <c r="DU27" s="3"/>
      <c r="DV27" s="3"/>
      <c r="DW27">
        <v>0</v>
      </c>
      <c r="DX27">
        <v>0</v>
      </c>
    </row>
    <row r="28" spans="1:128" x14ac:dyDescent="0.3">
      <c r="A28" s="1">
        <v>42303</v>
      </c>
      <c r="B28" s="3">
        <v>43138</v>
      </c>
      <c r="C28" s="4">
        <f t="shared" si="46"/>
        <v>-215</v>
      </c>
      <c r="D28" s="4">
        <f t="shared" si="0"/>
        <v>38569</v>
      </c>
      <c r="E28" s="3">
        <f t="shared" si="95"/>
        <v>43138</v>
      </c>
      <c r="F28" s="4">
        <f t="shared" si="96"/>
        <v>-215</v>
      </c>
      <c r="G28" s="4">
        <f t="shared" si="2"/>
        <v>0</v>
      </c>
      <c r="H28" s="33"/>
      <c r="I28" s="3">
        <v>28747</v>
      </c>
      <c r="J28" s="4">
        <f t="shared" si="48"/>
        <v>-164</v>
      </c>
      <c r="K28" s="4">
        <f t="shared" si="3"/>
        <v>25162</v>
      </c>
      <c r="L28" s="30">
        <f t="shared" si="91"/>
        <v>28747</v>
      </c>
      <c r="M28" s="25">
        <f t="shared" si="92"/>
        <v>-164</v>
      </c>
      <c r="P28" s="20">
        <v>151</v>
      </c>
      <c r="Q28" s="21">
        <f t="shared" si="66"/>
        <v>68.171717171717177</v>
      </c>
      <c r="R28" s="21">
        <f t="shared" si="67"/>
        <v>82.828282828282823</v>
      </c>
      <c r="S28" s="34"/>
      <c r="T28" s="3">
        <v>39045</v>
      </c>
      <c r="U28" s="4">
        <f t="shared" si="50"/>
        <v>189</v>
      </c>
      <c r="V28" s="4">
        <f t="shared" si="5"/>
        <v>38332</v>
      </c>
      <c r="W28" s="3">
        <f>W27</f>
        <v>38856</v>
      </c>
      <c r="X28" s="25">
        <f t="shared" si="51"/>
        <v>0</v>
      </c>
      <c r="Y28" s="4"/>
      <c r="Z28" s="4"/>
      <c r="AA28" s="20">
        <v>66</v>
      </c>
      <c r="AB28" s="3">
        <f t="shared" si="7"/>
        <v>66</v>
      </c>
      <c r="AC28" s="3">
        <v>0</v>
      </c>
      <c r="AD28" s="41">
        <f t="shared" si="8"/>
        <v>66</v>
      </c>
      <c r="AE28" s="3">
        <f t="shared" si="9"/>
        <v>67792</v>
      </c>
      <c r="AF28" s="4">
        <f t="shared" si="77"/>
        <v>357</v>
      </c>
      <c r="AG28">
        <v>370</v>
      </c>
      <c r="AH28" s="4">
        <f t="shared" si="11"/>
        <v>0</v>
      </c>
      <c r="AI28" s="32"/>
      <c r="AJ28">
        <v>801.54</v>
      </c>
      <c r="AK28" s="3">
        <v>277809</v>
      </c>
      <c r="AL28" s="4">
        <f t="shared" si="52"/>
        <v>-1183</v>
      </c>
      <c r="AM28" s="3">
        <v>2018913</v>
      </c>
      <c r="AN28" s="3">
        <f t="shared" si="62"/>
        <v>264401</v>
      </c>
      <c r="AO28" s="3">
        <f t="shared" si="79"/>
        <v>273457</v>
      </c>
      <c r="AP28" s="4">
        <f t="shared" si="80"/>
        <v>0</v>
      </c>
      <c r="AQ28" s="44" t="s">
        <v>15</v>
      </c>
      <c r="AT28">
        <v>357</v>
      </c>
      <c r="AV28">
        <v>683</v>
      </c>
      <c r="AW28" s="47">
        <f t="shared" si="13"/>
        <v>683</v>
      </c>
      <c r="AX28" s="4">
        <v>0</v>
      </c>
      <c r="AZ28" s="4">
        <f t="shared" si="14"/>
        <v>683</v>
      </c>
      <c r="BC28">
        <v>0</v>
      </c>
      <c r="BD28">
        <v>248</v>
      </c>
      <c r="BE28" s="3">
        <f t="shared" si="15"/>
        <v>931</v>
      </c>
      <c r="BF28">
        <v>22</v>
      </c>
      <c r="BG28" s="47">
        <v>0.21</v>
      </c>
      <c r="BH28">
        <v>0</v>
      </c>
      <c r="BI28" s="3">
        <f t="shared" si="81"/>
        <v>66</v>
      </c>
      <c r="BJ28" s="3">
        <f t="shared" si="82"/>
        <v>0</v>
      </c>
      <c r="BK28" s="3" t="b">
        <f t="shared" si="90"/>
        <v>1</v>
      </c>
      <c r="BN28" s="12">
        <v>0</v>
      </c>
      <c r="BO28" s="4">
        <f t="shared" si="83"/>
        <v>865</v>
      </c>
      <c r="BP28" s="4">
        <v>0</v>
      </c>
      <c r="BQ28" s="4">
        <f t="shared" si="21"/>
        <v>0</v>
      </c>
      <c r="BR28" s="4">
        <f t="shared" si="84"/>
        <v>865</v>
      </c>
      <c r="BS28" s="32"/>
      <c r="BT28">
        <v>498.64</v>
      </c>
      <c r="BU28" s="3">
        <v>53858</v>
      </c>
      <c r="BV28" s="4">
        <v>-570</v>
      </c>
      <c r="BW28" s="4">
        <f t="shared" si="23"/>
        <v>53595</v>
      </c>
      <c r="BX28" s="3">
        <f>BU28</f>
        <v>53858</v>
      </c>
      <c r="BY28" s="4">
        <f t="shared" si="94"/>
        <v>-231</v>
      </c>
      <c r="BZ28" s="4" t="s">
        <v>16</v>
      </c>
      <c r="CC28">
        <v>837</v>
      </c>
      <c r="CD28">
        <v>931</v>
      </c>
      <c r="CE28" s="3">
        <v>1117</v>
      </c>
      <c r="CF28" s="3">
        <f t="shared" si="85"/>
        <v>1000.3333333333334</v>
      </c>
      <c r="CG28" s="3">
        <f t="shared" si="86"/>
        <v>116.66666666666667</v>
      </c>
      <c r="CH28">
        <v>0</v>
      </c>
      <c r="CI28">
        <v>0</v>
      </c>
      <c r="CJ28" s="3">
        <f t="shared" si="26"/>
        <v>1117</v>
      </c>
      <c r="CK28">
        <v>7</v>
      </c>
      <c r="CP28" s="4">
        <f t="shared" ref="CP28:CP29" si="97">MIN(CJ28,-BY28/1.98-CK28)</f>
        <v>109.66666666666667</v>
      </c>
      <c r="CQ28" s="4">
        <f t="shared" si="58"/>
        <v>66</v>
      </c>
      <c r="CR28" s="4">
        <f t="shared" si="87"/>
        <v>865</v>
      </c>
      <c r="CS28" s="4">
        <f t="shared" si="59"/>
        <v>0</v>
      </c>
      <c r="CT28" s="4">
        <f t="shared" si="60"/>
        <v>76.333333333333329</v>
      </c>
      <c r="CU28" s="4">
        <f t="shared" si="61"/>
        <v>0</v>
      </c>
      <c r="CV28" s="4">
        <f t="shared" si="88"/>
        <v>0</v>
      </c>
      <c r="CW28" s="4">
        <f t="shared" si="89"/>
        <v>0</v>
      </c>
      <c r="CX28" s="47">
        <v>0</v>
      </c>
      <c r="CY28" s="32"/>
      <c r="CZ28" s="7">
        <v>360.41</v>
      </c>
      <c r="DA28">
        <v>566</v>
      </c>
      <c r="DB28" s="4">
        <v>-2</v>
      </c>
      <c r="DC28" s="3">
        <v>1117</v>
      </c>
      <c r="DD28">
        <v>0</v>
      </c>
      <c r="DE28" s="3">
        <v>1153</v>
      </c>
      <c r="DF28" s="3">
        <v>9</v>
      </c>
      <c r="DG28">
        <v>0</v>
      </c>
      <c r="DH28" s="3">
        <f t="shared" si="34"/>
        <v>9</v>
      </c>
      <c r="DI28" s="3">
        <f t="shared" si="35"/>
        <v>0</v>
      </c>
      <c r="DJ28" s="48">
        <f t="shared" si="93"/>
        <v>0</v>
      </c>
      <c r="DK28" s="3">
        <f t="shared" si="37"/>
        <v>0</v>
      </c>
      <c r="DL28" s="4">
        <f t="shared" si="38"/>
        <v>0</v>
      </c>
      <c r="DM28" s="42">
        <f t="shared" si="65"/>
        <v>0</v>
      </c>
      <c r="DN28" s="3">
        <f t="shared" si="40"/>
        <v>941.33333333333337</v>
      </c>
      <c r="DO28" s="3"/>
      <c r="DP28" s="3">
        <f t="shared" si="41"/>
        <v>0</v>
      </c>
      <c r="DQ28" s="3">
        <f t="shared" si="42"/>
        <v>0</v>
      </c>
      <c r="DR28" s="3">
        <f t="shared" si="43"/>
        <v>0</v>
      </c>
      <c r="DS28" s="3">
        <f t="shared" si="44"/>
        <v>0</v>
      </c>
      <c r="DT28" s="3">
        <f t="shared" si="45"/>
        <v>0</v>
      </c>
      <c r="DU28" s="3"/>
      <c r="DV28" s="3"/>
      <c r="DW28">
        <v>0</v>
      </c>
      <c r="DX28">
        <v>0</v>
      </c>
    </row>
    <row r="29" spans="1:128" x14ac:dyDescent="0.3">
      <c r="A29" s="1">
        <v>42304</v>
      </c>
      <c r="B29" s="3">
        <v>42995</v>
      </c>
      <c r="C29" s="4">
        <f t="shared" si="46"/>
        <v>-143</v>
      </c>
      <c r="D29" s="4">
        <f t="shared" si="0"/>
        <v>38271</v>
      </c>
      <c r="E29" s="3">
        <f t="shared" si="95"/>
        <v>42995</v>
      </c>
      <c r="F29" s="4">
        <f t="shared" si="96"/>
        <v>-143</v>
      </c>
      <c r="G29" s="4">
        <f t="shared" si="2"/>
        <v>0</v>
      </c>
      <c r="H29" s="33"/>
      <c r="I29" s="3">
        <v>28571</v>
      </c>
      <c r="J29" s="4">
        <f t="shared" si="48"/>
        <v>-176</v>
      </c>
      <c r="K29" s="4">
        <f t="shared" si="3"/>
        <v>24782</v>
      </c>
      <c r="L29" s="30">
        <f t="shared" si="91"/>
        <v>28571</v>
      </c>
      <c r="M29" s="25">
        <f t="shared" si="92"/>
        <v>-176</v>
      </c>
      <c r="P29" s="20">
        <v>147</v>
      </c>
      <c r="Q29" s="21">
        <v>0</v>
      </c>
      <c r="R29" s="21">
        <f t="shared" si="67"/>
        <v>88.888888888888886</v>
      </c>
      <c r="S29" s="34"/>
      <c r="T29" s="3">
        <v>39277</v>
      </c>
      <c r="U29" s="4">
        <f t="shared" si="50"/>
        <v>232</v>
      </c>
      <c r="V29" s="4">
        <f t="shared" si="5"/>
        <v>38332</v>
      </c>
      <c r="W29" s="3">
        <f t="shared" ref="W29" si="98">W28</f>
        <v>38856</v>
      </c>
      <c r="X29" s="25">
        <f t="shared" ref="X29:X30" si="99">W29-W28</f>
        <v>0</v>
      </c>
      <c r="Y29" s="4"/>
      <c r="AA29" s="20">
        <v>29</v>
      </c>
      <c r="AB29" s="3">
        <f t="shared" si="7"/>
        <v>29</v>
      </c>
      <c r="AC29" s="3">
        <v>0</v>
      </c>
      <c r="AD29" s="41">
        <f t="shared" si="8"/>
        <v>29</v>
      </c>
      <c r="AE29" s="3">
        <f t="shared" si="9"/>
        <v>67848</v>
      </c>
      <c r="AF29" s="4">
        <f t="shared" si="77"/>
        <v>379</v>
      </c>
      <c r="AG29">
        <v>407</v>
      </c>
      <c r="AH29" s="4">
        <f t="shared" si="11"/>
        <v>0</v>
      </c>
      <c r="AI29" s="32"/>
      <c r="AJ29">
        <v>801.19</v>
      </c>
      <c r="AK29" s="3">
        <v>276659</v>
      </c>
      <c r="AL29" s="4">
        <f t="shared" si="52"/>
        <v>-1150</v>
      </c>
      <c r="AM29" s="3">
        <v>2009130</v>
      </c>
      <c r="AN29" s="3">
        <f t="shared" si="62"/>
        <v>264401</v>
      </c>
      <c r="AO29" s="3">
        <f t="shared" si="79"/>
        <v>273457</v>
      </c>
      <c r="AP29" s="4">
        <f t="shared" si="80"/>
        <v>0</v>
      </c>
      <c r="AQ29" s="44" t="s">
        <v>15</v>
      </c>
      <c r="AT29">
        <v>379</v>
      </c>
      <c r="AV29">
        <v>691</v>
      </c>
      <c r="AW29" s="47">
        <f t="shared" si="13"/>
        <v>691</v>
      </c>
      <c r="AX29" s="4">
        <v>0</v>
      </c>
      <c r="AZ29" s="4">
        <f t="shared" si="14"/>
        <v>691</v>
      </c>
      <c r="BC29">
        <v>0</v>
      </c>
      <c r="BD29">
        <v>248</v>
      </c>
      <c r="BE29" s="3">
        <f t="shared" si="15"/>
        <v>939</v>
      </c>
      <c r="BF29">
        <v>20</v>
      </c>
      <c r="BG29" s="47">
        <v>0.19</v>
      </c>
      <c r="BH29">
        <v>0</v>
      </c>
      <c r="BI29" s="3">
        <f t="shared" si="81"/>
        <v>29</v>
      </c>
      <c r="BJ29" s="3">
        <f t="shared" si="82"/>
        <v>0</v>
      </c>
      <c r="BK29" s="3" t="b">
        <f t="shared" si="90"/>
        <v>1</v>
      </c>
      <c r="BN29" s="12">
        <v>0</v>
      </c>
      <c r="BO29" s="4">
        <f t="shared" si="83"/>
        <v>910</v>
      </c>
      <c r="BP29" s="4">
        <v>0</v>
      </c>
      <c r="BQ29" s="4">
        <f t="shared" si="21"/>
        <v>0</v>
      </c>
      <c r="BR29" s="4">
        <f t="shared" si="84"/>
        <v>910</v>
      </c>
      <c r="BS29" s="32"/>
      <c r="BT29" s="22">
        <v>498.39</v>
      </c>
      <c r="BU29" s="3">
        <v>53595</v>
      </c>
      <c r="BV29" s="4">
        <v>-263</v>
      </c>
      <c r="BW29" s="4">
        <f t="shared" si="23"/>
        <v>53595</v>
      </c>
      <c r="BX29" s="4">
        <f t="shared" ref="BX29" si="100">BU29</f>
        <v>53595</v>
      </c>
      <c r="BY29" s="4">
        <f t="shared" si="94"/>
        <v>-263</v>
      </c>
      <c r="BZ29" s="4" t="s">
        <v>13</v>
      </c>
      <c r="CC29" s="3">
        <v>845</v>
      </c>
      <c r="CD29" s="3">
        <v>939</v>
      </c>
      <c r="CE29" s="3">
        <v>972</v>
      </c>
      <c r="CF29" s="3">
        <f t="shared" si="85"/>
        <v>839.17171717171721</v>
      </c>
      <c r="CG29" s="3">
        <f t="shared" si="86"/>
        <v>132.82828282828282</v>
      </c>
      <c r="CH29">
        <v>0</v>
      </c>
      <c r="CI29">
        <v>0</v>
      </c>
      <c r="CJ29" s="3">
        <f t="shared" si="26"/>
        <v>972</v>
      </c>
      <c r="CK29">
        <v>6</v>
      </c>
      <c r="CP29" s="4">
        <f t="shared" si="97"/>
        <v>126.82828282828282</v>
      </c>
      <c r="CQ29" s="4">
        <f t="shared" ref="CQ29:CQ80" si="101">MIN(CJ29-CP29,BI29+BJ29-CM29)</f>
        <v>29</v>
      </c>
      <c r="CR29" s="4">
        <f t="shared" ref="CR29:CR80" si="102">MIN(CJ29-CP29-CQ29-CS29,BO29-CN29)</f>
        <v>816.17171717171721</v>
      </c>
      <c r="CS29" s="4">
        <f t="shared" ref="CS29:CS80" si="103">MIN(CJ29-CQ29-CP29,BN29)</f>
        <v>0</v>
      </c>
      <c r="CT29" s="4">
        <f t="shared" ref="CT29:CT80" si="104">CJ29-CQ29-CR29-CS29-CP29</f>
        <v>0</v>
      </c>
      <c r="CU29" s="4">
        <f t="shared" ref="CU29:CU80" si="105">BI29+BJ29-CM29-CQ29</f>
        <v>0</v>
      </c>
      <c r="CV29" s="4">
        <f t="shared" si="88"/>
        <v>93.828282828282795</v>
      </c>
      <c r="CW29" s="4">
        <f t="shared" si="89"/>
        <v>0</v>
      </c>
      <c r="CX29" s="47">
        <v>0</v>
      </c>
      <c r="CY29" s="32"/>
      <c r="CZ29" s="7">
        <v>360.33</v>
      </c>
      <c r="DA29">
        <v>560</v>
      </c>
      <c r="DB29" s="4">
        <v>-6</v>
      </c>
      <c r="DC29" s="3">
        <v>972</v>
      </c>
      <c r="DD29">
        <v>0</v>
      </c>
      <c r="DE29" s="3">
        <v>1006</v>
      </c>
      <c r="DF29" s="3">
        <v>10</v>
      </c>
      <c r="DG29">
        <v>0</v>
      </c>
      <c r="DH29" s="3">
        <f t="shared" si="34"/>
        <v>10</v>
      </c>
      <c r="DI29" s="3">
        <f t="shared" si="35"/>
        <v>0</v>
      </c>
      <c r="DJ29" s="48">
        <f t="shared" si="93"/>
        <v>0</v>
      </c>
      <c r="DK29" s="3">
        <f t="shared" si="37"/>
        <v>0</v>
      </c>
      <c r="DL29" s="4">
        <f t="shared" si="38"/>
        <v>0</v>
      </c>
      <c r="DM29" s="42">
        <f t="shared" si="65"/>
        <v>0</v>
      </c>
      <c r="DN29" s="3">
        <f t="shared" si="40"/>
        <v>816.17171717171721</v>
      </c>
      <c r="DO29" s="3"/>
      <c r="DP29" s="3">
        <f t="shared" si="41"/>
        <v>0</v>
      </c>
      <c r="DQ29" s="3">
        <f t="shared" si="42"/>
        <v>0</v>
      </c>
      <c r="DR29" s="3">
        <f t="shared" si="43"/>
        <v>0</v>
      </c>
      <c r="DS29" s="3">
        <f t="shared" si="44"/>
        <v>0</v>
      </c>
      <c r="DT29" s="3">
        <f t="shared" si="45"/>
        <v>0</v>
      </c>
      <c r="DU29" s="3"/>
      <c r="DV29" s="3"/>
      <c r="DW29">
        <v>0</v>
      </c>
      <c r="DX29">
        <v>0</v>
      </c>
    </row>
    <row r="30" spans="1:128" x14ac:dyDescent="0.3">
      <c r="A30" s="1">
        <v>42305</v>
      </c>
      <c r="B30" s="3">
        <v>42853</v>
      </c>
      <c r="C30" s="4">
        <f t="shared" si="46"/>
        <v>-142</v>
      </c>
      <c r="D30" s="4">
        <f t="shared" si="0"/>
        <v>38122</v>
      </c>
      <c r="E30" s="3">
        <f t="shared" si="95"/>
        <v>42853</v>
      </c>
      <c r="F30" s="4">
        <f t="shared" si="96"/>
        <v>-142</v>
      </c>
      <c r="G30" s="4">
        <f t="shared" si="2"/>
        <v>0</v>
      </c>
      <c r="H30" s="33"/>
      <c r="I30" s="14">
        <v>29664</v>
      </c>
      <c r="J30" s="4">
        <f t="shared" si="48"/>
        <v>1093</v>
      </c>
      <c r="K30" s="4">
        <f t="shared" si="3"/>
        <v>24444</v>
      </c>
      <c r="L30" s="30">
        <f>L29</f>
        <v>28571</v>
      </c>
      <c r="M30" s="25">
        <f t="shared" si="92"/>
        <v>0</v>
      </c>
      <c r="P30" s="20">
        <v>28</v>
      </c>
      <c r="Q30" s="21">
        <f>P30+M30/1.98</f>
        <v>28</v>
      </c>
      <c r="R30" s="21">
        <f t="shared" si="67"/>
        <v>0</v>
      </c>
      <c r="S30" s="34"/>
      <c r="T30" s="3">
        <v>38332</v>
      </c>
      <c r="U30" s="4">
        <f t="shared" si="50"/>
        <v>-945</v>
      </c>
      <c r="V30" s="4">
        <f t="shared" si="5"/>
        <v>38332</v>
      </c>
      <c r="W30" s="3">
        <f>T30</f>
        <v>38332</v>
      </c>
      <c r="X30" s="25">
        <f t="shared" si="99"/>
        <v>-524</v>
      </c>
      <c r="Y30" s="4"/>
      <c r="AA30" s="20">
        <v>197</v>
      </c>
      <c r="AB30" s="3">
        <f t="shared" si="7"/>
        <v>197</v>
      </c>
      <c r="AC30" s="48">
        <v>0</v>
      </c>
      <c r="AD30" s="41">
        <f t="shared" si="8"/>
        <v>0</v>
      </c>
      <c r="AE30" s="3">
        <f t="shared" si="9"/>
        <v>67996</v>
      </c>
      <c r="AF30" s="4">
        <f t="shared" si="77"/>
        <v>336</v>
      </c>
      <c r="AG30">
        <v>411</v>
      </c>
      <c r="AH30" s="4">
        <f t="shared" si="11"/>
        <v>0</v>
      </c>
      <c r="AI30" s="32"/>
      <c r="AJ30">
        <v>800.82</v>
      </c>
      <c r="AK30" s="3">
        <v>275448</v>
      </c>
      <c r="AL30" s="4">
        <f t="shared" si="52"/>
        <v>-1211</v>
      </c>
      <c r="AM30" s="3">
        <v>1999348</v>
      </c>
      <c r="AN30" s="3">
        <f t="shared" si="62"/>
        <v>264401</v>
      </c>
      <c r="AO30" s="3">
        <f t="shared" si="79"/>
        <v>273457</v>
      </c>
      <c r="AP30" s="4">
        <f t="shared" si="80"/>
        <v>0</v>
      </c>
      <c r="AQ30" s="44" t="s">
        <v>15</v>
      </c>
      <c r="AR30" s="4" t="e">
        <f>#REF!+AR33</f>
        <v>#REF!</v>
      </c>
      <c r="AT30">
        <v>336</v>
      </c>
      <c r="AV30">
        <v>685</v>
      </c>
      <c r="AW30" s="47">
        <f t="shared" si="13"/>
        <v>685</v>
      </c>
      <c r="AX30" s="4">
        <v>0</v>
      </c>
      <c r="AZ30" s="4">
        <f t="shared" si="14"/>
        <v>685</v>
      </c>
      <c r="BC30">
        <v>0</v>
      </c>
      <c r="BD30">
        <v>248</v>
      </c>
      <c r="BE30" s="3">
        <f t="shared" si="15"/>
        <v>933</v>
      </c>
      <c r="BF30">
        <v>14</v>
      </c>
      <c r="BG30" s="47">
        <v>0.13</v>
      </c>
      <c r="BH30">
        <v>0.35</v>
      </c>
      <c r="BI30" s="3">
        <f t="shared" si="81"/>
        <v>0</v>
      </c>
      <c r="BJ30" s="3">
        <f t="shared" si="82"/>
        <v>0</v>
      </c>
      <c r="BK30" s="3" t="b">
        <f t="shared" si="90"/>
        <v>1</v>
      </c>
      <c r="BN30" s="12">
        <v>0</v>
      </c>
      <c r="BO30" s="4">
        <f t="shared" si="83"/>
        <v>933</v>
      </c>
      <c r="BP30" s="4">
        <v>0</v>
      </c>
      <c r="BQ30" s="4">
        <f t="shared" si="21"/>
        <v>0</v>
      </c>
      <c r="BR30" s="4">
        <f t="shared" si="84"/>
        <v>933</v>
      </c>
      <c r="BS30" s="32"/>
      <c r="BT30">
        <v>498.43</v>
      </c>
      <c r="BU30" s="3">
        <v>53637</v>
      </c>
      <c r="BV30" s="4">
        <v>42</v>
      </c>
      <c r="BW30" s="4">
        <f t="shared" si="23"/>
        <v>53637</v>
      </c>
      <c r="BX30" s="4">
        <f t="shared" ref="BX30" si="106">BU30</f>
        <v>53637</v>
      </c>
      <c r="BY30" s="4">
        <f t="shared" ref="BY30" si="107">BX30-BX29</f>
        <v>42</v>
      </c>
      <c r="BZ30" s="4" t="s">
        <v>17</v>
      </c>
      <c r="CC30" s="3">
        <v>852</v>
      </c>
      <c r="CD30" s="3">
        <v>933</v>
      </c>
      <c r="CE30">
        <v>827</v>
      </c>
      <c r="CF30" s="3">
        <f t="shared" si="85"/>
        <v>827</v>
      </c>
      <c r="CG30" s="3">
        <v>0</v>
      </c>
      <c r="CH30">
        <v>0</v>
      </c>
      <c r="CI30">
        <v>0</v>
      </c>
      <c r="CJ30" s="3">
        <f t="shared" si="26"/>
        <v>827</v>
      </c>
      <c r="CK30">
        <v>4</v>
      </c>
      <c r="CL30" s="4">
        <f t="shared" ref="CL30:CL32" si="108">BY30/1.98</f>
        <v>21.212121212121211</v>
      </c>
      <c r="CM30" s="4">
        <f t="shared" ref="CM30:CM32" si="109">MIN(CL30,BJ30+BI30)</f>
        <v>0</v>
      </c>
      <c r="CN30" s="4">
        <f t="shared" ref="CN30:CN32" si="110">MIN(CL30-CM30,BO30)</f>
        <v>21.212121212121211</v>
      </c>
      <c r="CO30" s="4">
        <f t="shared" ref="CO30:CO32" si="111">MAX(0,CL30-CM30-CN30)</f>
        <v>0</v>
      </c>
      <c r="CP30" s="47">
        <v>0</v>
      </c>
      <c r="CQ30" s="4">
        <f t="shared" si="101"/>
        <v>0</v>
      </c>
      <c r="CR30" s="4">
        <f t="shared" si="102"/>
        <v>827</v>
      </c>
      <c r="CS30" s="4">
        <f t="shared" si="103"/>
        <v>0</v>
      </c>
      <c r="CT30" s="4">
        <f t="shared" si="104"/>
        <v>0</v>
      </c>
      <c r="CU30" s="4">
        <f t="shared" si="105"/>
        <v>0</v>
      </c>
      <c r="CV30" s="4">
        <f t="shared" si="88"/>
        <v>84.787878787878782</v>
      </c>
      <c r="CW30" s="4">
        <f t="shared" si="89"/>
        <v>0</v>
      </c>
      <c r="CX30" s="47">
        <v>0</v>
      </c>
      <c r="CY30" s="32"/>
      <c r="CZ30" s="7">
        <v>360.24</v>
      </c>
      <c r="DA30">
        <v>554</v>
      </c>
      <c r="DB30" s="4">
        <v>-6</v>
      </c>
      <c r="DC30" s="3">
        <v>827</v>
      </c>
      <c r="DD30">
        <v>0</v>
      </c>
      <c r="DE30">
        <v>860</v>
      </c>
      <c r="DF30">
        <v>10</v>
      </c>
      <c r="DG30">
        <v>0</v>
      </c>
      <c r="DH30" s="3">
        <f t="shared" si="34"/>
        <v>0</v>
      </c>
      <c r="DI30" s="3">
        <f t="shared" si="35"/>
        <v>0</v>
      </c>
      <c r="DJ30" s="4">
        <f t="shared" ref="DJ30:DJ34" si="112">MIN(CT30+CR30,1816.6,DF30+DG30-DH30-DI30)</f>
        <v>10</v>
      </c>
      <c r="DK30" s="3">
        <f t="shared" si="37"/>
        <v>0</v>
      </c>
      <c r="DL30" s="4">
        <f t="shared" si="38"/>
        <v>0</v>
      </c>
      <c r="DM30" s="17">
        <f t="shared" si="65"/>
        <v>0</v>
      </c>
      <c r="DN30" s="3">
        <f t="shared" si="40"/>
        <v>817</v>
      </c>
      <c r="DP30" s="3">
        <f t="shared" si="41"/>
        <v>0</v>
      </c>
      <c r="DQ30" s="3">
        <f t="shared" si="42"/>
        <v>0</v>
      </c>
      <c r="DR30" s="3">
        <f t="shared" si="43"/>
        <v>0</v>
      </c>
      <c r="DS30" s="3">
        <f t="shared" si="44"/>
        <v>0</v>
      </c>
      <c r="DT30" s="3">
        <f t="shared" si="45"/>
        <v>0</v>
      </c>
      <c r="DW30">
        <v>0</v>
      </c>
      <c r="DX30">
        <v>0</v>
      </c>
    </row>
    <row r="31" spans="1:128" x14ac:dyDescent="0.3">
      <c r="A31" s="1">
        <v>42306</v>
      </c>
      <c r="B31" s="3">
        <v>42631</v>
      </c>
      <c r="C31" s="4">
        <f t="shared" si="46"/>
        <v>-222</v>
      </c>
      <c r="D31" s="4">
        <f t="shared" si="0"/>
        <v>37900</v>
      </c>
      <c r="E31" s="3">
        <f t="shared" si="95"/>
        <v>42631</v>
      </c>
      <c r="F31" s="4">
        <f t="shared" si="96"/>
        <v>-222</v>
      </c>
      <c r="G31" s="4">
        <f t="shared" si="2"/>
        <v>0</v>
      </c>
      <c r="H31" s="33"/>
      <c r="I31" s="3">
        <v>28211</v>
      </c>
      <c r="J31" s="4">
        <f t="shared" si="48"/>
        <v>-1453</v>
      </c>
      <c r="K31" s="4">
        <f t="shared" si="3"/>
        <v>24063</v>
      </c>
      <c r="L31" s="30">
        <f t="shared" ref="L31:L34" si="113">I31</f>
        <v>28211</v>
      </c>
      <c r="M31" s="25">
        <f t="shared" ref="M31:M36" si="114">L31-L30</f>
        <v>-360</v>
      </c>
      <c r="P31" s="20">
        <v>151</v>
      </c>
      <c r="Q31" s="21">
        <v>0</v>
      </c>
      <c r="R31" s="21">
        <f t="shared" si="67"/>
        <v>181.81818181818181</v>
      </c>
      <c r="S31" s="34"/>
      <c r="T31" s="3">
        <v>39866</v>
      </c>
      <c r="U31" s="4">
        <f t="shared" si="50"/>
        <v>1534</v>
      </c>
      <c r="V31" s="4">
        <f t="shared" si="5"/>
        <v>39866</v>
      </c>
      <c r="W31" s="3">
        <f t="shared" ref="W31:W44" si="115">T31</f>
        <v>39866</v>
      </c>
      <c r="X31" s="13">
        <f t="shared" ref="X31:X84" si="116">W31-W30</f>
        <v>1534</v>
      </c>
      <c r="AA31" s="20">
        <v>32</v>
      </c>
      <c r="AB31" s="3">
        <f t="shared" si="7"/>
        <v>32</v>
      </c>
      <c r="AC31" s="3">
        <v>0</v>
      </c>
      <c r="AD31" s="41">
        <f t="shared" si="8"/>
        <v>32</v>
      </c>
      <c r="AE31" s="3">
        <f t="shared" si="9"/>
        <v>68077</v>
      </c>
      <c r="AF31" s="4">
        <f t="shared" si="77"/>
        <v>289</v>
      </c>
      <c r="AG31">
        <v>330</v>
      </c>
      <c r="AH31" s="4">
        <f>IF(M31&gt;0,M31/1.9835,0)+IF(X31&gt;0,(X31+M31)/1.9835,0)</f>
        <v>591.8830350390723</v>
      </c>
      <c r="AI31" s="32"/>
      <c r="AJ31">
        <v>800.45</v>
      </c>
      <c r="AK31" s="3">
        <v>274240</v>
      </c>
      <c r="AL31" s="4">
        <f t="shared" si="52"/>
        <v>-1208</v>
      </c>
      <c r="AM31" s="3">
        <v>1989565</v>
      </c>
      <c r="AN31" s="3">
        <f t="shared" si="62"/>
        <v>264401</v>
      </c>
      <c r="AO31" s="3">
        <f t="shared" si="79"/>
        <v>273457</v>
      </c>
      <c r="AP31" s="4">
        <f t="shared" si="80"/>
        <v>0</v>
      </c>
      <c r="AQ31" s="44" t="s">
        <v>15</v>
      </c>
      <c r="AT31">
        <v>289</v>
      </c>
      <c r="AV31">
        <v>645</v>
      </c>
      <c r="AW31" s="47">
        <f t="shared" si="13"/>
        <v>645</v>
      </c>
      <c r="AX31" s="4">
        <v>0</v>
      </c>
      <c r="AZ31" s="4">
        <f t="shared" si="14"/>
        <v>645</v>
      </c>
      <c r="BC31">
        <v>0</v>
      </c>
      <c r="BD31">
        <v>248</v>
      </c>
      <c r="BE31" s="3">
        <f t="shared" si="15"/>
        <v>893</v>
      </c>
      <c r="BF31">
        <v>5</v>
      </c>
      <c r="BG31" s="47">
        <v>0.05</v>
      </c>
      <c r="BH31">
        <v>0.11</v>
      </c>
      <c r="BI31" s="3">
        <f t="shared" si="81"/>
        <v>32</v>
      </c>
      <c r="BJ31" s="3">
        <f t="shared" si="82"/>
        <v>0</v>
      </c>
      <c r="BK31" s="3" t="b">
        <f t="shared" si="90"/>
        <v>1</v>
      </c>
      <c r="BN31" s="12">
        <v>0</v>
      </c>
      <c r="BO31" s="4">
        <f t="shared" si="83"/>
        <v>861</v>
      </c>
      <c r="BP31" s="4">
        <v>0</v>
      </c>
      <c r="BQ31" s="4">
        <f t="shared" si="21"/>
        <v>0</v>
      </c>
      <c r="BR31" s="4">
        <f t="shared" si="84"/>
        <v>861</v>
      </c>
      <c r="BS31" s="32"/>
      <c r="BT31">
        <v>498.57</v>
      </c>
      <c r="BU31" s="3">
        <v>53784</v>
      </c>
      <c r="BV31" s="4">
        <v>147</v>
      </c>
      <c r="BW31" s="4">
        <f t="shared" si="23"/>
        <v>53784</v>
      </c>
      <c r="BX31" s="4">
        <f t="shared" ref="BX31:BX34" si="117">BU31</f>
        <v>53784</v>
      </c>
      <c r="BY31" s="4">
        <f t="shared" ref="BY31:BY34" si="118">BX31-BX30</f>
        <v>147</v>
      </c>
      <c r="BZ31" s="4" t="s">
        <v>17</v>
      </c>
      <c r="CC31">
        <v>801</v>
      </c>
      <c r="CD31">
        <v>893</v>
      </c>
      <c r="CE31">
        <v>725</v>
      </c>
      <c r="CF31" s="3">
        <f t="shared" si="85"/>
        <v>725</v>
      </c>
      <c r="CG31" s="3">
        <v>0</v>
      </c>
      <c r="CH31">
        <v>0</v>
      </c>
      <c r="CI31">
        <v>0</v>
      </c>
      <c r="CJ31" s="3">
        <f t="shared" si="26"/>
        <v>725</v>
      </c>
      <c r="CK31">
        <v>2</v>
      </c>
      <c r="CL31" s="4">
        <f t="shared" si="108"/>
        <v>74.242424242424249</v>
      </c>
      <c r="CM31" s="4">
        <f t="shared" si="109"/>
        <v>32</v>
      </c>
      <c r="CN31" s="4">
        <f t="shared" si="110"/>
        <v>42.242424242424249</v>
      </c>
      <c r="CO31" s="4">
        <f t="shared" si="111"/>
        <v>0</v>
      </c>
      <c r="CP31" s="47">
        <v>0</v>
      </c>
      <c r="CQ31" s="4">
        <f t="shared" si="101"/>
        <v>0</v>
      </c>
      <c r="CR31" s="4">
        <f t="shared" si="102"/>
        <v>725</v>
      </c>
      <c r="CS31" s="4">
        <f t="shared" si="103"/>
        <v>0</v>
      </c>
      <c r="CT31" s="4">
        <f t="shared" si="104"/>
        <v>0</v>
      </c>
      <c r="CU31" s="4">
        <f t="shared" si="105"/>
        <v>0</v>
      </c>
      <c r="CV31" s="4">
        <f t="shared" si="88"/>
        <v>93.757575757575751</v>
      </c>
      <c r="CW31" s="4">
        <f t="shared" si="89"/>
        <v>0</v>
      </c>
      <c r="CX31" s="47">
        <v>0</v>
      </c>
      <c r="CY31" s="32"/>
      <c r="CZ31" s="7">
        <v>360.19</v>
      </c>
      <c r="DA31">
        <v>550</v>
      </c>
      <c r="DB31" s="4">
        <v>-4</v>
      </c>
      <c r="DC31" s="3">
        <v>725</v>
      </c>
      <c r="DD31">
        <v>0</v>
      </c>
      <c r="DE31">
        <v>756</v>
      </c>
      <c r="DF31">
        <v>10</v>
      </c>
      <c r="DG31">
        <v>0</v>
      </c>
      <c r="DH31" s="3">
        <f t="shared" si="34"/>
        <v>0</v>
      </c>
      <c r="DI31" s="3">
        <f t="shared" si="35"/>
        <v>0</v>
      </c>
      <c r="DJ31" s="4">
        <f t="shared" si="112"/>
        <v>10</v>
      </c>
      <c r="DK31" s="3">
        <f t="shared" si="37"/>
        <v>0</v>
      </c>
      <c r="DL31" s="4">
        <f t="shared" si="38"/>
        <v>0</v>
      </c>
      <c r="DM31" s="17">
        <f t="shared" si="65"/>
        <v>0</v>
      </c>
      <c r="DN31" s="3">
        <f t="shared" si="40"/>
        <v>715</v>
      </c>
      <c r="DP31" s="3">
        <f t="shared" si="41"/>
        <v>0</v>
      </c>
      <c r="DQ31" s="3">
        <f t="shared" si="42"/>
        <v>0</v>
      </c>
      <c r="DR31" s="3">
        <f t="shared" si="43"/>
        <v>0</v>
      </c>
      <c r="DS31" s="3">
        <f t="shared" si="44"/>
        <v>0</v>
      </c>
      <c r="DT31" s="3">
        <f t="shared" si="45"/>
        <v>0</v>
      </c>
      <c r="DW31">
        <v>0</v>
      </c>
      <c r="DX31">
        <v>0</v>
      </c>
    </row>
    <row r="32" spans="1:128" x14ac:dyDescent="0.3">
      <c r="A32" s="1">
        <v>42307</v>
      </c>
      <c r="B32" s="3">
        <v>42396</v>
      </c>
      <c r="C32" s="4">
        <f t="shared" si="46"/>
        <v>-235</v>
      </c>
      <c r="D32" s="4">
        <f t="shared" si="0"/>
        <v>37678</v>
      </c>
      <c r="E32" s="3">
        <f t="shared" si="95"/>
        <v>42396</v>
      </c>
      <c r="F32" s="4">
        <f t="shared" si="96"/>
        <v>-235</v>
      </c>
      <c r="G32" s="4">
        <f t="shared" si="2"/>
        <v>0</v>
      </c>
      <c r="H32" s="33"/>
      <c r="I32" s="3">
        <v>28045</v>
      </c>
      <c r="J32" s="4">
        <f t="shared" si="48"/>
        <v>-166</v>
      </c>
      <c r="K32" s="4">
        <f t="shared" si="3"/>
        <v>23701</v>
      </c>
      <c r="L32" s="30">
        <f t="shared" si="113"/>
        <v>28045</v>
      </c>
      <c r="M32" s="25">
        <f t="shared" si="114"/>
        <v>-166</v>
      </c>
      <c r="P32" s="20">
        <v>134</v>
      </c>
      <c r="Q32" s="21">
        <f t="shared" ref="Q32:Q62" si="119">P32+M32/1.98</f>
        <v>50.161616161616166</v>
      </c>
      <c r="R32" s="21">
        <f t="shared" si="67"/>
        <v>83.838383838383834</v>
      </c>
      <c r="S32" s="34"/>
      <c r="T32" s="3">
        <v>40094</v>
      </c>
      <c r="U32" s="4">
        <f t="shared" si="50"/>
        <v>228</v>
      </c>
      <c r="V32" s="4">
        <f t="shared" si="5"/>
        <v>40094</v>
      </c>
      <c r="W32" s="3">
        <f t="shared" si="115"/>
        <v>40094</v>
      </c>
      <c r="X32" s="13">
        <f t="shared" si="116"/>
        <v>228</v>
      </c>
      <c r="AA32" s="20">
        <v>41</v>
      </c>
      <c r="AB32" s="3">
        <f t="shared" si="7"/>
        <v>41</v>
      </c>
      <c r="AC32" s="3">
        <v>0</v>
      </c>
      <c r="AD32" s="41">
        <f t="shared" si="8"/>
        <v>41</v>
      </c>
      <c r="AE32" s="3">
        <f t="shared" si="9"/>
        <v>68139</v>
      </c>
      <c r="AF32" s="4">
        <f t="shared" si="77"/>
        <v>320</v>
      </c>
      <c r="AG32">
        <v>351</v>
      </c>
      <c r="AH32" s="4">
        <f>IF(M32&gt;0,M32/1.9835,0)+IF(X32&gt;0,(X32+M32)/1.9835,0)</f>
        <v>31.257877489286614</v>
      </c>
      <c r="AI32" s="32"/>
      <c r="AJ32">
        <v>800.06</v>
      </c>
      <c r="AK32" s="3">
        <v>272968</v>
      </c>
      <c r="AL32" s="4">
        <f t="shared" si="52"/>
        <v>-1272</v>
      </c>
      <c r="AM32" s="3">
        <v>1979782</v>
      </c>
      <c r="AN32" s="3">
        <f t="shared" si="62"/>
        <v>264401</v>
      </c>
      <c r="AO32" s="3">
        <f t="shared" ref="AO32:AO33" si="120">AK32</f>
        <v>272968</v>
      </c>
      <c r="AP32" s="4">
        <f t="shared" si="80"/>
        <v>-489</v>
      </c>
      <c r="AQ32" t="s">
        <v>16</v>
      </c>
      <c r="AT32">
        <v>320</v>
      </c>
      <c r="AV32">
        <v>607</v>
      </c>
      <c r="AW32" s="4">
        <f t="shared" ref="AW32:AW40" si="121">AV32-AX32</f>
        <v>360.030303030303</v>
      </c>
      <c r="AX32" s="3">
        <f t="shared" ref="AX32:AX40" si="122">IF(AV32&lt;=-AP32/1.98,AV32,-AP32/1.98)</f>
        <v>246.96969696969697</v>
      </c>
      <c r="AZ32" s="4">
        <f t="shared" si="14"/>
        <v>360.030303030303</v>
      </c>
      <c r="BC32">
        <v>0</v>
      </c>
      <c r="BD32">
        <v>342</v>
      </c>
      <c r="BE32" s="3">
        <f t="shared" si="15"/>
        <v>949</v>
      </c>
      <c r="BF32">
        <v>12</v>
      </c>
      <c r="BG32" s="47">
        <v>0.11</v>
      </c>
      <c r="BH32">
        <v>0</v>
      </c>
      <c r="BI32" s="3">
        <f t="shared" si="81"/>
        <v>41</v>
      </c>
      <c r="BJ32" s="3">
        <f t="shared" si="82"/>
        <v>0</v>
      </c>
      <c r="BK32" s="3" t="b">
        <f t="shared" si="90"/>
        <v>1</v>
      </c>
      <c r="BN32" s="25">
        <f t="shared" ref="BN32:BN66" si="123">MIN(BE32-BJ32-BI32,-AP32/1.98-BF32)</f>
        <v>234.96969696969697</v>
      </c>
      <c r="BO32" s="4">
        <f t="shared" si="83"/>
        <v>673.030303030303</v>
      </c>
      <c r="BP32" s="4">
        <v>0</v>
      </c>
      <c r="BQ32" s="4">
        <f t="shared" si="21"/>
        <v>0</v>
      </c>
      <c r="BR32" s="4">
        <f t="shared" si="84"/>
        <v>673.030303030303</v>
      </c>
      <c r="BS32" s="32"/>
      <c r="BT32">
        <v>499.09</v>
      </c>
      <c r="BU32" s="3">
        <v>54332</v>
      </c>
      <c r="BV32" s="4">
        <v>548</v>
      </c>
      <c r="BW32" s="4">
        <f t="shared" si="23"/>
        <v>53805</v>
      </c>
      <c r="BX32" s="4">
        <f t="shared" si="117"/>
        <v>54332</v>
      </c>
      <c r="BY32" s="4">
        <f t="shared" si="118"/>
        <v>548</v>
      </c>
      <c r="BZ32" s="4" t="s">
        <v>17</v>
      </c>
      <c r="CC32">
        <v>871</v>
      </c>
      <c r="CD32">
        <v>949</v>
      </c>
      <c r="CE32">
        <v>591</v>
      </c>
      <c r="CF32" s="3">
        <f t="shared" si="85"/>
        <v>591</v>
      </c>
      <c r="CG32" s="3">
        <v>0</v>
      </c>
      <c r="CH32">
        <v>0</v>
      </c>
      <c r="CI32">
        <v>0</v>
      </c>
      <c r="CJ32" s="3">
        <f t="shared" si="26"/>
        <v>591</v>
      </c>
      <c r="CK32">
        <v>4</v>
      </c>
      <c r="CL32" s="4">
        <f t="shared" si="108"/>
        <v>276.76767676767679</v>
      </c>
      <c r="CM32" s="4">
        <f t="shared" si="109"/>
        <v>41</v>
      </c>
      <c r="CN32" s="4">
        <f t="shared" si="110"/>
        <v>235.76767676767679</v>
      </c>
      <c r="CO32" s="4">
        <f t="shared" si="111"/>
        <v>0</v>
      </c>
      <c r="CP32" s="47">
        <v>0</v>
      </c>
      <c r="CQ32" s="4">
        <f t="shared" si="101"/>
        <v>0</v>
      </c>
      <c r="CR32" s="4">
        <f t="shared" si="102"/>
        <v>356.030303030303</v>
      </c>
      <c r="CS32" s="4">
        <f t="shared" si="103"/>
        <v>234.96969696969697</v>
      </c>
      <c r="CT32" s="4">
        <f t="shared" si="104"/>
        <v>2.8421709430404007E-14</v>
      </c>
      <c r="CU32" s="4">
        <f t="shared" si="105"/>
        <v>0</v>
      </c>
      <c r="CV32" s="4">
        <f t="shared" si="88"/>
        <v>81.232323232323211</v>
      </c>
      <c r="CW32" s="4">
        <f t="shared" si="89"/>
        <v>0</v>
      </c>
      <c r="CX32" s="47">
        <v>0</v>
      </c>
      <c r="CY32" s="32"/>
      <c r="CZ32" s="7">
        <v>360.22</v>
      </c>
      <c r="DA32">
        <v>552</v>
      </c>
      <c r="DB32" s="4">
        <v>2</v>
      </c>
      <c r="DC32" s="3">
        <v>591</v>
      </c>
      <c r="DD32">
        <v>0</v>
      </c>
      <c r="DE32">
        <v>614</v>
      </c>
      <c r="DF32">
        <v>9</v>
      </c>
      <c r="DG32">
        <v>0</v>
      </c>
      <c r="DH32" s="3">
        <f t="shared" si="34"/>
        <v>0</v>
      </c>
      <c r="DI32" s="3">
        <f t="shared" si="35"/>
        <v>0</v>
      </c>
      <c r="DJ32" s="4">
        <f t="shared" si="112"/>
        <v>9</v>
      </c>
      <c r="DK32" s="3">
        <f t="shared" si="37"/>
        <v>0</v>
      </c>
      <c r="DL32" s="4">
        <f t="shared" si="38"/>
        <v>0</v>
      </c>
      <c r="DM32" s="17">
        <f t="shared" si="65"/>
        <v>0</v>
      </c>
      <c r="DN32" s="3">
        <f t="shared" si="40"/>
        <v>347.030303030303</v>
      </c>
      <c r="DP32" s="3">
        <f t="shared" si="41"/>
        <v>0</v>
      </c>
      <c r="DQ32" s="3">
        <f t="shared" si="42"/>
        <v>0</v>
      </c>
      <c r="DR32" s="3">
        <f t="shared" si="43"/>
        <v>0</v>
      </c>
      <c r="DS32" s="3">
        <f t="shared" si="44"/>
        <v>0</v>
      </c>
      <c r="DT32" s="3">
        <f t="shared" si="45"/>
        <v>0</v>
      </c>
      <c r="DW32">
        <v>0</v>
      </c>
      <c r="DX32">
        <v>0</v>
      </c>
    </row>
    <row r="33" spans="1:128" x14ac:dyDescent="0.3">
      <c r="A33" s="1">
        <v>42308</v>
      </c>
      <c r="B33" s="3">
        <v>42239</v>
      </c>
      <c r="C33" s="4">
        <f t="shared" si="46"/>
        <v>-157</v>
      </c>
      <c r="D33" s="4">
        <f t="shared" si="0"/>
        <v>37530</v>
      </c>
      <c r="E33" s="3">
        <f t="shared" si="95"/>
        <v>42239</v>
      </c>
      <c r="F33" s="4">
        <f t="shared" si="96"/>
        <v>-157</v>
      </c>
      <c r="G33" s="4">
        <f t="shared" si="2"/>
        <v>0</v>
      </c>
      <c r="H33" s="33"/>
      <c r="I33" s="3">
        <v>27924</v>
      </c>
      <c r="J33" s="4">
        <f t="shared" si="48"/>
        <v>-121</v>
      </c>
      <c r="K33" s="4">
        <f t="shared" si="3"/>
        <v>23359</v>
      </c>
      <c r="L33" s="30">
        <f t="shared" si="113"/>
        <v>27924</v>
      </c>
      <c r="M33" s="25">
        <f t="shared" si="114"/>
        <v>-121</v>
      </c>
      <c r="N33" s="31">
        <v>0</v>
      </c>
      <c r="O33" s="4">
        <f>-SUM(M3:M33)</f>
        <v>4657</v>
      </c>
      <c r="P33" s="20">
        <v>128</v>
      </c>
      <c r="Q33" s="21">
        <f t="shared" si="119"/>
        <v>66.888888888888886</v>
      </c>
      <c r="R33" s="21">
        <f t="shared" si="67"/>
        <v>61.111111111111114</v>
      </c>
      <c r="S33" s="34"/>
      <c r="T33" s="3">
        <v>40239</v>
      </c>
      <c r="U33" s="4">
        <f t="shared" si="50"/>
        <v>145</v>
      </c>
      <c r="V33" s="4">
        <f t="shared" si="5"/>
        <v>40239</v>
      </c>
      <c r="W33" s="3">
        <f t="shared" si="115"/>
        <v>40239</v>
      </c>
      <c r="X33" s="13">
        <f t="shared" si="116"/>
        <v>145</v>
      </c>
      <c r="Y33" s="4">
        <f>SUM(X31:X33)</f>
        <v>1907</v>
      </c>
      <c r="Z33" s="4">
        <f>-SUM(X3:X30)</f>
        <v>17103</v>
      </c>
      <c r="AA33" s="20">
        <v>56</v>
      </c>
      <c r="AB33" s="3">
        <f t="shared" si="7"/>
        <v>56</v>
      </c>
      <c r="AC33" s="3">
        <v>0</v>
      </c>
      <c r="AD33" s="41">
        <f t="shared" si="8"/>
        <v>56</v>
      </c>
      <c r="AE33" s="3">
        <f t="shared" si="9"/>
        <v>68163</v>
      </c>
      <c r="AF33" s="4">
        <f t="shared" si="77"/>
        <v>303</v>
      </c>
      <c r="AG33">
        <v>315</v>
      </c>
      <c r="AH33" s="4">
        <f>IF(M33&gt;0,M33/1.9835,0)+IF(X33&gt;0,(X33+M33)/1.9835,0)</f>
        <v>12.09982354423998</v>
      </c>
      <c r="AI33" s="32"/>
      <c r="AJ33">
        <v>799.59</v>
      </c>
      <c r="AK33" s="3">
        <v>271444</v>
      </c>
      <c r="AL33" s="4">
        <f t="shared" si="52"/>
        <v>-1524</v>
      </c>
      <c r="AM33" s="3">
        <v>1970000</v>
      </c>
      <c r="AN33" s="3">
        <f t="shared" si="62"/>
        <v>264401</v>
      </c>
      <c r="AO33" s="3">
        <f t="shared" si="120"/>
        <v>271444</v>
      </c>
      <c r="AP33" s="4">
        <f t="shared" si="80"/>
        <v>-1524</v>
      </c>
      <c r="AQ33" t="s">
        <v>13</v>
      </c>
      <c r="AR33" s="4">
        <f>SUM(AP5:AP14)</f>
        <v>5821</v>
      </c>
      <c r="AS33" s="4">
        <f>-SUM(AP32:AP33)</f>
        <v>2013</v>
      </c>
      <c r="AT33">
        <v>303</v>
      </c>
      <c r="AV33">
        <v>626</v>
      </c>
      <c r="AW33" s="4">
        <f t="shared" si="121"/>
        <v>0</v>
      </c>
      <c r="AX33" s="3">
        <f t="shared" si="122"/>
        <v>626</v>
      </c>
      <c r="AY33" s="4">
        <f>1.9835*SUM(AX3:AX33)</f>
        <v>1731.535393939394</v>
      </c>
      <c r="AZ33" s="4">
        <f t="shared" si="14"/>
        <v>0</v>
      </c>
      <c r="BA33" s="4">
        <f>MAX(AZ3:AZ33)</f>
        <v>691</v>
      </c>
      <c r="BB33" s="4"/>
      <c r="BC33">
        <v>0</v>
      </c>
      <c r="BD33">
        <v>436</v>
      </c>
      <c r="BE33" s="3">
        <f t="shared" si="15"/>
        <v>1062</v>
      </c>
      <c r="BF33">
        <v>9</v>
      </c>
      <c r="BG33" s="47">
        <v>0.09</v>
      </c>
      <c r="BH33">
        <v>0</v>
      </c>
      <c r="BI33" s="3">
        <f t="shared" si="81"/>
        <v>56</v>
      </c>
      <c r="BJ33" s="3">
        <f t="shared" si="82"/>
        <v>0</v>
      </c>
      <c r="BK33" s="3" t="b">
        <f t="shared" si="90"/>
        <v>1</v>
      </c>
      <c r="BN33" s="25">
        <f t="shared" si="123"/>
        <v>760.69696969696975</v>
      </c>
      <c r="BO33" s="4">
        <f t="shared" si="83"/>
        <v>245.30303030303025</v>
      </c>
      <c r="BP33" s="4">
        <v>0</v>
      </c>
      <c r="BQ33" s="4">
        <f t="shared" si="21"/>
        <v>0</v>
      </c>
      <c r="BR33" s="4">
        <f t="shared" si="84"/>
        <v>245.30303030303025</v>
      </c>
      <c r="BS33" s="32"/>
      <c r="BT33">
        <v>498.79</v>
      </c>
      <c r="BU33" s="3">
        <v>54015</v>
      </c>
      <c r="BV33" s="4">
        <v>-317</v>
      </c>
      <c r="BW33" s="4">
        <f t="shared" si="23"/>
        <v>53805</v>
      </c>
      <c r="BX33" s="4">
        <f t="shared" si="117"/>
        <v>54015</v>
      </c>
      <c r="BY33" s="4">
        <f t="shared" si="118"/>
        <v>-317</v>
      </c>
      <c r="BZ33" s="4" t="s">
        <v>13</v>
      </c>
      <c r="CA33" s="4">
        <f>SUM(BY30:BY32)</f>
        <v>737</v>
      </c>
      <c r="CB33" s="4">
        <f>-SUM(BY33,BY28:BY29)</f>
        <v>811</v>
      </c>
      <c r="CC33">
        <v>986</v>
      </c>
      <c r="CD33" s="3">
        <v>1062</v>
      </c>
      <c r="CE33" s="3">
        <v>1143</v>
      </c>
      <c r="CF33" s="3">
        <f t="shared" si="85"/>
        <v>982.89898989898984</v>
      </c>
      <c r="CG33" s="3">
        <f t="shared" si="86"/>
        <v>160.1010101010101</v>
      </c>
      <c r="CH33">
        <v>0</v>
      </c>
      <c r="CI33">
        <v>0</v>
      </c>
      <c r="CJ33" s="3">
        <f t="shared" si="26"/>
        <v>1143</v>
      </c>
      <c r="CK33">
        <v>3</v>
      </c>
      <c r="CP33" s="48">
        <v>0</v>
      </c>
      <c r="CQ33" s="4">
        <f t="shared" si="101"/>
        <v>56</v>
      </c>
      <c r="CR33" s="4">
        <f t="shared" si="102"/>
        <v>245.30303030303025</v>
      </c>
      <c r="CS33" s="4">
        <f t="shared" si="103"/>
        <v>760.69696969696975</v>
      </c>
      <c r="CT33" s="4">
        <f t="shared" si="104"/>
        <v>81</v>
      </c>
      <c r="CU33" s="4">
        <f t="shared" si="105"/>
        <v>0</v>
      </c>
      <c r="CV33" s="4">
        <f t="shared" si="88"/>
        <v>0</v>
      </c>
      <c r="CW33" s="4">
        <f t="shared" si="89"/>
        <v>0</v>
      </c>
      <c r="CX33" s="47">
        <v>0</v>
      </c>
      <c r="CY33" s="32"/>
      <c r="CZ33" s="7">
        <v>360.41</v>
      </c>
      <c r="DA33">
        <v>566</v>
      </c>
      <c r="DB33" s="4">
        <v>14</v>
      </c>
      <c r="DC33" s="3">
        <v>1143</v>
      </c>
      <c r="DD33">
        <v>0</v>
      </c>
      <c r="DE33" s="3">
        <v>1180</v>
      </c>
      <c r="DF33" s="3">
        <v>9</v>
      </c>
      <c r="DG33">
        <v>0</v>
      </c>
      <c r="DH33" s="3">
        <f t="shared" si="34"/>
        <v>9</v>
      </c>
      <c r="DI33" s="3">
        <f t="shared" si="35"/>
        <v>0</v>
      </c>
      <c r="DJ33" s="4">
        <f t="shared" si="112"/>
        <v>0</v>
      </c>
      <c r="DK33" s="3">
        <f t="shared" si="37"/>
        <v>0</v>
      </c>
      <c r="DL33" s="4">
        <f t="shared" si="38"/>
        <v>0</v>
      </c>
      <c r="DM33" s="17">
        <f t="shared" si="65"/>
        <v>0</v>
      </c>
      <c r="DN33" s="3">
        <f t="shared" si="40"/>
        <v>326.30303030303025</v>
      </c>
      <c r="DO33" s="3"/>
      <c r="DP33" s="3">
        <f t="shared" si="41"/>
        <v>0</v>
      </c>
      <c r="DQ33" s="3">
        <f t="shared" si="42"/>
        <v>0</v>
      </c>
      <c r="DR33" s="3">
        <f t="shared" si="43"/>
        <v>0</v>
      </c>
      <c r="DS33" s="3">
        <f t="shared" si="44"/>
        <v>0</v>
      </c>
      <c r="DT33" s="3">
        <f t="shared" si="45"/>
        <v>0</v>
      </c>
      <c r="DU33" s="3"/>
      <c r="DV33" s="3"/>
      <c r="DW33">
        <v>0</v>
      </c>
      <c r="DX33">
        <v>0</v>
      </c>
    </row>
    <row r="34" spans="1:128" x14ac:dyDescent="0.3">
      <c r="A34" s="1">
        <v>42309</v>
      </c>
      <c r="B34" s="3">
        <v>42239</v>
      </c>
      <c r="C34" s="4">
        <f t="shared" si="46"/>
        <v>0</v>
      </c>
      <c r="D34" s="4">
        <f t="shared" si="0"/>
        <v>37310</v>
      </c>
      <c r="E34" s="3">
        <f t="shared" si="95"/>
        <v>42239</v>
      </c>
      <c r="F34" s="4">
        <f t="shared" si="96"/>
        <v>0</v>
      </c>
      <c r="G34" s="4">
        <f t="shared" si="2"/>
        <v>0</v>
      </c>
      <c r="H34" s="33"/>
      <c r="I34" s="3">
        <v>27794</v>
      </c>
      <c r="J34" s="4">
        <f t="shared" si="48"/>
        <v>-130</v>
      </c>
      <c r="K34" s="4">
        <f t="shared" si="3"/>
        <v>23359</v>
      </c>
      <c r="L34" s="30">
        <f t="shared" si="113"/>
        <v>27794</v>
      </c>
      <c r="M34" s="25">
        <f t="shared" si="114"/>
        <v>-130</v>
      </c>
      <c r="P34" s="20">
        <v>140</v>
      </c>
      <c r="Q34" s="21">
        <f t="shared" si="119"/>
        <v>74.343434343434339</v>
      </c>
      <c r="R34" s="21">
        <f t="shared" si="67"/>
        <v>65.656565656565661</v>
      </c>
      <c r="S34" s="34"/>
      <c r="T34" s="3">
        <v>40400</v>
      </c>
      <c r="U34" s="4">
        <f t="shared" si="50"/>
        <v>161</v>
      </c>
      <c r="V34" s="4">
        <f t="shared" si="5"/>
        <v>40400</v>
      </c>
      <c r="W34" s="3">
        <f t="shared" si="115"/>
        <v>40400</v>
      </c>
      <c r="X34" s="13">
        <f t="shared" si="116"/>
        <v>161</v>
      </c>
      <c r="AA34" s="20">
        <v>61</v>
      </c>
      <c r="AB34" s="3">
        <f t="shared" si="7"/>
        <v>61</v>
      </c>
      <c r="AC34" s="3">
        <v>0</v>
      </c>
      <c r="AD34" s="41">
        <f t="shared" si="8"/>
        <v>61</v>
      </c>
      <c r="AE34" s="3">
        <f t="shared" si="9"/>
        <v>68194</v>
      </c>
      <c r="AF34" s="4">
        <f t="shared" si="77"/>
        <v>338</v>
      </c>
      <c r="AG34">
        <v>354</v>
      </c>
      <c r="AI34" s="32"/>
      <c r="AJ34">
        <v>799.13</v>
      </c>
      <c r="AK34" s="3">
        <v>269954</v>
      </c>
      <c r="AL34" s="4">
        <f t="shared" si="52"/>
        <v>-1490</v>
      </c>
      <c r="AM34" s="3">
        <v>1970000</v>
      </c>
      <c r="AN34" s="3">
        <f t="shared" si="62"/>
        <v>264401</v>
      </c>
      <c r="AO34" s="3">
        <f t="shared" ref="AO34:AO40" si="124">AK34</f>
        <v>269954</v>
      </c>
      <c r="AP34" s="4">
        <f t="shared" ref="AP34:AP40" si="125">AO34-AO33</f>
        <v>-1490</v>
      </c>
      <c r="AQ34" s="44" t="s">
        <v>13</v>
      </c>
      <c r="AT34">
        <v>338</v>
      </c>
      <c r="AV34">
        <v>603</v>
      </c>
      <c r="AW34" s="4">
        <f t="shared" si="121"/>
        <v>0</v>
      </c>
      <c r="AX34" s="3">
        <f t="shared" si="122"/>
        <v>603</v>
      </c>
      <c r="AZ34" s="4">
        <f t="shared" si="14"/>
        <v>0</v>
      </c>
      <c r="BC34">
        <v>0</v>
      </c>
      <c r="BD34">
        <v>454</v>
      </c>
      <c r="BE34" s="3">
        <f t="shared" si="15"/>
        <v>1057</v>
      </c>
      <c r="BF34">
        <v>32</v>
      </c>
      <c r="BG34" s="47">
        <v>0.31</v>
      </c>
      <c r="BH34">
        <v>0</v>
      </c>
      <c r="BI34" s="3">
        <f t="shared" si="81"/>
        <v>61</v>
      </c>
      <c r="BJ34" s="3">
        <f t="shared" si="82"/>
        <v>0</v>
      </c>
      <c r="BK34" s="3" t="b">
        <f t="shared" si="90"/>
        <v>1</v>
      </c>
      <c r="BN34" s="25">
        <f t="shared" si="123"/>
        <v>720.52525252525254</v>
      </c>
      <c r="BO34" s="4">
        <f t="shared" si="83"/>
        <v>275.47474747474746</v>
      </c>
      <c r="BP34" s="4">
        <v>0</v>
      </c>
      <c r="BQ34" s="4">
        <f t="shared" si="21"/>
        <v>0</v>
      </c>
      <c r="BR34" s="4">
        <f t="shared" si="84"/>
        <v>275.47474747474746</v>
      </c>
      <c r="BS34" s="32"/>
      <c r="BT34">
        <v>498.59</v>
      </c>
      <c r="BU34" s="3">
        <v>53805</v>
      </c>
      <c r="BV34" s="4">
        <v>-210</v>
      </c>
      <c r="BW34" s="4">
        <f t="shared" si="23"/>
        <v>53805</v>
      </c>
      <c r="BX34" s="4">
        <f t="shared" si="117"/>
        <v>53805</v>
      </c>
      <c r="BY34" s="4">
        <f t="shared" si="118"/>
        <v>-210</v>
      </c>
      <c r="BZ34" s="4" t="s">
        <v>13</v>
      </c>
      <c r="CA34" s="4">
        <f>SUM(BY30:BY34)</f>
        <v>210</v>
      </c>
      <c r="CC34">
        <v>971</v>
      </c>
      <c r="CD34" s="3">
        <v>1057</v>
      </c>
      <c r="CE34" s="3">
        <v>1066</v>
      </c>
      <c r="CF34" s="3">
        <f t="shared" si="85"/>
        <v>959.93939393939399</v>
      </c>
      <c r="CG34" s="3">
        <f t="shared" si="86"/>
        <v>106.06060606060606</v>
      </c>
      <c r="CH34">
        <v>0</v>
      </c>
      <c r="CI34">
        <v>0</v>
      </c>
      <c r="CJ34" s="3">
        <f t="shared" si="26"/>
        <v>1066</v>
      </c>
      <c r="CK34">
        <v>11</v>
      </c>
      <c r="CP34" s="48">
        <v>0</v>
      </c>
      <c r="CQ34" s="4">
        <f t="shared" si="101"/>
        <v>61</v>
      </c>
      <c r="CR34" s="4">
        <f t="shared" si="102"/>
        <v>275.47474747474746</v>
      </c>
      <c r="CS34" s="4">
        <f t="shared" si="103"/>
        <v>720.52525252525254</v>
      </c>
      <c r="CT34" s="4">
        <f t="shared" si="104"/>
        <v>9</v>
      </c>
      <c r="CU34" s="4">
        <f t="shared" si="105"/>
        <v>0</v>
      </c>
      <c r="CV34" s="4">
        <f t="shared" si="88"/>
        <v>0</v>
      </c>
      <c r="CW34" s="4">
        <f t="shared" si="89"/>
        <v>0</v>
      </c>
      <c r="CX34" s="47">
        <v>0</v>
      </c>
      <c r="CY34" s="32"/>
      <c r="CZ34" s="7">
        <v>360.38</v>
      </c>
      <c r="DA34">
        <v>564</v>
      </c>
      <c r="DB34" s="4">
        <v>-2</v>
      </c>
      <c r="DC34" s="3">
        <v>1066</v>
      </c>
      <c r="DD34">
        <v>0</v>
      </c>
      <c r="DE34" s="3">
        <v>1103</v>
      </c>
      <c r="DF34" s="3">
        <v>8</v>
      </c>
      <c r="DG34">
        <v>0</v>
      </c>
      <c r="DH34" s="3">
        <f t="shared" si="34"/>
        <v>8</v>
      </c>
      <c r="DI34" s="3">
        <f t="shared" si="35"/>
        <v>0</v>
      </c>
      <c r="DJ34" s="4">
        <f t="shared" si="112"/>
        <v>0</v>
      </c>
      <c r="DK34" s="3">
        <f t="shared" si="37"/>
        <v>0</v>
      </c>
      <c r="DL34" s="4">
        <f t="shared" si="38"/>
        <v>0</v>
      </c>
      <c r="DM34" s="17">
        <f t="shared" si="65"/>
        <v>0</v>
      </c>
      <c r="DN34" s="3">
        <f t="shared" si="40"/>
        <v>284.47474747474746</v>
      </c>
      <c r="DO34" s="3"/>
      <c r="DP34" s="3">
        <f>IF(AND(BY34&gt;0,DL34&gt;0),MIN(BY34/1.9835,1816.6-DQ34,DL34-DQ34),0)</f>
        <v>0</v>
      </c>
      <c r="DQ34" s="3">
        <f>IF(AND(DL34&gt;0,AH34&gt;0),MIN(AH34,DL34,1816.6-DJ34),0)</f>
        <v>0</v>
      </c>
      <c r="DR34" s="3">
        <f t="shared" si="43"/>
        <v>0</v>
      </c>
      <c r="DS34" s="3">
        <f t="shared" si="44"/>
        <v>0</v>
      </c>
      <c r="DT34" s="3">
        <f t="shared" si="45"/>
        <v>0</v>
      </c>
      <c r="DU34" s="3"/>
      <c r="DV34" s="3"/>
      <c r="DW34">
        <v>0</v>
      </c>
      <c r="DX34">
        <v>0</v>
      </c>
    </row>
    <row r="35" spans="1:128" x14ac:dyDescent="0.3">
      <c r="A35" s="1">
        <v>42310</v>
      </c>
      <c r="B35" s="3">
        <v>42083</v>
      </c>
      <c r="C35" s="4">
        <f t="shared" si="46"/>
        <v>-156</v>
      </c>
      <c r="D35" s="4">
        <f t="shared" si="0"/>
        <v>37163</v>
      </c>
      <c r="E35" s="3">
        <f t="shared" si="95"/>
        <v>42083</v>
      </c>
      <c r="F35" s="4">
        <f t="shared" si="96"/>
        <v>-156</v>
      </c>
      <c r="G35" s="4">
        <f t="shared" si="2"/>
        <v>0</v>
      </c>
      <c r="H35" s="33"/>
      <c r="I35" s="3">
        <v>27827</v>
      </c>
      <c r="J35" s="4">
        <f t="shared" si="48"/>
        <v>33</v>
      </c>
      <c r="K35" s="4">
        <f t="shared" si="3"/>
        <v>23359</v>
      </c>
      <c r="L35" s="30">
        <f t="shared" ref="L35:L36" si="126">L34</f>
        <v>27794</v>
      </c>
      <c r="M35" s="25">
        <f t="shared" si="114"/>
        <v>0</v>
      </c>
      <c r="P35" s="20">
        <v>147</v>
      </c>
      <c r="Q35" s="21">
        <f t="shared" si="119"/>
        <v>147</v>
      </c>
      <c r="R35" s="21">
        <f t="shared" si="67"/>
        <v>0</v>
      </c>
      <c r="S35" s="34"/>
      <c r="T35" s="3">
        <v>40707</v>
      </c>
      <c r="U35" s="4">
        <f t="shared" si="50"/>
        <v>307</v>
      </c>
      <c r="V35" s="4">
        <f t="shared" si="5"/>
        <v>40707</v>
      </c>
      <c r="W35" s="3">
        <f t="shared" si="115"/>
        <v>40707</v>
      </c>
      <c r="X35" s="25">
        <f t="shared" si="116"/>
        <v>307</v>
      </c>
      <c r="Y35" s="4"/>
      <c r="AA35" s="20">
        <v>66</v>
      </c>
      <c r="AB35" s="3">
        <f t="shared" ref="AB35:AB66" si="127">AA35</f>
        <v>66</v>
      </c>
      <c r="AC35" s="3">
        <v>0</v>
      </c>
      <c r="AD35" s="41">
        <f t="shared" ref="AD35:AD66" si="128">MIN(R35,AB35-AC35)</f>
        <v>0</v>
      </c>
      <c r="AE35" s="3">
        <f t="shared" ref="AE35:AE66" si="129">T35+I35</f>
        <v>68534</v>
      </c>
      <c r="AF35" s="4">
        <f t="shared" si="77"/>
        <v>730</v>
      </c>
      <c r="AG35">
        <v>901</v>
      </c>
      <c r="AI35" s="32"/>
      <c r="AJ35">
        <v>798.92</v>
      </c>
      <c r="AK35" s="3">
        <v>269276</v>
      </c>
      <c r="AL35" s="4">
        <f t="shared" si="52"/>
        <v>-678</v>
      </c>
      <c r="AM35" s="3">
        <v>1970000</v>
      </c>
      <c r="AN35" s="3">
        <f t="shared" si="62"/>
        <v>264401</v>
      </c>
      <c r="AO35" s="3">
        <f t="shared" si="124"/>
        <v>269276</v>
      </c>
      <c r="AP35" s="4">
        <f t="shared" si="125"/>
        <v>-678</v>
      </c>
      <c r="AQ35" s="44" t="s">
        <v>13</v>
      </c>
      <c r="AT35">
        <v>730</v>
      </c>
      <c r="AV35">
        <v>635</v>
      </c>
      <c r="AW35" s="4">
        <f t="shared" si="121"/>
        <v>292.57575757575756</v>
      </c>
      <c r="AX35" s="3">
        <f t="shared" si="122"/>
        <v>342.42424242424244</v>
      </c>
      <c r="AZ35" s="4">
        <f t="shared" si="14"/>
        <v>292.57575757575756</v>
      </c>
      <c r="BC35">
        <v>0</v>
      </c>
      <c r="BD35">
        <v>436</v>
      </c>
      <c r="BE35" s="3">
        <f t="shared" si="15"/>
        <v>1071</v>
      </c>
      <c r="BF35">
        <v>1</v>
      </c>
      <c r="BG35" s="47">
        <v>0.01</v>
      </c>
      <c r="BH35">
        <v>0.79</v>
      </c>
      <c r="BI35" s="3">
        <f t="shared" si="81"/>
        <v>0</v>
      </c>
      <c r="BJ35" s="3">
        <f t="shared" si="82"/>
        <v>0</v>
      </c>
      <c r="BK35" s="3" t="b">
        <f t="shared" si="90"/>
        <v>1</v>
      </c>
      <c r="BN35" s="25">
        <f t="shared" si="123"/>
        <v>341.42424242424244</v>
      </c>
      <c r="BO35" s="4">
        <f t="shared" si="83"/>
        <v>729.57575757575751</v>
      </c>
      <c r="BP35" s="4">
        <v>0</v>
      </c>
      <c r="BQ35" s="4">
        <f t="shared" si="21"/>
        <v>0</v>
      </c>
      <c r="BR35" s="4">
        <f t="shared" si="84"/>
        <v>729.57575757575751</v>
      </c>
      <c r="BS35" s="32"/>
      <c r="BT35">
        <v>498.72</v>
      </c>
      <c r="BU35" s="3">
        <v>53942</v>
      </c>
      <c r="BV35" s="4">
        <v>137</v>
      </c>
      <c r="BW35" s="4">
        <f t="shared" si="23"/>
        <v>53942</v>
      </c>
      <c r="BX35" s="4">
        <f t="shared" ref="BX35" si="130">BU35</f>
        <v>53942</v>
      </c>
      <c r="BY35" s="4">
        <f t="shared" ref="BY35:BY36" si="131">BX35-BX34</f>
        <v>137</v>
      </c>
      <c r="BZ35" s="4" t="s">
        <v>19</v>
      </c>
      <c r="CA35" s="4">
        <f>CA33+BY35</f>
        <v>874</v>
      </c>
      <c r="CC35" s="3">
        <v>1040</v>
      </c>
      <c r="CD35" s="3">
        <v>1071</v>
      </c>
      <c r="CE35">
        <v>971</v>
      </c>
      <c r="CF35" s="3">
        <f t="shared" si="85"/>
        <v>971</v>
      </c>
      <c r="CG35" s="3">
        <v>0</v>
      </c>
      <c r="CH35">
        <v>0</v>
      </c>
      <c r="CI35">
        <v>0</v>
      </c>
      <c r="CJ35" s="3">
        <f t="shared" si="26"/>
        <v>971</v>
      </c>
      <c r="CK35">
        <v>0</v>
      </c>
      <c r="CL35" s="4">
        <f t="shared" ref="CL35:CL38" si="132">BY35/1.98</f>
        <v>69.191919191919197</v>
      </c>
      <c r="CM35" s="4">
        <f t="shared" ref="CM35:CM38" si="133">MIN(CL35,BJ35+BI35)</f>
        <v>0</v>
      </c>
      <c r="CN35" s="4">
        <f t="shared" ref="CN35:CN38" si="134">MIN(CL35-CM35,BO35)</f>
        <v>69.191919191919197</v>
      </c>
      <c r="CO35" s="4">
        <f t="shared" ref="CO35:CO38" si="135">MAX(0,CL35-CM35-CN35)</f>
        <v>0</v>
      </c>
      <c r="CP35" s="47">
        <v>0</v>
      </c>
      <c r="CQ35" s="4">
        <f t="shared" si="101"/>
        <v>0</v>
      </c>
      <c r="CR35" s="4">
        <f t="shared" si="102"/>
        <v>629.57575757575751</v>
      </c>
      <c r="CS35" s="4">
        <f t="shared" si="103"/>
        <v>341.42424242424244</v>
      </c>
      <c r="CT35" s="4">
        <f t="shared" si="104"/>
        <v>5.6843418860808015E-14</v>
      </c>
      <c r="CU35" s="4">
        <f t="shared" si="105"/>
        <v>0</v>
      </c>
      <c r="CV35" s="4">
        <f t="shared" si="88"/>
        <v>30.808080808080803</v>
      </c>
      <c r="CW35" s="4">
        <f t="shared" si="89"/>
        <v>0</v>
      </c>
      <c r="CX35" s="47">
        <v>0</v>
      </c>
      <c r="CY35" s="32"/>
      <c r="CZ35" s="7">
        <v>360.33</v>
      </c>
      <c r="DA35">
        <v>560</v>
      </c>
      <c r="DB35" s="4">
        <v>-4</v>
      </c>
      <c r="DC35" s="3">
        <v>971</v>
      </c>
      <c r="DD35">
        <v>0</v>
      </c>
      <c r="DE35" s="3">
        <v>1016</v>
      </c>
      <c r="DF35">
        <v>6</v>
      </c>
      <c r="DG35">
        <v>0</v>
      </c>
      <c r="DH35" s="3">
        <f t="shared" si="34"/>
        <v>0</v>
      </c>
      <c r="DI35" s="3">
        <f t="shared" si="35"/>
        <v>0</v>
      </c>
      <c r="DJ35" s="3">
        <v>0</v>
      </c>
      <c r="DK35" s="3">
        <f t="shared" si="37"/>
        <v>6</v>
      </c>
      <c r="DL35" s="4">
        <f t="shared" si="38"/>
        <v>0</v>
      </c>
      <c r="DM35" s="3">
        <f t="shared" si="65"/>
        <v>0</v>
      </c>
      <c r="DN35" s="3"/>
      <c r="DO35" s="3"/>
      <c r="DP35" s="3"/>
      <c r="DQ35" s="3"/>
      <c r="DR35" s="3"/>
      <c r="DS35" s="3"/>
      <c r="DT35" s="3">
        <f t="shared" ref="DT35:DT66" si="136">IF(AND(AP35&gt;0,G35/1.9835&gt;0),MIN(G35,AP35/1.9835),0)</f>
        <v>0</v>
      </c>
      <c r="DU35" s="3"/>
      <c r="DV35" s="3"/>
      <c r="DW35">
        <v>0</v>
      </c>
      <c r="DX35">
        <v>0</v>
      </c>
    </row>
    <row r="36" spans="1:128" x14ac:dyDescent="0.3">
      <c r="A36" s="1">
        <v>42311</v>
      </c>
      <c r="B36" s="3">
        <v>42005</v>
      </c>
      <c r="C36" s="4">
        <f t="shared" si="46"/>
        <v>-78</v>
      </c>
      <c r="D36" s="4">
        <f t="shared" si="0"/>
        <v>37016</v>
      </c>
      <c r="E36" s="3">
        <f t="shared" ref="E36:E46" si="137">B36</f>
        <v>42005</v>
      </c>
      <c r="F36" s="4">
        <f t="shared" si="96"/>
        <v>-78</v>
      </c>
      <c r="G36" s="4">
        <f t="shared" si="2"/>
        <v>0</v>
      </c>
      <c r="H36" s="33"/>
      <c r="I36" s="3">
        <v>27804</v>
      </c>
      <c r="J36" s="4">
        <f t="shared" si="48"/>
        <v>-23</v>
      </c>
      <c r="K36" s="4">
        <f t="shared" si="3"/>
        <v>23359</v>
      </c>
      <c r="L36" s="30">
        <f t="shared" si="126"/>
        <v>27794</v>
      </c>
      <c r="M36" s="25">
        <f t="shared" si="114"/>
        <v>0</v>
      </c>
      <c r="P36" s="20">
        <v>143</v>
      </c>
      <c r="Q36" s="21">
        <f t="shared" si="119"/>
        <v>143</v>
      </c>
      <c r="R36" s="21">
        <f t="shared" si="67"/>
        <v>0</v>
      </c>
      <c r="S36" s="34"/>
      <c r="T36" s="3">
        <v>40859</v>
      </c>
      <c r="U36" s="4">
        <f t="shared" si="50"/>
        <v>152</v>
      </c>
      <c r="V36" s="4">
        <f t="shared" si="5"/>
        <v>40859</v>
      </c>
      <c r="W36" s="3">
        <f t="shared" si="115"/>
        <v>40859</v>
      </c>
      <c r="X36" s="25">
        <f t="shared" si="116"/>
        <v>152</v>
      </c>
      <c r="AA36" s="20">
        <v>70</v>
      </c>
      <c r="AB36" s="3">
        <f t="shared" si="127"/>
        <v>70</v>
      </c>
      <c r="AC36" s="3">
        <v>0</v>
      </c>
      <c r="AD36" s="41">
        <f t="shared" si="128"/>
        <v>0</v>
      </c>
      <c r="AE36" s="3">
        <f t="shared" si="129"/>
        <v>68663</v>
      </c>
      <c r="AF36" s="4">
        <f t="shared" si="77"/>
        <v>444</v>
      </c>
      <c r="AG36">
        <v>509</v>
      </c>
      <c r="AI36" s="32"/>
      <c r="AJ36">
        <v>798.53</v>
      </c>
      <c r="AK36" s="3">
        <v>268021</v>
      </c>
      <c r="AL36" s="4">
        <f t="shared" si="52"/>
        <v>-1255</v>
      </c>
      <c r="AM36" s="3">
        <v>1970000</v>
      </c>
      <c r="AN36" s="3">
        <f t="shared" si="62"/>
        <v>264401</v>
      </c>
      <c r="AO36" s="3">
        <f t="shared" si="124"/>
        <v>268021</v>
      </c>
      <c r="AP36" s="4">
        <f t="shared" si="125"/>
        <v>-1255</v>
      </c>
      <c r="AQ36" s="44" t="s">
        <v>13</v>
      </c>
      <c r="AT36">
        <v>444</v>
      </c>
      <c r="AV36">
        <v>629</v>
      </c>
      <c r="AW36" s="4">
        <f t="shared" si="121"/>
        <v>0</v>
      </c>
      <c r="AX36" s="3">
        <f t="shared" si="122"/>
        <v>629</v>
      </c>
      <c r="AZ36" s="4">
        <f t="shared" si="14"/>
        <v>0</v>
      </c>
      <c r="BC36">
        <v>0</v>
      </c>
      <c r="BD36">
        <v>436</v>
      </c>
      <c r="BE36" s="3">
        <f t="shared" si="15"/>
        <v>1065</v>
      </c>
      <c r="BF36">
        <v>12</v>
      </c>
      <c r="BG36" s="47">
        <v>0.12</v>
      </c>
      <c r="BH36">
        <v>0.64</v>
      </c>
      <c r="BI36" s="3">
        <f t="shared" si="81"/>
        <v>0</v>
      </c>
      <c r="BJ36" s="3">
        <f t="shared" si="82"/>
        <v>0</v>
      </c>
      <c r="BK36" s="3" t="b">
        <f t="shared" si="90"/>
        <v>1</v>
      </c>
      <c r="BN36" s="25">
        <f t="shared" si="123"/>
        <v>621.83838383838383</v>
      </c>
      <c r="BO36" s="4">
        <f t="shared" si="83"/>
        <v>443.16161616161617</v>
      </c>
      <c r="BP36" s="4">
        <v>0</v>
      </c>
      <c r="BQ36" s="4">
        <f t="shared" si="21"/>
        <v>0</v>
      </c>
      <c r="BR36" s="4">
        <f t="shared" si="84"/>
        <v>443.16161616161617</v>
      </c>
      <c r="BS36" s="32"/>
      <c r="BT36">
        <v>498.96</v>
      </c>
      <c r="BU36" s="3">
        <v>54194</v>
      </c>
      <c r="BV36" s="4">
        <v>252</v>
      </c>
      <c r="BW36" s="4">
        <f t="shared" si="23"/>
        <v>53984</v>
      </c>
      <c r="BX36" s="3">
        <f>BW36</f>
        <v>53984</v>
      </c>
      <c r="BY36" s="4">
        <f t="shared" si="131"/>
        <v>42</v>
      </c>
      <c r="BZ36" s="4" t="s">
        <v>23</v>
      </c>
      <c r="CC36" s="3">
        <v>1013</v>
      </c>
      <c r="CD36" s="3">
        <v>1065</v>
      </c>
      <c r="CE36">
        <v>882</v>
      </c>
      <c r="CF36" s="3">
        <f t="shared" si="85"/>
        <v>882</v>
      </c>
      <c r="CG36" s="3">
        <v>0</v>
      </c>
      <c r="CH36">
        <v>0</v>
      </c>
      <c r="CI36">
        <v>0</v>
      </c>
      <c r="CJ36" s="3">
        <f t="shared" si="26"/>
        <v>882</v>
      </c>
      <c r="CK36">
        <v>4</v>
      </c>
      <c r="CL36" s="4">
        <f t="shared" si="132"/>
        <v>21.212121212121211</v>
      </c>
      <c r="CM36" s="4">
        <f t="shared" si="133"/>
        <v>0</v>
      </c>
      <c r="CN36" s="4">
        <f t="shared" si="134"/>
        <v>21.212121212121211</v>
      </c>
      <c r="CO36" s="4">
        <f t="shared" si="135"/>
        <v>0</v>
      </c>
      <c r="CP36" s="47">
        <v>0</v>
      </c>
      <c r="CQ36" s="4">
        <f t="shared" si="101"/>
        <v>0</v>
      </c>
      <c r="CR36" s="4">
        <f t="shared" si="102"/>
        <v>260.16161616161617</v>
      </c>
      <c r="CS36" s="4">
        <f t="shared" si="103"/>
        <v>621.83838383838383</v>
      </c>
      <c r="CT36" s="4">
        <f t="shared" si="104"/>
        <v>0</v>
      </c>
      <c r="CU36" s="4">
        <f t="shared" si="105"/>
        <v>0</v>
      </c>
      <c r="CV36" s="4">
        <f t="shared" si="88"/>
        <v>161.78787878787878</v>
      </c>
      <c r="CW36" s="4">
        <f t="shared" si="89"/>
        <v>0</v>
      </c>
      <c r="CX36" s="47">
        <v>0</v>
      </c>
      <c r="CY36" s="32"/>
      <c r="CZ36" s="7">
        <v>360.27</v>
      </c>
      <c r="DA36">
        <v>556</v>
      </c>
      <c r="DB36" s="4">
        <v>-4</v>
      </c>
      <c r="DC36" s="3">
        <v>882</v>
      </c>
      <c r="DD36">
        <v>0</v>
      </c>
      <c r="DE36">
        <v>911</v>
      </c>
      <c r="DF36">
        <v>6</v>
      </c>
      <c r="DG36">
        <v>0</v>
      </c>
      <c r="DH36" s="3">
        <f t="shared" si="34"/>
        <v>0</v>
      </c>
      <c r="DI36" s="3">
        <f t="shared" si="35"/>
        <v>0</v>
      </c>
      <c r="DJ36" s="3">
        <v>0</v>
      </c>
      <c r="DK36" s="3">
        <f t="shared" si="37"/>
        <v>6</v>
      </c>
      <c r="DL36" s="4">
        <f t="shared" si="38"/>
        <v>0</v>
      </c>
      <c r="DM36" s="3">
        <f t="shared" si="65"/>
        <v>0</v>
      </c>
      <c r="DN36" s="3"/>
      <c r="DT36" s="3">
        <f t="shared" si="136"/>
        <v>0</v>
      </c>
      <c r="DW36">
        <v>0</v>
      </c>
      <c r="DX36">
        <v>0</v>
      </c>
    </row>
    <row r="37" spans="1:128" x14ac:dyDescent="0.3">
      <c r="A37" s="1">
        <v>42312</v>
      </c>
      <c r="B37" s="3">
        <v>41771</v>
      </c>
      <c r="C37" s="4">
        <f t="shared" si="46"/>
        <v>-234</v>
      </c>
      <c r="D37" s="4">
        <f t="shared" si="0"/>
        <v>36943</v>
      </c>
      <c r="E37" s="3">
        <f t="shared" si="137"/>
        <v>41771</v>
      </c>
      <c r="F37" s="4">
        <f t="shared" si="96"/>
        <v>-234</v>
      </c>
      <c r="G37" s="4">
        <f t="shared" si="2"/>
        <v>0</v>
      </c>
      <c r="H37" s="33"/>
      <c r="I37" s="3">
        <v>27723</v>
      </c>
      <c r="J37" s="4">
        <f t="shared" si="48"/>
        <v>-81</v>
      </c>
      <c r="K37" s="4">
        <f t="shared" si="3"/>
        <v>23359</v>
      </c>
      <c r="L37" s="30">
        <f t="shared" ref="L37:L50" si="138">I37</f>
        <v>27723</v>
      </c>
      <c r="M37" s="25">
        <f t="shared" ref="M37:M51" si="139">L37-L36</f>
        <v>-71</v>
      </c>
      <c r="P37" s="20">
        <v>130</v>
      </c>
      <c r="Q37" s="21">
        <f t="shared" si="119"/>
        <v>94.141414141414145</v>
      </c>
      <c r="R37" s="21">
        <f t="shared" si="67"/>
        <v>35.858585858585862</v>
      </c>
      <c r="S37" s="34"/>
      <c r="T37" s="3">
        <v>40999</v>
      </c>
      <c r="U37" s="4">
        <f t="shared" si="50"/>
        <v>140</v>
      </c>
      <c r="V37" s="4">
        <f t="shared" si="5"/>
        <v>40999</v>
      </c>
      <c r="W37" s="3">
        <f t="shared" si="115"/>
        <v>40999</v>
      </c>
      <c r="X37" s="13">
        <f t="shared" si="116"/>
        <v>140</v>
      </c>
      <c r="AA37" s="20">
        <v>70</v>
      </c>
      <c r="AB37" s="3">
        <f t="shared" si="127"/>
        <v>70</v>
      </c>
      <c r="AC37" s="3">
        <v>0</v>
      </c>
      <c r="AD37" s="41">
        <f t="shared" si="128"/>
        <v>35.858585858585862</v>
      </c>
      <c r="AE37" s="3">
        <f t="shared" si="129"/>
        <v>68722</v>
      </c>
      <c r="AF37" s="4">
        <f t="shared" si="77"/>
        <v>406</v>
      </c>
      <c r="AG37">
        <v>436</v>
      </c>
      <c r="AI37" s="32"/>
      <c r="AJ37">
        <v>798.12</v>
      </c>
      <c r="AK37" s="3">
        <v>266703</v>
      </c>
      <c r="AL37" s="4">
        <f t="shared" si="52"/>
        <v>-1318</v>
      </c>
      <c r="AM37" s="3">
        <v>1970000</v>
      </c>
      <c r="AN37" s="3">
        <f t="shared" si="62"/>
        <v>264401</v>
      </c>
      <c r="AO37" s="3">
        <f t="shared" si="124"/>
        <v>266703</v>
      </c>
      <c r="AP37" s="4">
        <f t="shared" si="125"/>
        <v>-1318</v>
      </c>
      <c r="AQ37" s="44" t="s">
        <v>13</v>
      </c>
      <c r="AT37">
        <v>406</v>
      </c>
      <c r="AV37">
        <v>629</v>
      </c>
      <c r="AW37" s="4">
        <f t="shared" si="121"/>
        <v>0</v>
      </c>
      <c r="AX37" s="3">
        <f t="shared" si="122"/>
        <v>629</v>
      </c>
      <c r="AZ37" s="4">
        <f t="shared" si="14"/>
        <v>0</v>
      </c>
      <c r="BC37">
        <v>0</v>
      </c>
      <c r="BD37">
        <v>436</v>
      </c>
      <c r="BE37" s="3">
        <f t="shared" si="15"/>
        <v>1065</v>
      </c>
      <c r="BF37">
        <v>5</v>
      </c>
      <c r="BG37" s="47">
        <v>0.05</v>
      </c>
      <c r="BH37">
        <v>0.03</v>
      </c>
      <c r="BI37" s="3">
        <f t="shared" si="81"/>
        <v>35.858585858585862</v>
      </c>
      <c r="BJ37" s="3">
        <f t="shared" si="82"/>
        <v>0</v>
      </c>
      <c r="BK37" s="3" t="b">
        <f t="shared" si="90"/>
        <v>1</v>
      </c>
      <c r="BN37" s="25">
        <f t="shared" si="123"/>
        <v>660.6565656565657</v>
      </c>
      <c r="BO37" s="4">
        <f t="shared" si="83"/>
        <v>368.48484848484838</v>
      </c>
      <c r="BP37" s="4">
        <v>0</v>
      </c>
      <c r="BQ37" s="4">
        <f t="shared" si="21"/>
        <v>0</v>
      </c>
      <c r="BR37" s="4">
        <f t="shared" si="84"/>
        <v>368.48484848484838</v>
      </c>
      <c r="BS37" s="32"/>
      <c r="BT37">
        <v>499.35</v>
      </c>
      <c r="BU37" s="3">
        <v>54609</v>
      </c>
      <c r="BV37" s="4">
        <v>415</v>
      </c>
      <c r="BW37" s="4">
        <f t="shared" si="23"/>
        <v>53984</v>
      </c>
      <c r="BX37" s="3">
        <f>BU37</f>
        <v>54609</v>
      </c>
      <c r="BY37" s="4">
        <f>BX37-BX32</f>
        <v>277</v>
      </c>
      <c r="BZ37" s="4" t="s">
        <v>20</v>
      </c>
      <c r="CC37" s="3">
        <v>991</v>
      </c>
      <c r="CD37" s="3">
        <v>1065</v>
      </c>
      <c r="CE37">
        <v>780</v>
      </c>
      <c r="CF37" s="3">
        <f t="shared" si="85"/>
        <v>780</v>
      </c>
      <c r="CG37" s="3">
        <v>0</v>
      </c>
      <c r="CH37">
        <v>0</v>
      </c>
      <c r="CI37">
        <v>0</v>
      </c>
      <c r="CJ37" s="3">
        <f t="shared" si="26"/>
        <v>780</v>
      </c>
      <c r="CK37">
        <v>2</v>
      </c>
      <c r="CL37" s="4">
        <f t="shared" si="132"/>
        <v>139.8989898989899</v>
      </c>
      <c r="CM37" s="4">
        <f t="shared" si="133"/>
        <v>35.858585858585862</v>
      </c>
      <c r="CN37" s="4">
        <f t="shared" si="134"/>
        <v>104.04040404040404</v>
      </c>
      <c r="CO37" s="4">
        <f t="shared" si="135"/>
        <v>0</v>
      </c>
      <c r="CP37" s="47">
        <v>0</v>
      </c>
      <c r="CQ37" s="4">
        <f t="shared" si="101"/>
        <v>0</v>
      </c>
      <c r="CR37" s="4">
        <f t="shared" si="102"/>
        <v>119.3434343434343</v>
      </c>
      <c r="CS37" s="4">
        <f t="shared" si="103"/>
        <v>660.6565656565657</v>
      </c>
      <c r="CT37" s="4">
        <f t="shared" si="104"/>
        <v>0</v>
      </c>
      <c r="CU37" s="4">
        <f t="shared" si="105"/>
        <v>0</v>
      </c>
      <c r="CV37" s="4">
        <f t="shared" si="88"/>
        <v>145.10101010101005</v>
      </c>
      <c r="CW37" s="4">
        <f t="shared" si="89"/>
        <v>0</v>
      </c>
      <c r="CX37" s="47">
        <v>0</v>
      </c>
      <c r="CY37" s="32"/>
      <c r="CZ37" s="7">
        <v>360.22</v>
      </c>
      <c r="DA37">
        <v>552</v>
      </c>
      <c r="DB37" s="4">
        <v>-4</v>
      </c>
      <c r="DC37" s="3">
        <v>780</v>
      </c>
      <c r="DD37">
        <v>0</v>
      </c>
      <c r="DE37">
        <v>808</v>
      </c>
      <c r="DF37">
        <v>6</v>
      </c>
      <c r="DG37">
        <v>0</v>
      </c>
      <c r="DH37" s="3">
        <f t="shared" si="34"/>
        <v>0</v>
      </c>
      <c r="DI37" s="3">
        <f t="shared" si="35"/>
        <v>0</v>
      </c>
      <c r="DJ37" s="3">
        <v>0</v>
      </c>
      <c r="DK37" s="3">
        <f t="shared" ref="DK37:DK94" si="140">MIN(CR37+CT37-DJ37,DF37+DG37-DH37-DI37-DJ37)</f>
        <v>6</v>
      </c>
      <c r="DL37" s="4">
        <f t="shared" si="38"/>
        <v>0</v>
      </c>
      <c r="DM37" s="3">
        <f t="shared" si="65"/>
        <v>0</v>
      </c>
      <c r="DN37" s="3"/>
      <c r="DT37" s="3">
        <f t="shared" si="136"/>
        <v>0</v>
      </c>
      <c r="DW37">
        <v>0</v>
      </c>
      <c r="DX37">
        <v>0</v>
      </c>
    </row>
    <row r="38" spans="1:128" x14ac:dyDescent="0.3">
      <c r="A38" s="1">
        <v>42313</v>
      </c>
      <c r="B38" s="3">
        <v>41616</v>
      </c>
      <c r="C38" s="4">
        <f t="shared" si="46"/>
        <v>-155</v>
      </c>
      <c r="D38" s="4">
        <f t="shared" si="0"/>
        <v>36797</v>
      </c>
      <c r="E38" s="3">
        <f t="shared" si="137"/>
        <v>41616</v>
      </c>
      <c r="F38" s="4">
        <f t="shared" si="96"/>
        <v>-155</v>
      </c>
      <c r="G38" s="4">
        <f t="shared" si="2"/>
        <v>0</v>
      </c>
      <c r="H38" s="33"/>
      <c r="I38" s="3">
        <v>27645</v>
      </c>
      <c r="J38" s="4">
        <f t="shared" si="48"/>
        <v>-78</v>
      </c>
      <c r="K38" s="4">
        <f t="shared" si="3"/>
        <v>23359</v>
      </c>
      <c r="L38" s="30">
        <f t="shared" si="138"/>
        <v>27645</v>
      </c>
      <c r="M38" s="25">
        <f t="shared" si="139"/>
        <v>-78</v>
      </c>
      <c r="P38" s="20">
        <v>122</v>
      </c>
      <c r="Q38" s="21">
        <f t="shared" si="119"/>
        <v>82.606060606060609</v>
      </c>
      <c r="R38" s="21">
        <f t="shared" si="67"/>
        <v>39.393939393939391</v>
      </c>
      <c r="S38" s="34"/>
      <c r="T38" s="3">
        <v>41114</v>
      </c>
      <c r="U38" s="4">
        <f t="shared" si="50"/>
        <v>115</v>
      </c>
      <c r="V38" s="4">
        <f t="shared" si="5"/>
        <v>41114</v>
      </c>
      <c r="W38" s="3">
        <f t="shared" si="115"/>
        <v>41114</v>
      </c>
      <c r="X38" s="13">
        <f t="shared" si="116"/>
        <v>115</v>
      </c>
      <c r="AA38" s="20">
        <v>66</v>
      </c>
      <c r="AB38" s="3">
        <f t="shared" si="127"/>
        <v>66</v>
      </c>
      <c r="AC38" s="3">
        <v>0</v>
      </c>
      <c r="AD38" s="41">
        <f t="shared" si="128"/>
        <v>39.393939393939391</v>
      </c>
      <c r="AE38" s="3">
        <f t="shared" si="129"/>
        <v>68759</v>
      </c>
      <c r="AF38" s="4">
        <f t="shared" si="77"/>
        <v>364</v>
      </c>
      <c r="AG38">
        <v>383</v>
      </c>
      <c r="AI38" s="32"/>
      <c r="AJ38">
        <v>797.79</v>
      </c>
      <c r="AK38" s="3">
        <v>265646</v>
      </c>
      <c r="AL38" s="4">
        <f t="shared" si="52"/>
        <v>-1057</v>
      </c>
      <c r="AM38" s="3">
        <v>1970000</v>
      </c>
      <c r="AN38" s="3">
        <f t="shared" si="62"/>
        <v>264401</v>
      </c>
      <c r="AO38" s="3">
        <f t="shared" si="124"/>
        <v>265646</v>
      </c>
      <c r="AP38" s="4">
        <f t="shared" si="125"/>
        <v>-1057</v>
      </c>
      <c r="AQ38" s="44" t="s">
        <v>13</v>
      </c>
      <c r="AT38">
        <v>364</v>
      </c>
      <c r="AV38">
        <v>547</v>
      </c>
      <c r="AW38" s="4">
        <f t="shared" si="121"/>
        <v>13.161616161616166</v>
      </c>
      <c r="AX38" s="3">
        <f t="shared" si="122"/>
        <v>533.83838383838383</v>
      </c>
      <c r="AZ38" s="4">
        <f t="shared" si="14"/>
        <v>13.161616161616166</v>
      </c>
      <c r="BC38">
        <v>0</v>
      </c>
      <c r="BD38">
        <v>338</v>
      </c>
      <c r="BE38" s="3">
        <f t="shared" si="15"/>
        <v>885</v>
      </c>
      <c r="BF38">
        <v>12</v>
      </c>
      <c r="BG38" s="47">
        <v>0.12</v>
      </c>
      <c r="BH38">
        <v>0</v>
      </c>
      <c r="BI38" s="3">
        <f t="shared" si="81"/>
        <v>39.393939393939391</v>
      </c>
      <c r="BJ38" s="3">
        <f t="shared" si="82"/>
        <v>0</v>
      </c>
      <c r="BK38" s="3" t="b">
        <f t="shared" si="90"/>
        <v>1</v>
      </c>
      <c r="BN38" s="25">
        <f t="shared" si="123"/>
        <v>521.83838383838383</v>
      </c>
      <c r="BO38" s="4">
        <f t="shared" si="83"/>
        <v>323.76767676767679</v>
      </c>
      <c r="BP38" s="4">
        <v>0</v>
      </c>
      <c r="BQ38" s="4">
        <f t="shared" si="21"/>
        <v>0</v>
      </c>
      <c r="BR38" s="4">
        <f t="shared" si="84"/>
        <v>323.76767676767679</v>
      </c>
      <c r="BS38" s="32"/>
      <c r="BT38">
        <v>499.56</v>
      </c>
      <c r="BU38" s="3">
        <v>54834</v>
      </c>
      <c r="BV38" s="4">
        <v>225</v>
      </c>
      <c r="BW38" s="4">
        <f t="shared" si="23"/>
        <v>53984</v>
      </c>
      <c r="BX38" s="19">
        <f t="shared" ref="BX38:BX39" si="141">BU38</f>
        <v>54834</v>
      </c>
      <c r="BY38" s="4">
        <f t="shared" ref="BY38:BY39" si="142">BX38-BX37</f>
        <v>225</v>
      </c>
      <c r="BZ38" s="4" t="s">
        <v>17</v>
      </c>
      <c r="CC38" s="3">
        <v>802</v>
      </c>
      <c r="CD38" s="3">
        <v>885</v>
      </c>
      <c r="CE38">
        <v>685</v>
      </c>
      <c r="CF38" s="3">
        <f t="shared" si="85"/>
        <v>685</v>
      </c>
      <c r="CG38" s="3">
        <v>0</v>
      </c>
      <c r="CH38">
        <v>0</v>
      </c>
      <c r="CI38">
        <v>0</v>
      </c>
      <c r="CJ38" s="3">
        <f t="shared" si="26"/>
        <v>685</v>
      </c>
      <c r="CK38">
        <v>4</v>
      </c>
      <c r="CL38" s="4">
        <f t="shared" si="132"/>
        <v>113.63636363636364</v>
      </c>
      <c r="CM38" s="4">
        <f t="shared" si="133"/>
        <v>39.393939393939391</v>
      </c>
      <c r="CN38" s="4">
        <f t="shared" si="134"/>
        <v>74.242424242424249</v>
      </c>
      <c r="CO38" s="4">
        <f t="shared" si="135"/>
        <v>0</v>
      </c>
      <c r="CP38" s="47">
        <v>0</v>
      </c>
      <c r="CQ38" s="4">
        <f t="shared" si="101"/>
        <v>0</v>
      </c>
      <c r="CR38" s="4">
        <f t="shared" si="102"/>
        <v>163.16161616161617</v>
      </c>
      <c r="CS38" s="4">
        <f t="shared" si="103"/>
        <v>521.83838383838383</v>
      </c>
      <c r="CT38" s="4">
        <f t="shared" si="104"/>
        <v>0</v>
      </c>
      <c r="CU38" s="4">
        <f t="shared" si="105"/>
        <v>0</v>
      </c>
      <c r="CV38" s="4">
        <f t="shared" si="88"/>
        <v>86.363636363636374</v>
      </c>
      <c r="CW38" s="4">
        <f t="shared" si="89"/>
        <v>0</v>
      </c>
      <c r="CX38" s="47">
        <v>0</v>
      </c>
      <c r="CY38" s="32"/>
      <c r="CZ38" s="7">
        <v>360.16</v>
      </c>
      <c r="DA38">
        <v>548</v>
      </c>
      <c r="DB38" s="4">
        <v>-4</v>
      </c>
      <c r="DC38" s="3">
        <v>685</v>
      </c>
      <c r="DD38">
        <v>0</v>
      </c>
      <c r="DE38">
        <v>709</v>
      </c>
      <c r="DF38">
        <v>6</v>
      </c>
      <c r="DG38">
        <v>0</v>
      </c>
      <c r="DH38" s="3">
        <f t="shared" si="34"/>
        <v>0</v>
      </c>
      <c r="DI38" s="3">
        <f t="shared" si="35"/>
        <v>0</v>
      </c>
      <c r="DJ38" s="3">
        <v>0</v>
      </c>
      <c r="DK38" s="3">
        <f t="shared" si="140"/>
        <v>6</v>
      </c>
      <c r="DL38" s="4">
        <f t="shared" si="38"/>
        <v>0</v>
      </c>
      <c r="DM38" s="3">
        <f t="shared" si="65"/>
        <v>0</v>
      </c>
      <c r="DN38" s="3"/>
      <c r="DT38" s="3">
        <f t="shared" si="136"/>
        <v>0</v>
      </c>
      <c r="DW38">
        <v>0</v>
      </c>
      <c r="DX38">
        <v>0</v>
      </c>
    </row>
    <row r="39" spans="1:128" x14ac:dyDescent="0.3">
      <c r="A39" s="1">
        <v>42314</v>
      </c>
      <c r="B39" s="3">
        <v>41383</v>
      </c>
      <c r="C39" s="4">
        <f t="shared" si="46"/>
        <v>-233</v>
      </c>
      <c r="D39" s="4">
        <f t="shared" si="0"/>
        <v>36724</v>
      </c>
      <c r="E39" s="3">
        <f t="shared" si="137"/>
        <v>41383</v>
      </c>
      <c r="F39" s="4">
        <f t="shared" si="96"/>
        <v>-233</v>
      </c>
      <c r="G39" s="4">
        <f t="shared" si="2"/>
        <v>0</v>
      </c>
      <c r="H39" s="33"/>
      <c r="I39" s="3">
        <v>27554</v>
      </c>
      <c r="J39" s="4">
        <f t="shared" si="48"/>
        <v>-91</v>
      </c>
      <c r="K39" s="4">
        <f t="shared" si="3"/>
        <v>23359</v>
      </c>
      <c r="L39" s="30">
        <f t="shared" si="138"/>
        <v>27554</v>
      </c>
      <c r="M39" s="25">
        <f t="shared" si="139"/>
        <v>-91</v>
      </c>
      <c r="P39" s="20">
        <v>129</v>
      </c>
      <c r="Q39" s="21">
        <f t="shared" si="119"/>
        <v>83.040404040404042</v>
      </c>
      <c r="R39" s="21">
        <f t="shared" si="67"/>
        <v>45.959595959595958</v>
      </c>
      <c r="S39" s="34"/>
      <c r="T39" s="3">
        <v>41255</v>
      </c>
      <c r="U39" s="4">
        <f t="shared" si="50"/>
        <v>141</v>
      </c>
      <c r="V39" s="4">
        <f t="shared" si="5"/>
        <v>41255</v>
      </c>
      <c r="W39" s="3">
        <f t="shared" si="115"/>
        <v>41255</v>
      </c>
      <c r="X39" s="13">
        <f t="shared" si="116"/>
        <v>141</v>
      </c>
      <c r="AA39" s="20">
        <v>63</v>
      </c>
      <c r="AB39" s="3">
        <f t="shared" si="127"/>
        <v>63</v>
      </c>
      <c r="AC39" s="3">
        <v>0</v>
      </c>
      <c r="AD39" s="41">
        <f t="shared" si="128"/>
        <v>45.959595959595958</v>
      </c>
      <c r="AE39" s="3">
        <f t="shared" si="129"/>
        <v>68809</v>
      </c>
      <c r="AF39" s="4">
        <f t="shared" si="77"/>
        <v>485</v>
      </c>
      <c r="AG39">
        <v>510</v>
      </c>
      <c r="AI39" s="32"/>
      <c r="AJ39">
        <v>797.69</v>
      </c>
      <c r="AK39" s="3">
        <v>265327</v>
      </c>
      <c r="AL39" s="4">
        <f t="shared" si="52"/>
        <v>-319</v>
      </c>
      <c r="AM39" s="3">
        <v>1970000</v>
      </c>
      <c r="AN39" s="3">
        <f t="shared" si="62"/>
        <v>264401</v>
      </c>
      <c r="AO39" s="3">
        <f t="shared" si="124"/>
        <v>265327</v>
      </c>
      <c r="AP39" s="4">
        <f t="shared" si="125"/>
        <v>-319</v>
      </c>
      <c r="AQ39" s="44" t="s">
        <v>13</v>
      </c>
      <c r="AT39">
        <v>485</v>
      </c>
      <c r="AV39">
        <v>407</v>
      </c>
      <c r="AW39" s="4">
        <f t="shared" si="121"/>
        <v>245.88888888888889</v>
      </c>
      <c r="AX39" s="3">
        <f t="shared" si="122"/>
        <v>161.11111111111111</v>
      </c>
      <c r="AZ39" s="4">
        <f t="shared" si="14"/>
        <v>245.88888888888889</v>
      </c>
      <c r="BC39">
        <v>0</v>
      </c>
      <c r="BD39">
        <v>232</v>
      </c>
      <c r="BE39" s="3">
        <f t="shared" si="15"/>
        <v>639</v>
      </c>
      <c r="BF39">
        <v>7</v>
      </c>
      <c r="BG39" s="47">
        <v>7.0000000000000007E-2</v>
      </c>
      <c r="BH39">
        <v>0</v>
      </c>
      <c r="BI39" s="3">
        <f t="shared" si="81"/>
        <v>45.959595959595958</v>
      </c>
      <c r="BJ39" s="3">
        <f t="shared" si="82"/>
        <v>0</v>
      </c>
      <c r="BK39" s="3" t="b">
        <f t="shared" si="90"/>
        <v>1</v>
      </c>
      <c r="BN39" s="25">
        <f t="shared" si="123"/>
        <v>154.11111111111111</v>
      </c>
      <c r="BO39" s="4">
        <f t="shared" si="83"/>
        <v>438.92929292929296</v>
      </c>
      <c r="BP39" s="4">
        <v>0</v>
      </c>
      <c r="BQ39" s="4">
        <f t="shared" si="21"/>
        <v>0</v>
      </c>
      <c r="BR39" s="4">
        <f t="shared" si="84"/>
        <v>438.92929292929296</v>
      </c>
      <c r="BS39" s="32"/>
      <c r="BT39">
        <v>499.45</v>
      </c>
      <c r="BU39" s="3">
        <v>54716</v>
      </c>
      <c r="BV39" s="4">
        <v>-118</v>
      </c>
      <c r="BW39" s="4">
        <f t="shared" si="23"/>
        <v>53721</v>
      </c>
      <c r="BX39" s="4">
        <f t="shared" si="141"/>
        <v>54716</v>
      </c>
      <c r="BY39" s="4">
        <f t="shared" si="142"/>
        <v>-118</v>
      </c>
      <c r="BZ39" s="4" t="s">
        <v>13</v>
      </c>
      <c r="CA39" s="4">
        <f>SUM(BY36:BY39)</f>
        <v>426</v>
      </c>
      <c r="CC39" s="3">
        <v>526</v>
      </c>
      <c r="CD39" s="3">
        <v>639</v>
      </c>
      <c r="CE39">
        <v>583</v>
      </c>
      <c r="CF39" s="3">
        <f t="shared" si="85"/>
        <v>523.40404040404042</v>
      </c>
      <c r="CG39" s="3">
        <f t="shared" si="86"/>
        <v>59.595959595959599</v>
      </c>
      <c r="CH39">
        <v>0</v>
      </c>
      <c r="CI39">
        <v>0</v>
      </c>
      <c r="CJ39" s="3">
        <f t="shared" si="26"/>
        <v>583</v>
      </c>
      <c r="CK39">
        <v>2</v>
      </c>
      <c r="CP39" s="4">
        <f t="shared" ref="CP39" si="143">MIN(CJ39,-BY39/1.98-CK39)</f>
        <v>57.595959595959599</v>
      </c>
      <c r="CQ39" s="4">
        <f t="shared" si="101"/>
        <v>45.959595959595958</v>
      </c>
      <c r="CR39" s="4">
        <f t="shared" si="102"/>
        <v>325.33333333333337</v>
      </c>
      <c r="CS39" s="4">
        <f t="shared" si="103"/>
        <v>154.11111111111111</v>
      </c>
      <c r="CT39" s="4">
        <f t="shared" si="104"/>
        <v>0</v>
      </c>
      <c r="CU39" s="4">
        <f t="shared" si="105"/>
        <v>0</v>
      </c>
      <c r="CV39" s="4">
        <f t="shared" si="88"/>
        <v>113.59595959595958</v>
      </c>
      <c r="CW39" s="4">
        <f t="shared" si="89"/>
        <v>0</v>
      </c>
      <c r="CX39" s="47">
        <v>0</v>
      </c>
      <c r="CY39" s="32"/>
      <c r="CZ39" s="7">
        <v>360.11</v>
      </c>
      <c r="DA39">
        <v>545</v>
      </c>
      <c r="DB39" s="4">
        <v>-3</v>
      </c>
      <c r="DC39" s="3">
        <v>583</v>
      </c>
      <c r="DD39">
        <v>0</v>
      </c>
      <c r="DE39">
        <v>606</v>
      </c>
      <c r="DF39">
        <v>5</v>
      </c>
      <c r="DG39">
        <v>0</v>
      </c>
      <c r="DH39" s="3">
        <f t="shared" si="34"/>
        <v>5</v>
      </c>
      <c r="DI39" s="3">
        <f t="shared" si="35"/>
        <v>0</v>
      </c>
      <c r="DJ39" s="3">
        <v>0</v>
      </c>
      <c r="DK39" s="3">
        <f t="shared" si="140"/>
        <v>0</v>
      </c>
      <c r="DL39" s="4">
        <f t="shared" si="38"/>
        <v>0</v>
      </c>
      <c r="DM39" s="3">
        <f t="shared" si="65"/>
        <v>0</v>
      </c>
      <c r="DN39" s="3"/>
      <c r="DT39" s="3">
        <f t="shared" si="136"/>
        <v>0</v>
      </c>
      <c r="DW39">
        <v>0</v>
      </c>
      <c r="DX39">
        <v>0</v>
      </c>
    </row>
    <row r="40" spans="1:128" x14ac:dyDescent="0.3">
      <c r="A40" s="1">
        <v>42315</v>
      </c>
      <c r="B40" s="3">
        <v>41229</v>
      </c>
      <c r="C40" s="4">
        <f t="shared" si="46"/>
        <v>-154</v>
      </c>
      <c r="D40" s="4">
        <f t="shared" si="0"/>
        <v>36579</v>
      </c>
      <c r="E40" s="3">
        <f t="shared" si="137"/>
        <v>41229</v>
      </c>
      <c r="F40" s="4">
        <f t="shared" si="96"/>
        <v>-154</v>
      </c>
      <c r="G40" s="4">
        <f t="shared" si="2"/>
        <v>0</v>
      </c>
      <c r="H40" s="33"/>
      <c r="I40" s="3">
        <v>27473</v>
      </c>
      <c r="J40" s="4">
        <f t="shared" si="48"/>
        <v>-81</v>
      </c>
      <c r="K40" s="4">
        <f t="shared" si="3"/>
        <v>23359</v>
      </c>
      <c r="L40" s="30">
        <f t="shared" si="138"/>
        <v>27473</v>
      </c>
      <c r="M40" s="25">
        <f t="shared" si="139"/>
        <v>-81</v>
      </c>
      <c r="P40" s="20">
        <v>136</v>
      </c>
      <c r="Q40" s="21">
        <f t="shared" si="119"/>
        <v>95.090909090909093</v>
      </c>
      <c r="R40" s="21">
        <f t="shared" ref="R40:R63" si="144">-M40/1.98</f>
        <v>40.909090909090907</v>
      </c>
      <c r="S40" s="34"/>
      <c r="T40" s="3">
        <v>41397</v>
      </c>
      <c r="U40" s="4">
        <f t="shared" si="50"/>
        <v>142</v>
      </c>
      <c r="V40" s="4">
        <f t="shared" si="5"/>
        <v>41397</v>
      </c>
      <c r="W40" s="3">
        <f t="shared" si="115"/>
        <v>41397</v>
      </c>
      <c r="X40" s="13">
        <f t="shared" si="116"/>
        <v>142</v>
      </c>
      <c r="AA40" s="20">
        <v>65</v>
      </c>
      <c r="AB40" s="3">
        <f t="shared" si="127"/>
        <v>65</v>
      </c>
      <c r="AC40" s="3">
        <v>0</v>
      </c>
      <c r="AD40" s="41">
        <f t="shared" si="128"/>
        <v>40.909090909090907</v>
      </c>
      <c r="AE40" s="3">
        <f t="shared" si="129"/>
        <v>68870</v>
      </c>
      <c r="AF40" s="4">
        <f t="shared" si="77"/>
        <v>346</v>
      </c>
      <c r="AG40">
        <v>377</v>
      </c>
      <c r="AI40" s="32"/>
      <c r="AJ40" s="22">
        <v>797.4</v>
      </c>
      <c r="AK40" s="3">
        <v>264401</v>
      </c>
      <c r="AL40" s="4">
        <f t="shared" si="52"/>
        <v>-926</v>
      </c>
      <c r="AM40" s="3">
        <v>1970000</v>
      </c>
      <c r="AN40" s="3">
        <f t="shared" si="62"/>
        <v>264401</v>
      </c>
      <c r="AO40" s="3">
        <f t="shared" si="124"/>
        <v>264401</v>
      </c>
      <c r="AP40" s="4">
        <f t="shared" si="125"/>
        <v>-926</v>
      </c>
      <c r="AQ40" s="44" t="s">
        <v>13</v>
      </c>
      <c r="AT40">
        <v>346</v>
      </c>
      <c r="AV40">
        <v>570</v>
      </c>
      <c r="AW40" s="4">
        <f t="shared" si="121"/>
        <v>102.32323232323233</v>
      </c>
      <c r="AX40" s="3">
        <f t="shared" si="122"/>
        <v>467.67676767676767</v>
      </c>
      <c r="AZ40" s="4">
        <f t="shared" si="14"/>
        <v>102.32323232323233</v>
      </c>
      <c r="BC40">
        <v>0</v>
      </c>
      <c r="BD40">
        <v>232</v>
      </c>
      <c r="BE40" s="3">
        <f t="shared" si="15"/>
        <v>802</v>
      </c>
      <c r="BF40">
        <v>11</v>
      </c>
      <c r="BG40" s="47">
        <v>0.11</v>
      </c>
      <c r="BH40">
        <v>0</v>
      </c>
      <c r="BI40" s="3">
        <f t="shared" si="81"/>
        <v>40.909090909090907</v>
      </c>
      <c r="BJ40" s="3">
        <f t="shared" si="82"/>
        <v>0</v>
      </c>
      <c r="BK40" s="3" t="b">
        <f t="shared" si="90"/>
        <v>1</v>
      </c>
      <c r="BN40" s="25">
        <f t="shared" si="123"/>
        <v>456.67676767676767</v>
      </c>
      <c r="BO40" s="4">
        <f t="shared" si="83"/>
        <v>304.41414141414145</v>
      </c>
      <c r="BP40" s="4">
        <v>0</v>
      </c>
      <c r="BQ40" s="4">
        <f t="shared" si="21"/>
        <v>0</v>
      </c>
      <c r="BR40" s="4">
        <f t="shared" si="84"/>
        <v>304.41414141414145</v>
      </c>
      <c r="BS40" s="32"/>
      <c r="BT40">
        <v>499.83</v>
      </c>
      <c r="BU40" s="3">
        <v>55122</v>
      </c>
      <c r="BV40" s="4">
        <v>406</v>
      </c>
      <c r="BW40" s="4">
        <f t="shared" si="23"/>
        <v>53721</v>
      </c>
      <c r="BX40" s="18">
        <f>BU40</f>
        <v>55122</v>
      </c>
      <c r="BY40" s="4">
        <f>BX40-BX38</f>
        <v>288</v>
      </c>
      <c r="BZ40" s="4" t="s">
        <v>20</v>
      </c>
      <c r="CA40" s="4">
        <f>CA39+BY40</f>
        <v>714</v>
      </c>
      <c r="CC40">
        <v>701</v>
      </c>
      <c r="CD40">
        <v>802</v>
      </c>
      <c r="CE40">
        <v>492</v>
      </c>
      <c r="CF40" s="3">
        <f t="shared" si="85"/>
        <v>492</v>
      </c>
      <c r="CG40" s="3">
        <v>0</v>
      </c>
      <c r="CH40">
        <v>0</v>
      </c>
      <c r="CI40">
        <v>0</v>
      </c>
      <c r="CJ40" s="3">
        <f t="shared" si="26"/>
        <v>492</v>
      </c>
      <c r="CK40">
        <v>4</v>
      </c>
      <c r="CL40" s="4">
        <f t="shared" ref="CL40" si="145">BY40/1.98</f>
        <v>145.45454545454547</v>
      </c>
      <c r="CM40" s="4">
        <f t="shared" ref="CM40" si="146">MIN(CL40,BJ40+BI40)</f>
        <v>40.909090909090907</v>
      </c>
      <c r="CN40" s="4">
        <f>MIN(CL40-CM40,BO40)</f>
        <v>104.54545454545456</v>
      </c>
      <c r="CO40" s="4">
        <f t="shared" ref="CO40" si="147">MAX(0,CL40-CM40-CN40)</f>
        <v>0</v>
      </c>
      <c r="CP40" s="47">
        <v>0</v>
      </c>
      <c r="CQ40" s="4">
        <f t="shared" si="101"/>
        <v>0</v>
      </c>
      <c r="CR40" s="4">
        <f t="shared" si="102"/>
        <v>35.323232323232332</v>
      </c>
      <c r="CS40" s="4">
        <f t="shared" si="103"/>
        <v>456.67676767676767</v>
      </c>
      <c r="CT40" s="4">
        <f t="shared" si="104"/>
        <v>0</v>
      </c>
      <c r="CU40" s="4">
        <f t="shared" si="105"/>
        <v>0</v>
      </c>
      <c r="CV40" s="4">
        <f t="shared" si="88"/>
        <v>164.54545454545456</v>
      </c>
      <c r="CW40" s="4">
        <f t="shared" si="89"/>
        <v>0</v>
      </c>
      <c r="CX40" s="47">
        <v>0</v>
      </c>
      <c r="CY40" s="32"/>
      <c r="CZ40" s="7">
        <v>360.03</v>
      </c>
      <c r="DA40">
        <v>539</v>
      </c>
      <c r="DB40" s="4">
        <v>-6</v>
      </c>
      <c r="DC40" s="3">
        <v>492</v>
      </c>
      <c r="DD40">
        <v>0</v>
      </c>
      <c r="DE40">
        <v>508</v>
      </c>
      <c r="DF40">
        <v>5</v>
      </c>
      <c r="DG40">
        <v>0</v>
      </c>
      <c r="DH40" s="3">
        <f t="shared" si="34"/>
        <v>0</v>
      </c>
      <c r="DI40" s="3">
        <f t="shared" si="35"/>
        <v>0</v>
      </c>
      <c r="DJ40" s="3">
        <v>0</v>
      </c>
      <c r="DK40" s="3">
        <f t="shared" si="140"/>
        <v>5</v>
      </c>
      <c r="DL40" s="4">
        <f t="shared" si="38"/>
        <v>0</v>
      </c>
      <c r="DM40" s="3">
        <f t="shared" si="65"/>
        <v>0</v>
      </c>
      <c r="DN40" s="3"/>
      <c r="DT40" s="3">
        <f t="shared" si="136"/>
        <v>0</v>
      </c>
      <c r="DW40">
        <v>0</v>
      </c>
      <c r="DX40">
        <v>0</v>
      </c>
    </row>
    <row r="41" spans="1:128" x14ac:dyDescent="0.3">
      <c r="A41" s="1">
        <v>42316</v>
      </c>
      <c r="B41" s="3">
        <v>41074</v>
      </c>
      <c r="C41" s="4">
        <f t="shared" si="46"/>
        <v>-155</v>
      </c>
      <c r="D41" s="4">
        <f t="shared" si="0"/>
        <v>36433</v>
      </c>
      <c r="E41" s="3">
        <f t="shared" si="137"/>
        <v>41074</v>
      </c>
      <c r="F41" s="4">
        <f t="shared" si="96"/>
        <v>-155</v>
      </c>
      <c r="G41" s="4">
        <f t="shared" si="2"/>
        <v>0</v>
      </c>
      <c r="H41" s="33"/>
      <c r="I41" s="3">
        <v>27381</v>
      </c>
      <c r="J41" s="4">
        <f t="shared" si="48"/>
        <v>-92</v>
      </c>
      <c r="K41" s="4">
        <f t="shared" si="3"/>
        <v>23359</v>
      </c>
      <c r="L41" s="30">
        <f t="shared" si="138"/>
        <v>27381</v>
      </c>
      <c r="M41" s="25">
        <f t="shared" si="139"/>
        <v>-92</v>
      </c>
      <c r="P41" s="20">
        <v>130</v>
      </c>
      <c r="Q41" s="21">
        <f t="shared" si="119"/>
        <v>83.535353535353536</v>
      </c>
      <c r="R41" s="21">
        <f t="shared" si="144"/>
        <v>46.464646464646464</v>
      </c>
      <c r="S41" s="34"/>
      <c r="T41" s="3">
        <v>41554</v>
      </c>
      <c r="U41" s="4">
        <f t="shared" si="50"/>
        <v>157</v>
      </c>
      <c r="V41" s="4">
        <f t="shared" si="5"/>
        <v>41554</v>
      </c>
      <c r="W41" s="3">
        <f t="shared" si="115"/>
        <v>41554</v>
      </c>
      <c r="X41" s="13">
        <f t="shared" si="116"/>
        <v>157</v>
      </c>
      <c r="AA41" s="20">
        <v>67</v>
      </c>
      <c r="AB41" s="3">
        <f t="shared" si="127"/>
        <v>67</v>
      </c>
      <c r="AC41" s="3">
        <v>0</v>
      </c>
      <c r="AD41" s="41">
        <f t="shared" si="128"/>
        <v>46.464646464646464</v>
      </c>
      <c r="AE41" s="3">
        <f t="shared" si="129"/>
        <v>68935</v>
      </c>
      <c r="AF41" s="4">
        <f t="shared" si="77"/>
        <v>539</v>
      </c>
      <c r="AG41">
        <v>572</v>
      </c>
      <c r="AI41" s="32"/>
      <c r="AJ41">
        <v>797.58</v>
      </c>
      <c r="AK41" s="3">
        <v>264976</v>
      </c>
      <c r="AL41" s="4">
        <f t="shared" si="52"/>
        <v>575</v>
      </c>
      <c r="AM41" s="3">
        <v>1970000</v>
      </c>
      <c r="AN41" s="3">
        <f t="shared" si="62"/>
        <v>264976</v>
      </c>
      <c r="AO41" s="3">
        <f t="shared" ref="AO41" si="148">AK41</f>
        <v>264976</v>
      </c>
      <c r="AP41" s="4">
        <f t="shared" ref="AP41" si="149">AO41-AO40</f>
        <v>575</v>
      </c>
      <c r="AQ41" t="s">
        <v>17</v>
      </c>
      <c r="AT41">
        <v>539</v>
      </c>
      <c r="AV41">
        <v>6</v>
      </c>
      <c r="AW41" s="47">
        <f t="shared" ref="AW41:AW46" si="150">AV41</f>
        <v>6</v>
      </c>
      <c r="AX41" s="4">
        <v>0</v>
      </c>
      <c r="AZ41" s="4">
        <f t="shared" si="14"/>
        <v>6</v>
      </c>
      <c r="BB41" s="4">
        <f t="shared" ref="BB41:BB46" si="151">AP41/1.9835</f>
        <v>289.89160574741618</v>
      </c>
      <c r="BC41">
        <v>0</v>
      </c>
      <c r="BD41">
        <v>232</v>
      </c>
      <c r="BE41" s="3">
        <f t="shared" si="15"/>
        <v>238</v>
      </c>
      <c r="BF41">
        <v>11</v>
      </c>
      <c r="BG41" s="47">
        <v>0.11</v>
      </c>
      <c r="BH41">
        <v>0</v>
      </c>
      <c r="BI41" s="3">
        <f t="shared" si="81"/>
        <v>46.464646464646464</v>
      </c>
      <c r="BJ41" s="3">
        <f t="shared" si="82"/>
        <v>0</v>
      </c>
      <c r="BK41" s="3" t="b">
        <f t="shared" si="90"/>
        <v>1</v>
      </c>
      <c r="BN41" s="12">
        <v>0</v>
      </c>
      <c r="BO41" s="4">
        <f t="shared" si="83"/>
        <v>191.53535353535352</v>
      </c>
      <c r="BP41" s="4">
        <f t="shared" si="20"/>
        <v>290.40404040404042</v>
      </c>
      <c r="BQ41" s="4">
        <f t="shared" si="21"/>
        <v>290.40404040404042</v>
      </c>
      <c r="BR41" s="4">
        <f t="shared" si="84"/>
        <v>481.93939393939394</v>
      </c>
      <c r="BS41" s="32"/>
      <c r="BT41">
        <v>499.48</v>
      </c>
      <c r="BU41" s="3">
        <v>54748</v>
      </c>
      <c r="BV41" s="4">
        <v>-374</v>
      </c>
      <c r="BW41" s="4">
        <f t="shared" si="23"/>
        <v>53721</v>
      </c>
      <c r="BX41" s="3">
        <f>BU41</f>
        <v>54748</v>
      </c>
      <c r="BY41" s="4">
        <f>BX38-BX40</f>
        <v>-288</v>
      </c>
      <c r="BZ41" s="4" t="s">
        <v>21</v>
      </c>
      <c r="CA41" s="4">
        <f t="shared" ref="CA41:CA42" si="152">CA40+BY41</f>
        <v>426</v>
      </c>
      <c r="CC41">
        <v>175</v>
      </c>
      <c r="CD41">
        <v>238</v>
      </c>
      <c r="CE41">
        <v>360</v>
      </c>
      <c r="CF41" s="3">
        <f t="shared" si="85"/>
        <v>214.54545454545453</v>
      </c>
      <c r="CG41" s="3">
        <f t="shared" si="86"/>
        <v>145.45454545454547</v>
      </c>
      <c r="CH41">
        <v>0</v>
      </c>
      <c r="CI41">
        <v>0</v>
      </c>
      <c r="CJ41" s="3">
        <f t="shared" si="26"/>
        <v>360</v>
      </c>
      <c r="CK41">
        <v>4</v>
      </c>
      <c r="CP41" s="4">
        <f t="shared" ref="CP41:CP44" si="153">MIN(CJ41,-BY41/1.98-CK41)</f>
        <v>141.45454545454547</v>
      </c>
      <c r="CQ41" s="4">
        <f t="shared" si="101"/>
        <v>46.464646464646464</v>
      </c>
      <c r="CR41" s="4">
        <f t="shared" si="102"/>
        <v>172.08080808080808</v>
      </c>
      <c r="CS41" s="4">
        <f t="shared" si="103"/>
        <v>0</v>
      </c>
      <c r="CT41" s="4">
        <f t="shared" si="104"/>
        <v>0</v>
      </c>
      <c r="CU41" s="4">
        <f t="shared" si="105"/>
        <v>0</v>
      </c>
      <c r="CV41" s="4">
        <f t="shared" si="88"/>
        <v>19.454545454545439</v>
      </c>
      <c r="CW41" s="4">
        <f t="shared" si="89"/>
        <v>0</v>
      </c>
      <c r="CX41" s="47">
        <v>0</v>
      </c>
      <c r="CY41" s="32"/>
      <c r="CZ41" s="7">
        <v>359.89</v>
      </c>
      <c r="DA41">
        <v>529</v>
      </c>
      <c r="DB41" s="4">
        <v>-10</v>
      </c>
      <c r="DC41" s="3">
        <v>360</v>
      </c>
      <c r="DD41">
        <v>0</v>
      </c>
      <c r="DE41">
        <v>370</v>
      </c>
      <c r="DF41">
        <v>5</v>
      </c>
      <c r="DG41">
        <v>0</v>
      </c>
      <c r="DH41" s="3">
        <f t="shared" si="34"/>
        <v>5</v>
      </c>
      <c r="DI41" s="3">
        <f t="shared" si="35"/>
        <v>0</v>
      </c>
      <c r="DJ41" s="3">
        <v>0</v>
      </c>
      <c r="DK41" s="3">
        <f t="shared" si="140"/>
        <v>0</v>
      </c>
      <c r="DL41" s="4">
        <f t="shared" si="38"/>
        <v>0</v>
      </c>
      <c r="DM41" s="3">
        <f t="shared" si="65"/>
        <v>0</v>
      </c>
      <c r="DN41" s="3"/>
      <c r="DT41" s="3">
        <f t="shared" si="136"/>
        <v>0</v>
      </c>
      <c r="DW41">
        <v>0</v>
      </c>
      <c r="DX41">
        <v>0</v>
      </c>
    </row>
    <row r="42" spans="1:128" x14ac:dyDescent="0.3">
      <c r="A42" s="1">
        <v>42317</v>
      </c>
      <c r="B42" s="3">
        <v>40920</v>
      </c>
      <c r="C42" s="4">
        <f t="shared" si="46"/>
        <v>-154</v>
      </c>
      <c r="D42" s="4">
        <f t="shared" si="0"/>
        <v>36288</v>
      </c>
      <c r="E42" s="3">
        <f t="shared" si="137"/>
        <v>40920</v>
      </c>
      <c r="F42" s="4">
        <f t="shared" si="96"/>
        <v>-154</v>
      </c>
      <c r="G42" s="4">
        <f t="shared" si="2"/>
        <v>0</v>
      </c>
      <c r="H42" s="33"/>
      <c r="I42" s="3">
        <v>27316</v>
      </c>
      <c r="J42" s="4">
        <f t="shared" si="48"/>
        <v>-65</v>
      </c>
      <c r="K42" s="4">
        <f t="shared" si="3"/>
        <v>23359</v>
      </c>
      <c r="L42" s="30">
        <f t="shared" si="138"/>
        <v>27316</v>
      </c>
      <c r="M42" s="25">
        <f t="shared" si="139"/>
        <v>-65</v>
      </c>
      <c r="P42" s="20">
        <v>142</v>
      </c>
      <c r="Q42" s="21">
        <f t="shared" si="119"/>
        <v>109.17171717171718</v>
      </c>
      <c r="R42" s="21">
        <f t="shared" si="144"/>
        <v>32.828282828282831</v>
      </c>
      <c r="S42" s="34"/>
      <c r="T42" s="3">
        <v>41737</v>
      </c>
      <c r="U42" s="4">
        <f t="shared" si="50"/>
        <v>183</v>
      </c>
      <c r="V42" s="4">
        <f t="shared" si="5"/>
        <v>41737</v>
      </c>
      <c r="W42" s="3">
        <f t="shared" si="115"/>
        <v>41737</v>
      </c>
      <c r="X42" s="13">
        <f t="shared" si="116"/>
        <v>183</v>
      </c>
      <c r="AA42" s="20">
        <v>67</v>
      </c>
      <c r="AB42" s="3">
        <f t="shared" si="127"/>
        <v>67</v>
      </c>
      <c r="AC42" s="3">
        <v>0</v>
      </c>
      <c r="AD42" s="41">
        <f t="shared" si="128"/>
        <v>32.828282828282831</v>
      </c>
      <c r="AE42" s="3">
        <f t="shared" si="129"/>
        <v>69053</v>
      </c>
      <c r="AF42" s="4">
        <f t="shared" si="77"/>
        <v>465</v>
      </c>
      <c r="AG42">
        <v>524</v>
      </c>
      <c r="AI42" s="32"/>
      <c r="AJ42">
        <v>797.72</v>
      </c>
      <c r="AK42" s="3">
        <v>265423</v>
      </c>
      <c r="AL42" s="4">
        <f t="shared" si="52"/>
        <v>447</v>
      </c>
      <c r="AM42" s="3">
        <v>1970000</v>
      </c>
      <c r="AN42" s="3">
        <f t="shared" si="62"/>
        <v>265423</v>
      </c>
      <c r="AO42" s="3">
        <f t="shared" ref="AO42:AO47" si="154">AK42</f>
        <v>265423</v>
      </c>
      <c r="AP42" s="4">
        <f t="shared" ref="AP42:AP48" si="155">AO42-AO41</f>
        <v>447</v>
      </c>
      <c r="AQ42" s="44" t="s">
        <v>17</v>
      </c>
      <c r="AT42">
        <v>465</v>
      </c>
      <c r="AV42">
        <v>6</v>
      </c>
      <c r="AW42" s="47">
        <f t="shared" si="150"/>
        <v>6</v>
      </c>
      <c r="AX42" s="4">
        <v>0</v>
      </c>
      <c r="AZ42" s="4">
        <f t="shared" si="14"/>
        <v>6</v>
      </c>
      <c r="BB42" s="4">
        <f t="shared" si="151"/>
        <v>225.35921351146962</v>
      </c>
      <c r="BC42">
        <v>0</v>
      </c>
      <c r="BD42">
        <v>232</v>
      </c>
      <c r="BE42" s="3">
        <f t="shared" si="15"/>
        <v>238</v>
      </c>
      <c r="BF42">
        <v>2</v>
      </c>
      <c r="BG42" s="47">
        <v>0.02</v>
      </c>
      <c r="BH42">
        <v>1.07</v>
      </c>
      <c r="BI42" s="3">
        <f t="shared" si="81"/>
        <v>32.828282828282831</v>
      </c>
      <c r="BJ42" s="3">
        <f t="shared" si="82"/>
        <v>0</v>
      </c>
      <c r="BK42" s="3" t="b">
        <f t="shared" si="90"/>
        <v>1</v>
      </c>
      <c r="BN42" s="12">
        <v>0</v>
      </c>
      <c r="BO42" s="4">
        <f t="shared" si="83"/>
        <v>205.17171717171718</v>
      </c>
      <c r="BP42" s="4">
        <f t="shared" si="20"/>
        <v>225.75757575757575</v>
      </c>
      <c r="BQ42" s="4">
        <f t="shared" si="21"/>
        <v>225.75757575757575</v>
      </c>
      <c r="BR42" s="4">
        <f t="shared" si="84"/>
        <v>430.92929292929296</v>
      </c>
      <c r="BS42" s="32"/>
      <c r="BT42">
        <v>499.28</v>
      </c>
      <c r="BU42" s="3">
        <v>54535</v>
      </c>
      <c r="BV42" s="4">
        <v>-213</v>
      </c>
      <c r="BW42" s="4">
        <f t="shared" si="23"/>
        <v>53721</v>
      </c>
      <c r="BX42" s="3">
        <f>BU42</f>
        <v>54535</v>
      </c>
      <c r="BY42" s="4">
        <f>BX42-BX39</f>
        <v>-181</v>
      </c>
      <c r="BZ42" s="4" t="s">
        <v>16</v>
      </c>
      <c r="CA42" s="4">
        <f t="shared" si="152"/>
        <v>245</v>
      </c>
      <c r="CC42">
        <v>157</v>
      </c>
      <c r="CD42">
        <v>238</v>
      </c>
      <c r="CE42">
        <v>263</v>
      </c>
      <c r="CF42" s="3">
        <f t="shared" si="85"/>
        <v>171.5858585858586</v>
      </c>
      <c r="CG42" s="3">
        <f t="shared" si="86"/>
        <v>91.414141414141412</v>
      </c>
      <c r="CH42">
        <v>0</v>
      </c>
      <c r="CI42">
        <v>0</v>
      </c>
      <c r="CJ42" s="3">
        <f t="shared" si="26"/>
        <v>263</v>
      </c>
      <c r="CK42">
        <v>1</v>
      </c>
      <c r="CP42" s="4">
        <f t="shared" si="153"/>
        <v>90.414141414141412</v>
      </c>
      <c r="CQ42" s="4">
        <f t="shared" si="101"/>
        <v>32.828282828282831</v>
      </c>
      <c r="CR42" s="4">
        <f t="shared" si="102"/>
        <v>139.75757575757578</v>
      </c>
      <c r="CS42" s="4">
        <f t="shared" si="103"/>
        <v>0</v>
      </c>
      <c r="CT42" s="4">
        <f t="shared" si="104"/>
        <v>0</v>
      </c>
      <c r="CU42" s="4">
        <f t="shared" si="105"/>
        <v>0</v>
      </c>
      <c r="CV42" s="4">
        <f t="shared" si="88"/>
        <v>65.414141414141397</v>
      </c>
      <c r="CW42" s="4">
        <f t="shared" si="89"/>
        <v>0</v>
      </c>
      <c r="CX42" s="47">
        <v>0</v>
      </c>
      <c r="CY42" s="32"/>
      <c r="CZ42" s="7">
        <v>359.83</v>
      </c>
      <c r="DA42">
        <v>525</v>
      </c>
      <c r="DB42" s="4">
        <v>-4</v>
      </c>
      <c r="DC42" s="3">
        <v>263</v>
      </c>
      <c r="DD42">
        <v>0</v>
      </c>
      <c r="DE42">
        <v>253</v>
      </c>
      <c r="DF42">
        <v>6</v>
      </c>
      <c r="DG42">
        <v>0</v>
      </c>
      <c r="DH42" s="3">
        <f t="shared" si="34"/>
        <v>6</v>
      </c>
      <c r="DI42" s="3">
        <f t="shared" si="35"/>
        <v>0</v>
      </c>
      <c r="DJ42" s="3">
        <v>0</v>
      </c>
      <c r="DK42" s="3">
        <f t="shared" si="140"/>
        <v>0</v>
      </c>
      <c r="DL42" s="4">
        <f t="shared" si="38"/>
        <v>0</v>
      </c>
      <c r="DM42" s="3">
        <f t="shared" si="65"/>
        <v>0</v>
      </c>
      <c r="DN42" s="3"/>
      <c r="DT42" s="3">
        <f t="shared" si="136"/>
        <v>0</v>
      </c>
      <c r="DW42">
        <v>0</v>
      </c>
      <c r="DX42">
        <v>0</v>
      </c>
    </row>
    <row r="43" spans="1:128" x14ac:dyDescent="0.3">
      <c r="A43" s="1">
        <v>42318</v>
      </c>
      <c r="B43" s="3">
        <v>40920</v>
      </c>
      <c r="C43" s="4">
        <f t="shared" si="46"/>
        <v>0</v>
      </c>
      <c r="D43" s="4">
        <f t="shared" si="0"/>
        <v>36288</v>
      </c>
      <c r="E43" s="3">
        <f t="shared" si="137"/>
        <v>40920</v>
      </c>
      <c r="F43" s="4">
        <f t="shared" si="96"/>
        <v>0</v>
      </c>
      <c r="G43" s="4">
        <f t="shared" si="2"/>
        <v>0</v>
      </c>
      <c r="H43" s="33"/>
      <c r="I43" s="3">
        <v>27278</v>
      </c>
      <c r="J43" s="4">
        <f t="shared" si="48"/>
        <v>-38</v>
      </c>
      <c r="K43" s="4">
        <f t="shared" si="3"/>
        <v>23359</v>
      </c>
      <c r="L43" s="30">
        <f t="shared" si="138"/>
        <v>27278</v>
      </c>
      <c r="M43" s="25">
        <f t="shared" si="139"/>
        <v>-38</v>
      </c>
      <c r="P43" s="20">
        <v>115</v>
      </c>
      <c r="Q43" s="21">
        <f t="shared" si="119"/>
        <v>95.808080808080803</v>
      </c>
      <c r="R43" s="21">
        <f t="shared" si="144"/>
        <v>19.191919191919194</v>
      </c>
      <c r="S43" s="34"/>
      <c r="T43" s="3">
        <v>41842</v>
      </c>
      <c r="U43" s="4">
        <f t="shared" si="50"/>
        <v>105</v>
      </c>
      <c r="V43" s="4">
        <f t="shared" si="5"/>
        <v>41842</v>
      </c>
      <c r="W43" s="3">
        <f t="shared" si="115"/>
        <v>41842</v>
      </c>
      <c r="X43" s="13">
        <f t="shared" si="116"/>
        <v>105</v>
      </c>
      <c r="AA43" s="20">
        <v>68</v>
      </c>
      <c r="AB43" s="3">
        <f t="shared" si="127"/>
        <v>68</v>
      </c>
      <c r="AC43" s="3">
        <v>0</v>
      </c>
      <c r="AD43" s="41">
        <f t="shared" si="128"/>
        <v>19.191919191919194</v>
      </c>
      <c r="AE43" s="3">
        <f t="shared" si="129"/>
        <v>69120</v>
      </c>
      <c r="AF43" s="4">
        <f t="shared" si="77"/>
        <v>345</v>
      </c>
      <c r="AG43">
        <v>379</v>
      </c>
      <c r="AI43" s="32"/>
      <c r="AJ43">
        <v>797.76</v>
      </c>
      <c r="AK43" s="3">
        <v>265550</v>
      </c>
      <c r="AL43" s="4">
        <f t="shared" si="52"/>
        <v>127</v>
      </c>
      <c r="AM43" s="3">
        <v>1970000</v>
      </c>
      <c r="AN43" s="3">
        <f t="shared" si="62"/>
        <v>265423</v>
      </c>
      <c r="AO43" s="3">
        <f t="shared" si="154"/>
        <v>265550</v>
      </c>
      <c r="AP43" s="4">
        <f t="shared" si="155"/>
        <v>127</v>
      </c>
      <c r="AQ43" s="44" t="s">
        <v>17</v>
      </c>
      <c r="AT43">
        <v>345</v>
      </c>
      <c r="AV43">
        <v>32</v>
      </c>
      <c r="AW43" s="47">
        <f t="shared" si="150"/>
        <v>32</v>
      </c>
      <c r="AX43" s="4">
        <v>0</v>
      </c>
      <c r="AZ43" s="4">
        <f t="shared" si="14"/>
        <v>32</v>
      </c>
      <c r="BB43" s="4">
        <f t="shared" si="151"/>
        <v>64.02823292160322</v>
      </c>
      <c r="BC43">
        <v>0</v>
      </c>
      <c r="BD43">
        <v>232</v>
      </c>
      <c r="BE43" s="3">
        <f t="shared" si="15"/>
        <v>264</v>
      </c>
      <c r="BF43">
        <v>17</v>
      </c>
      <c r="BG43" s="47">
        <v>0.16</v>
      </c>
      <c r="BH43">
        <v>0.37</v>
      </c>
      <c r="BI43" s="3">
        <f t="shared" si="81"/>
        <v>19.191919191919194</v>
      </c>
      <c r="BJ43" s="3">
        <f t="shared" si="82"/>
        <v>0</v>
      </c>
      <c r="BK43" s="3" t="b">
        <f t="shared" si="90"/>
        <v>1</v>
      </c>
      <c r="BN43" s="12">
        <v>0</v>
      </c>
      <c r="BO43" s="4">
        <f t="shared" si="83"/>
        <v>244.8080808080808</v>
      </c>
      <c r="BP43" s="4">
        <f t="shared" si="20"/>
        <v>64.141414141414145</v>
      </c>
      <c r="BQ43" s="4">
        <f t="shared" si="21"/>
        <v>64.141414141414145</v>
      </c>
      <c r="BR43" s="4">
        <f t="shared" si="84"/>
        <v>308.94949494949492</v>
      </c>
      <c r="BS43" s="32"/>
      <c r="BT43">
        <v>499.14</v>
      </c>
      <c r="BU43" s="3">
        <v>54385</v>
      </c>
      <c r="BV43" s="4">
        <v>-150</v>
      </c>
      <c r="BW43" s="4">
        <f t="shared" si="23"/>
        <v>53721</v>
      </c>
      <c r="BX43" s="4">
        <f t="shared" ref="BX43" si="156">BU43</f>
        <v>54385</v>
      </c>
      <c r="BY43" s="4">
        <f t="shared" ref="BY43" si="157">BX43-BX42</f>
        <v>-150</v>
      </c>
      <c r="BZ43" s="4" t="s">
        <v>13</v>
      </c>
      <c r="CA43" s="4">
        <f>CA42+BY43</f>
        <v>95</v>
      </c>
      <c r="CC43">
        <v>192</v>
      </c>
      <c r="CD43">
        <v>264</v>
      </c>
      <c r="CE43">
        <v>263</v>
      </c>
      <c r="CF43" s="3">
        <f t="shared" si="85"/>
        <v>187.24242424242425</v>
      </c>
      <c r="CG43" s="3">
        <f t="shared" si="86"/>
        <v>75.757575757575765</v>
      </c>
      <c r="CH43">
        <v>0</v>
      </c>
      <c r="CI43">
        <v>0</v>
      </c>
      <c r="CJ43" s="3">
        <f t="shared" si="26"/>
        <v>263</v>
      </c>
      <c r="CK43">
        <v>5</v>
      </c>
      <c r="CP43" s="4">
        <f t="shared" si="153"/>
        <v>70.757575757575765</v>
      </c>
      <c r="CQ43" s="4">
        <f t="shared" si="101"/>
        <v>19.191919191919194</v>
      </c>
      <c r="CR43" s="4">
        <f t="shared" si="102"/>
        <v>173.05050505050505</v>
      </c>
      <c r="CS43" s="4">
        <f t="shared" si="103"/>
        <v>0</v>
      </c>
      <c r="CT43" s="4">
        <f t="shared" si="104"/>
        <v>0</v>
      </c>
      <c r="CU43" s="4">
        <f t="shared" si="105"/>
        <v>0</v>
      </c>
      <c r="CV43" s="4">
        <f t="shared" si="88"/>
        <v>71.757575757575751</v>
      </c>
      <c r="CW43" s="4">
        <f t="shared" si="89"/>
        <v>0</v>
      </c>
      <c r="CX43" s="47">
        <v>0</v>
      </c>
      <c r="CY43" s="32"/>
      <c r="CZ43" s="7">
        <v>359.83</v>
      </c>
      <c r="DA43">
        <v>525</v>
      </c>
      <c r="DB43" s="4">
        <v>0</v>
      </c>
      <c r="DC43" s="3">
        <v>263</v>
      </c>
      <c r="DD43">
        <v>0</v>
      </c>
      <c r="DE43">
        <v>215</v>
      </c>
      <c r="DF43">
        <v>6</v>
      </c>
      <c r="DG43">
        <v>0</v>
      </c>
      <c r="DH43" s="3">
        <f t="shared" si="34"/>
        <v>6</v>
      </c>
      <c r="DI43" s="3">
        <f t="shared" si="35"/>
        <v>0</v>
      </c>
      <c r="DJ43" s="3">
        <v>0</v>
      </c>
      <c r="DK43" s="3">
        <f t="shared" si="140"/>
        <v>0</v>
      </c>
      <c r="DL43" s="4">
        <f t="shared" si="38"/>
        <v>0</v>
      </c>
      <c r="DM43" s="3">
        <f t="shared" si="65"/>
        <v>0</v>
      </c>
      <c r="DN43" s="3"/>
      <c r="DT43" s="3">
        <f t="shared" si="136"/>
        <v>0</v>
      </c>
      <c r="DW43">
        <v>0</v>
      </c>
      <c r="DX43">
        <v>0</v>
      </c>
    </row>
    <row r="44" spans="1:128" x14ac:dyDescent="0.3">
      <c r="A44" s="1">
        <v>42319</v>
      </c>
      <c r="B44" s="3">
        <v>40613</v>
      </c>
      <c r="C44" s="4">
        <f t="shared" si="46"/>
        <v>-307</v>
      </c>
      <c r="D44" s="4">
        <f t="shared" si="0"/>
        <v>36288</v>
      </c>
      <c r="E44" s="3">
        <f t="shared" si="137"/>
        <v>40613</v>
      </c>
      <c r="F44" s="4">
        <f t="shared" si="96"/>
        <v>-307</v>
      </c>
      <c r="G44" s="4">
        <f t="shared" si="2"/>
        <v>0</v>
      </c>
      <c r="H44" s="33"/>
      <c r="I44" s="3">
        <v>27174</v>
      </c>
      <c r="J44" s="4">
        <f t="shared" si="48"/>
        <v>-104</v>
      </c>
      <c r="K44" s="4">
        <f t="shared" si="3"/>
        <v>23359</v>
      </c>
      <c r="L44" s="30">
        <f t="shared" si="138"/>
        <v>27174</v>
      </c>
      <c r="M44" s="25">
        <f t="shared" si="139"/>
        <v>-104</v>
      </c>
      <c r="P44" s="20">
        <v>134</v>
      </c>
      <c r="Q44" s="21">
        <f t="shared" si="119"/>
        <v>81.474747474747474</v>
      </c>
      <c r="R44" s="21">
        <f t="shared" si="144"/>
        <v>52.525252525252526</v>
      </c>
      <c r="S44" s="34"/>
      <c r="T44" s="3">
        <v>41979</v>
      </c>
      <c r="U44" s="4">
        <f t="shared" si="50"/>
        <v>137</v>
      </c>
      <c r="V44" s="4">
        <f t="shared" si="5"/>
        <v>41979</v>
      </c>
      <c r="W44" s="3">
        <f t="shared" si="115"/>
        <v>41979</v>
      </c>
      <c r="X44" s="13">
        <f t="shared" si="116"/>
        <v>137</v>
      </c>
      <c r="Y44" s="4"/>
      <c r="AA44" s="20">
        <v>67</v>
      </c>
      <c r="AB44" s="3">
        <f t="shared" si="127"/>
        <v>67</v>
      </c>
      <c r="AC44" s="3">
        <v>0</v>
      </c>
      <c r="AD44" s="41">
        <f t="shared" si="128"/>
        <v>52.525252525252526</v>
      </c>
      <c r="AE44" s="3">
        <f t="shared" si="129"/>
        <v>69153</v>
      </c>
      <c r="AF44" s="4">
        <f t="shared" si="77"/>
        <v>329</v>
      </c>
      <c r="AG44">
        <v>346</v>
      </c>
      <c r="AI44" s="32"/>
      <c r="AJ44">
        <v>797.81</v>
      </c>
      <c r="AK44" s="3">
        <v>265710</v>
      </c>
      <c r="AL44" s="4">
        <f t="shared" si="52"/>
        <v>160</v>
      </c>
      <c r="AM44" s="3">
        <v>1970000</v>
      </c>
      <c r="AN44" s="3">
        <f t="shared" si="62"/>
        <v>265423</v>
      </c>
      <c r="AO44" s="3">
        <f t="shared" si="154"/>
        <v>265710</v>
      </c>
      <c r="AP44" s="4">
        <f t="shared" si="155"/>
        <v>160</v>
      </c>
      <c r="AQ44" s="44" t="s">
        <v>17</v>
      </c>
      <c r="AT44">
        <v>329</v>
      </c>
      <c r="AV44">
        <v>7</v>
      </c>
      <c r="AW44" s="47">
        <f t="shared" si="150"/>
        <v>7</v>
      </c>
      <c r="AX44" s="4">
        <v>0</v>
      </c>
      <c r="AZ44" s="4">
        <f t="shared" si="14"/>
        <v>7</v>
      </c>
      <c r="BB44" s="4">
        <f t="shared" si="151"/>
        <v>80.665490294933193</v>
      </c>
      <c r="BC44">
        <v>0</v>
      </c>
      <c r="BD44">
        <v>232</v>
      </c>
      <c r="BE44" s="3">
        <f t="shared" si="15"/>
        <v>239</v>
      </c>
      <c r="BF44">
        <v>9</v>
      </c>
      <c r="BG44" s="47">
        <v>0.09</v>
      </c>
      <c r="BH44">
        <v>0</v>
      </c>
      <c r="BI44" s="3">
        <f t="shared" si="81"/>
        <v>52.525252525252526</v>
      </c>
      <c r="BJ44" s="3">
        <f t="shared" si="82"/>
        <v>0</v>
      </c>
      <c r="BK44" s="3" t="b">
        <f t="shared" si="90"/>
        <v>1</v>
      </c>
      <c r="BN44" s="12">
        <v>0</v>
      </c>
      <c r="BO44" s="4">
        <f t="shared" si="83"/>
        <v>186.47474747474746</v>
      </c>
      <c r="BP44" s="4">
        <f t="shared" si="20"/>
        <v>80.808080808080803</v>
      </c>
      <c r="BQ44" s="4">
        <f t="shared" si="21"/>
        <v>80.808080808080803</v>
      </c>
      <c r="BR44" s="4">
        <f t="shared" si="84"/>
        <v>267.28282828282829</v>
      </c>
      <c r="BS44" s="32"/>
      <c r="BT44">
        <v>498.97</v>
      </c>
      <c r="BU44" s="3">
        <v>54204</v>
      </c>
      <c r="BV44" s="4">
        <v>-181</v>
      </c>
      <c r="BW44" s="4">
        <f t="shared" si="23"/>
        <v>53721</v>
      </c>
      <c r="BX44" s="3">
        <f>BU44</f>
        <v>54204</v>
      </c>
      <c r="BY44" s="4">
        <f>BX32-BX43</f>
        <v>-53</v>
      </c>
      <c r="BZ44" s="4" t="s">
        <v>21</v>
      </c>
      <c r="CA44" s="4">
        <f>CA43+BY44</f>
        <v>42</v>
      </c>
      <c r="CC44">
        <v>135</v>
      </c>
      <c r="CD44">
        <v>239</v>
      </c>
      <c r="CE44">
        <v>223</v>
      </c>
      <c r="CF44" s="3">
        <f t="shared" si="85"/>
        <v>196.23232323232324</v>
      </c>
      <c r="CG44" s="3">
        <f t="shared" si="86"/>
        <v>26.767676767676768</v>
      </c>
      <c r="CH44">
        <v>0</v>
      </c>
      <c r="CI44">
        <v>0</v>
      </c>
      <c r="CJ44" s="3">
        <f t="shared" si="26"/>
        <v>223</v>
      </c>
      <c r="CK44">
        <v>3</v>
      </c>
      <c r="CP44" s="4">
        <f t="shared" si="153"/>
        <v>23.767676767676768</v>
      </c>
      <c r="CQ44" s="4">
        <f t="shared" si="101"/>
        <v>52.525252525252526</v>
      </c>
      <c r="CR44" s="4">
        <f>MIN(CJ44-CP44-CQ44-CS44,BO44-CN44)-0.5</f>
        <v>146.20707070707073</v>
      </c>
      <c r="CS44" s="4">
        <f t="shared" si="103"/>
        <v>0</v>
      </c>
      <c r="CT44" s="4">
        <f>CJ44-CQ44-CR44-CS44-CP44</f>
        <v>0.49999999999996447</v>
      </c>
      <c r="CU44" s="4">
        <f t="shared" si="105"/>
        <v>0</v>
      </c>
      <c r="CV44" s="4">
        <f t="shared" si="88"/>
        <v>40.267676767676733</v>
      </c>
      <c r="CW44" s="4">
        <f t="shared" si="89"/>
        <v>0</v>
      </c>
      <c r="CX44" s="47">
        <v>0</v>
      </c>
      <c r="CY44" s="32"/>
      <c r="CZ44" s="7">
        <v>359.83</v>
      </c>
      <c r="DA44">
        <v>525</v>
      </c>
      <c r="DB44" s="4">
        <v>0</v>
      </c>
      <c r="DC44" s="3">
        <v>223</v>
      </c>
      <c r="DD44">
        <v>0</v>
      </c>
      <c r="DE44">
        <v>203</v>
      </c>
      <c r="DF44">
        <v>6</v>
      </c>
      <c r="DG44">
        <v>0</v>
      </c>
      <c r="DH44" s="3">
        <f t="shared" si="34"/>
        <v>6</v>
      </c>
      <c r="DI44" s="3">
        <f t="shared" si="35"/>
        <v>0</v>
      </c>
      <c r="DJ44" s="3">
        <v>0</v>
      </c>
      <c r="DK44" s="3">
        <f t="shared" si="140"/>
        <v>0</v>
      </c>
      <c r="DL44" s="4">
        <f t="shared" si="38"/>
        <v>0</v>
      </c>
      <c r="DM44" s="3">
        <f t="shared" si="65"/>
        <v>0</v>
      </c>
      <c r="DN44" s="3"/>
      <c r="DT44" s="3">
        <f t="shared" si="136"/>
        <v>0</v>
      </c>
      <c r="DW44">
        <v>0</v>
      </c>
      <c r="DX44">
        <v>0</v>
      </c>
    </row>
    <row r="45" spans="1:128" x14ac:dyDescent="0.3">
      <c r="A45" s="1">
        <v>42320</v>
      </c>
      <c r="B45" s="3">
        <v>40460</v>
      </c>
      <c r="C45" s="4">
        <f t="shared" si="46"/>
        <v>-153</v>
      </c>
      <c r="D45" s="4">
        <f t="shared" si="0"/>
        <v>36288</v>
      </c>
      <c r="E45" s="3">
        <f t="shared" si="137"/>
        <v>40460</v>
      </c>
      <c r="F45" s="4">
        <f t="shared" si="96"/>
        <v>-153</v>
      </c>
      <c r="G45" s="4">
        <f t="shared" si="2"/>
        <v>0</v>
      </c>
      <c r="H45" s="33"/>
      <c r="I45" s="3">
        <v>27093</v>
      </c>
      <c r="J45" s="4">
        <f t="shared" si="48"/>
        <v>-81</v>
      </c>
      <c r="K45" s="4">
        <f t="shared" si="3"/>
        <v>23359</v>
      </c>
      <c r="L45" s="30">
        <f t="shared" si="138"/>
        <v>27093</v>
      </c>
      <c r="M45" s="25">
        <f t="shared" si="139"/>
        <v>-81</v>
      </c>
      <c r="P45" s="20">
        <v>127</v>
      </c>
      <c r="Q45" s="21">
        <f t="shared" si="119"/>
        <v>86.090909090909093</v>
      </c>
      <c r="R45" s="21">
        <f t="shared" si="144"/>
        <v>40.909090909090907</v>
      </c>
      <c r="S45" s="34"/>
      <c r="T45" s="3">
        <v>42074</v>
      </c>
      <c r="U45" s="4">
        <f t="shared" si="50"/>
        <v>95</v>
      </c>
      <c r="V45" s="4">
        <f t="shared" si="5"/>
        <v>41942</v>
      </c>
      <c r="W45" s="3">
        <f t="shared" ref="W45:W74" si="158">W44</f>
        <v>41979</v>
      </c>
      <c r="X45" s="25">
        <f t="shared" si="116"/>
        <v>0</v>
      </c>
      <c r="AA45" s="20">
        <v>86</v>
      </c>
      <c r="AB45" s="3">
        <f t="shared" si="127"/>
        <v>86</v>
      </c>
      <c r="AC45" s="3">
        <v>0</v>
      </c>
      <c r="AD45" s="41">
        <f t="shared" si="128"/>
        <v>40.909090909090907</v>
      </c>
      <c r="AE45" s="3">
        <f t="shared" si="129"/>
        <v>69167</v>
      </c>
      <c r="AF45" s="4">
        <f t="shared" si="77"/>
        <v>453</v>
      </c>
      <c r="AG45">
        <v>460</v>
      </c>
      <c r="AI45" s="32"/>
      <c r="AJ45">
        <v>797.94</v>
      </c>
      <c r="AK45" s="3">
        <v>266125</v>
      </c>
      <c r="AL45" s="4">
        <f t="shared" si="52"/>
        <v>415</v>
      </c>
      <c r="AM45" s="3">
        <v>1970000</v>
      </c>
      <c r="AN45" s="3">
        <f t="shared" si="62"/>
        <v>265423</v>
      </c>
      <c r="AO45" s="3">
        <f t="shared" si="154"/>
        <v>266125</v>
      </c>
      <c r="AP45" s="4">
        <f t="shared" si="155"/>
        <v>415</v>
      </c>
      <c r="AQ45" s="44" t="s">
        <v>17</v>
      </c>
      <c r="AT45">
        <v>453</v>
      </c>
      <c r="AV45" s="3">
        <v>7</v>
      </c>
      <c r="AW45" s="47">
        <f t="shared" si="150"/>
        <v>7</v>
      </c>
      <c r="AX45" s="4">
        <v>0</v>
      </c>
      <c r="AZ45" s="4">
        <f t="shared" si="14"/>
        <v>7</v>
      </c>
      <c r="BB45" s="4">
        <f t="shared" si="151"/>
        <v>209.22611545248299</v>
      </c>
      <c r="BC45">
        <v>0</v>
      </c>
      <c r="BD45">
        <v>232</v>
      </c>
      <c r="BE45" s="3">
        <f t="shared" si="15"/>
        <v>239</v>
      </c>
      <c r="BF45">
        <v>5</v>
      </c>
      <c r="BG45" s="47">
        <v>0.05</v>
      </c>
      <c r="BH45">
        <v>0</v>
      </c>
      <c r="BI45" s="3">
        <f t="shared" si="81"/>
        <v>40.909090909090907</v>
      </c>
      <c r="BJ45" s="3">
        <f t="shared" si="82"/>
        <v>0</v>
      </c>
      <c r="BK45" s="3" t="b">
        <f t="shared" si="90"/>
        <v>1</v>
      </c>
      <c r="BN45" s="12">
        <v>0</v>
      </c>
      <c r="BO45" s="4">
        <f t="shared" si="83"/>
        <v>198.09090909090909</v>
      </c>
      <c r="BP45" s="4">
        <f t="shared" si="20"/>
        <v>209.59595959595958</v>
      </c>
      <c r="BQ45" s="4">
        <f t="shared" si="21"/>
        <v>209.59595959595958</v>
      </c>
      <c r="BR45" s="4">
        <f t="shared" si="84"/>
        <v>407.68686868686871</v>
      </c>
      <c r="BS45" s="32"/>
      <c r="BT45">
        <v>498.79</v>
      </c>
      <c r="BU45" s="3">
        <v>54015</v>
      </c>
      <c r="BV45" s="4">
        <v>-189</v>
      </c>
      <c r="BW45" s="4">
        <f t="shared" si="23"/>
        <v>53721</v>
      </c>
      <c r="BX45" s="3">
        <f>BU45</f>
        <v>54015</v>
      </c>
      <c r="BY45" s="4">
        <v>0</v>
      </c>
      <c r="BZ45" s="4" t="s">
        <v>15</v>
      </c>
      <c r="CA45" s="4">
        <f t="shared" ref="CA45:CA54" si="159">CA44+BY45</f>
        <v>42</v>
      </c>
      <c r="CC45">
        <v>130</v>
      </c>
      <c r="CD45">
        <v>239</v>
      </c>
      <c r="CE45">
        <v>223</v>
      </c>
      <c r="CF45" s="3">
        <f t="shared" si="85"/>
        <v>223</v>
      </c>
      <c r="CG45" s="3">
        <f t="shared" si="86"/>
        <v>0</v>
      </c>
      <c r="CH45">
        <v>0</v>
      </c>
      <c r="CI45">
        <v>0</v>
      </c>
      <c r="CJ45" s="3">
        <f t="shared" si="26"/>
        <v>223</v>
      </c>
      <c r="CK45">
        <v>2</v>
      </c>
      <c r="CP45" s="47">
        <v>0</v>
      </c>
      <c r="CQ45" s="4">
        <f t="shared" si="101"/>
        <v>40.909090909090907</v>
      </c>
      <c r="CR45" s="4">
        <f t="shared" si="102"/>
        <v>182.09090909090909</v>
      </c>
      <c r="CS45" s="4">
        <f t="shared" si="103"/>
        <v>0</v>
      </c>
      <c r="CT45" s="4">
        <f t="shared" si="104"/>
        <v>0</v>
      </c>
      <c r="CU45" s="4">
        <f t="shared" si="105"/>
        <v>0</v>
      </c>
      <c r="CV45" s="4">
        <f t="shared" si="88"/>
        <v>16</v>
      </c>
      <c r="CW45" s="4">
        <f t="shared" si="89"/>
        <v>0</v>
      </c>
      <c r="CX45" s="47">
        <v>0</v>
      </c>
      <c r="CY45" s="32"/>
      <c r="CZ45" s="7">
        <v>359.83</v>
      </c>
      <c r="DA45">
        <v>525</v>
      </c>
      <c r="DB45" s="4">
        <v>0</v>
      </c>
      <c r="DC45" s="3">
        <v>223</v>
      </c>
      <c r="DD45">
        <v>0</v>
      </c>
      <c r="DE45">
        <v>203</v>
      </c>
      <c r="DF45">
        <v>5</v>
      </c>
      <c r="DG45">
        <v>0</v>
      </c>
      <c r="DH45" s="3">
        <f t="shared" si="34"/>
        <v>5</v>
      </c>
      <c r="DI45" s="3">
        <f t="shared" si="35"/>
        <v>0</v>
      </c>
      <c r="DJ45" s="3">
        <v>0</v>
      </c>
      <c r="DK45" s="3">
        <f t="shared" si="140"/>
        <v>0</v>
      </c>
      <c r="DL45" s="4">
        <f t="shared" si="38"/>
        <v>0</v>
      </c>
      <c r="DM45" s="3">
        <f t="shared" si="65"/>
        <v>0</v>
      </c>
      <c r="DN45" s="3"/>
      <c r="DT45" s="3">
        <f t="shared" si="136"/>
        <v>0</v>
      </c>
      <c r="DW45">
        <v>0</v>
      </c>
      <c r="DX45">
        <v>0</v>
      </c>
    </row>
    <row r="46" spans="1:128" x14ac:dyDescent="0.3">
      <c r="A46" s="1">
        <v>42321</v>
      </c>
      <c r="B46" s="3">
        <v>40078</v>
      </c>
      <c r="C46" s="4">
        <f t="shared" si="46"/>
        <v>-382</v>
      </c>
      <c r="D46" s="4">
        <f t="shared" si="0"/>
        <v>36288</v>
      </c>
      <c r="E46" s="3">
        <f t="shared" si="137"/>
        <v>40078</v>
      </c>
      <c r="F46" s="4">
        <f t="shared" si="96"/>
        <v>-382</v>
      </c>
      <c r="G46" s="4">
        <f t="shared" si="2"/>
        <v>0</v>
      </c>
      <c r="H46" s="33"/>
      <c r="I46" s="3">
        <v>27013</v>
      </c>
      <c r="J46" s="4">
        <f t="shared" si="48"/>
        <v>-80</v>
      </c>
      <c r="K46" s="4">
        <f t="shared" si="3"/>
        <v>23359</v>
      </c>
      <c r="L46" s="30">
        <f t="shared" si="138"/>
        <v>27013</v>
      </c>
      <c r="M46" s="25">
        <f t="shared" si="139"/>
        <v>-80</v>
      </c>
      <c r="P46" s="20">
        <v>130</v>
      </c>
      <c r="Q46" s="21">
        <f t="shared" si="119"/>
        <v>89.595959595959599</v>
      </c>
      <c r="R46" s="21">
        <f t="shared" si="144"/>
        <v>40.404040404040401</v>
      </c>
      <c r="S46" s="34"/>
      <c r="T46" s="3">
        <v>42116</v>
      </c>
      <c r="U46" s="4">
        <f t="shared" si="50"/>
        <v>42</v>
      </c>
      <c r="V46" s="4">
        <f t="shared" si="5"/>
        <v>41512</v>
      </c>
      <c r="W46" s="3">
        <f t="shared" si="158"/>
        <v>41979</v>
      </c>
      <c r="X46" s="25">
        <f t="shared" si="116"/>
        <v>0</v>
      </c>
      <c r="AA46" s="20">
        <v>116</v>
      </c>
      <c r="AB46" s="3">
        <f t="shared" si="127"/>
        <v>116</v>
      </c>
      <c r="AC46" s="3">
        <v>0</v>
      </c>
      <c r="AD46" s="41">
        <f t="shared" si="128"/>
        <v>40.404040404040401</v>
      </c>
      <c r="AE46" s="3">
        <f t="shared" si="129"/>
        <v>69129</v>
      </c>
      <c r="AF46" s="4">
        <f t="shared" si="77"/>
        <v>338</v>
      </c>
      <c r="AG46">
        <v>319</v>
      </c>
      <c r="AI46" s="32"/>
      <c r="AJ46">
        <v>797.95</v>
      </c>
      <c r="AK46" s="3">
        <v>266157</v>
      </c>
      <c r="AL46" s="4">
        <f t="shared" si="52"/>
        <v>32</v>
      </c>
      <c r="AM46" s="3">
        <v>1970000</v>
      </c>
      <c r="AN46" s="3">
        <f t="shared" si="62"/>
        <v>265423</v>
      </c>
      <c r="AO46" s="3">
        <f t="shared" si="154"/>
        <v>266157</v>
      </c>
      <c r="AP46" s="4">
        <f t="shared" si="155"/>
        <v>32</v>
      </c>
      <c r="AQ46" s="44" t="s">
        <v>17</v>
      </c>
      <c r="AT46">
        <v>338</v>
      </c>
      <c r="AV46">
        <v>84</v>
      </c>
      <c r="AW46" s="47">
        <f t="shared" si="150"/>
        <v>84</v>
      </c>
      <c r="AX46" s="4">
        <v>0</v>
      </c>
      <c r="AZ46" s="4">
        <f t="shared" si="14"/>
        <v>84</v>
      </c>
      <c r="BB46" s="4">
        <f t="shared" si="151"/>
        <v>16.13309805898664</v>
      </c>
      <c r="BC46">
        <v>0</v>
      </c>
      <c r="BD46">
        <v>232</v>
      </c>
      <c r="BE46" s="3">
        <f t="shared" si="15"/>
        <v>316</v>
      </c>
      <c r="BF46">
        <v>6</v>
      </c>
      <c r="BG46" s="47">
        <v>0.06</v>
      </c>
      <c r="BH46">
        <v>0</v>
      </c>
      <c r="BI46" s="3">
        <f t="shared" si="81"/>
        <v>40.404040404040401</v>
      </c>
      <c r="BJ46" s="3">
        <f t="shared" si="82"/>
        <v>0</v>
      </c>
      <c r="BK46" s="3" t="b">
        <f t="shared" si="90"/>
        <v>1</v>
      </c>
      <c r="BN46" s="12">
        <v>0</v>
      </c>
      <c r="BO46" s="4">
        <f t="shared" si="83"/>
        <v>275.59595959595958</v>
      </c>
      <c r="BP46" s="4">
        <f t="shared" si="20"/>
        <v>16.161616161616163</v>
      </c>
      <c r="BQ46" s="4">
        <f t="shared" si="21"/>
        <v>16.161616161616163</v>
      </c>
      <c r="BR46" s="4">
        <f t="shared" si="84"/>
        <v>291.75757575757575</v>
      </c>
      <c r="BS46" s="32"/>
      <c r="BT46">
        <v>498.76</v>
      </c>
      <c r="BU46" s="3">
        <v>53984</v>
      </c>
      <c r="BV46" s="4">
        <v>-31</v>
      </c>
      <c r="BW46" s="4">
        <f t="shared" si="23"/>
        <v>53721</v>
      </c>
      <c r="BX46" s="3">
        <f>BU46</f>
        <v>53984</v>
      </c>
      <c r="BY46" s="4">
        <v>0</v>
      </c>
      <c r="BZ46" s="4" t="s">
        <v>15</v>
      </c>
      <c r="CA46" s="4">
        <f t="shared" si="159"/>
        <v>42</v>
      </c>
      <c r="CC46">
        <v>208</v>
      </c>
      <c r="CD46">
        <v>316</v>
      </c>
      <c r="CE46">
        <v>222</v>
      </c>
      <c r="CF46" s="3">
        <f t="shared" si="85"/>
        <v>222</v>
      </c>
      <c r="CG46" s="3">
        <f t="shared" si="86"/>
        <v>0</v>
      </c>
      <c r="CH46">
        <v>0</v>
      </c>
      <c r="CI46">
        <v>0</v>
      </c>
      <c r="CJ46" s="3">
        <f t="shared" si="26"/>
        <v>222</v>
      </c>
      <c r="CK46">
        <v>2</v>
      </c>
      <c r="CP46" s="47">
        <v>0</v>
      </c>
      <c r="CQ46" s="4">
        <f t="shared" si="101"/>
        <v>40.404040404040401</v>
      </c>
      <c r="CR46" s="4">
        <f t="shared" si="102"/>
        <v>181.59595959595958</v>
      </c>
      <c r="CS46" s="4">
        <f t="shared" si="103"/>
        <v>0</v>
      </c>
      <c r="CT46" s="4">
        <f t="shared" si="104"/>
        <v>0</v>
      </c>
      <c r="CU46" s="4">
        <f t="shared" si="105"/>
        <v>0</v>
      </c>
      <c r="CV46" s="4">
        <f t="shared" si="88"/>
        <v>94</v>
      </c>
      <c r="CW46" s="4">
        <f t="shared" si="89"/>
        <v>0</v>
      </c>
      <c r="CX46" s="47">
        <v>0</v>
      </c>
      <c r="CY46" s="32"/>
      <c r="CZ46" s="7">
        <v>359.83</v>
      </c>
      <c r="DA46">
        <v>525</v>
      </c>
      <c r="DB46" s="4">
        <v>0</v>
      </c>
      <c r="DC46" s="3">
        <v>222</v>
      </c>
      <c r="DD46">
        <v>0</v>
      </c>
      <c r="DE46">
        <v>202</v>
      </c>
      <c r="DF46">
        <v>5</v>
      </c>
      <c r="DG46">
        <v>0</v>
      </c>
      <c r="DH46" s="3">
        <f t="shared" si="34"/>
        <v>5</v>
      </c>
      <c r="DI46" s="3">
        <f t="shared" si="35"/>
        <v>0</v>
      </c>
      <c r="DJ46" s="3">
        <v>0</v>
      </c>
      <c r="DK46" s="3">
        <f t="shared" si="140"/>
        <v>0</v>
      </c>
      <c r="DL46" s="4">
        <f t="shared" si="38"/>
        <v>0</v>
      </c>
      <c r="DM46" s="3">
        <f t="shared" si="65"/>
        <v>0</v>
      </c>
      <c r="DN46" s="3"/>
      <c r="DT46" s="3">
        <f t="shared" si="136"/>
        <v>0</v>
      </c>
      <c r="DW46">
        <v>0</v>
      </c>
      <c r="DX46">
        <v>0</v>
      </c>
    </row>
    <row r="47" spans="1:128" x14ac:dyDescent="0.3">
      <c r="A47" s="1">
        <v>42322</v>
      </c>
      <c r="B47" s="3">
        <v>40307</v>
      </c>
      <c r="C47" s="4">
        <f t="shared" si="46"/>
        <v>229</v>
      </c>
      <c r="D47" s="4">
        <f t="shared" si="0"/>
        <v>36216</v>
      </c>
      <c r="E47" s="3">
        <f>E46</f>
        <v>40078</v>
      </c>
      <c r="F47" s="4">
        <f t="shared" si="96"/>
        <v>0</v>
      </c>
      <c r="G47" s="4">
        <f t="shared" ref="G47:G94" si="160">IF(F47&gt;0,F47/1.9835,0)</f>
        <v>0</v>
      </c>
      <c r="H47" s="33"/>
      <c r="I47" s="3">
        <v>26951</v>
      </c>
      <c r="J47" s="4">
        <f t="shared" si="48"/>
        <v>-62</v>
      </c>
      <c r="K47" s="4">
        <f t="shared" si="3"/>
        <v>23359</v>
      </c>
      <c r="L47" s="30">
        <f t="shared" si="138"/>
        <v>26951</v>
      </c>
      <c r="M47" s="25">
        <f t="shared" si="139"/>
        <v>-62</v>
      </c>
      <c r="P47" s="20">
        <v>125</v>
      </c>
      <c r="Q47" s="21">
        <f t="shared" si="119"/>
        <v>93.686868686868678</v>
      </c>
      <c r="R47" s="21">
        <f t="shared" si="144"/>
        <v>31.313131313131315</v>
      </c>
      <c r="S47" s="34"/>
      <c r="T47" s="3">
        <v>42174</v>
      </c>
      <c r="U47" s="4">
        <f t="shared" si="50"/>
        <v>58</v>
      </c>
      <c r="V47" s="4">
        <f t="shared" si="5"/>
        <v>41004</v>
      </c>
      <c r="W47" s="3">
        <f t="shared" si="158"/>
        <v>41979</v>
      </c>
      <c r="X47" s="25">
        <f t="shared" si="116"/>
        <v>0</v>
      </c>
      <c r="AA47" s="20">
        <v>100</v>
      </c>
      <c r="AB47" s="3">
        <f t="shared" si="127"/>
        <v>100</v>
      </c>
      <c r="AC47" s="3">
        <v>0</v>
      </c>
      <c r="AD47" s="41">
        <f t="shared" si="128"/>
        <v>31.313131313131315</v>
      </c>
      <c r="AE47" s="3">
        <f t="shared" si="129"/>
        <v>69125</v>
      </c>
      <c r="AF47" s="4">
        <f t="shared" si="77"/>
        <v>394</v>
      </c>
      <c r="AG47">
        <v>392</v>
      </c>
      <c r="AI47" s="32"/>
      <c r="AJ47">
        <v>797.79</v>
      </c>
      <c r="AK47" s="3">
        <v>265646</v>
      </c>
      <c r="AL47" s="4">
        <f t="shared" si="52"/>
        <v>-511</v>
      </c>
      <c r="AM47" s="3">
        <v>1970000</v>
      </c>
      <c r="AN47" s="3">
        <f t="shared" si="62"/>
        <v>265423</v>
      </c>
      <c r="AO47" s="3">
        <f t="shared" si="154"/>
        <v>265646</v>
      </c>
      <c r="AP47" s="4">
        <f t="shared" si="155"/>
        <v>-511</v>
      </c>
      <c r="AQ47" s="44" t="s">
        <v>13</v>
      </c>
      <c r="AT47">
        <v>394</v>
      </c>
      <c r="AV47" s="3">
        <v>411</v>
      </c>
      <c r="AW47" s="4">
        <f>AV47-AX47</f>
        <v>152.91919191919192</v>
      </c>
      <c r="AX47" s="3">
        <f>IF(AV47&lt;=-AP47/1.98,AV47,-AP47/1.98)</f>
        <v>258.08080808080808</v>
      </c>
      <c r="AZ47" s="4">
        <f t="shared" si="14"/>
        <v>152.91919191919192</v>
      </c>
      <c r="BC47">
        <v>0</v>
      </c>
      <c r="BD47">
        <v>232</v>
      </c>
      <c r="BE47" s="3">
        <f t="shared" si="15"/>
        <v>643</v>
      </c>
      <c r="BF47">
        <v>9</v>
      </c>
      <c r="BG47" s="47">
        <v>0.09</v>
      </c>
      <c r="BH47">
        <v>0</v>
      </c>
      <c r="BI47" s="3">
        <f t="shared" si="81"/>
        <v>31.313131313131315</v>
      </c>
      <c r="BJ47" s="3">
        <f t="shared" si="82"/>
        <v>0</v>
      </c>
      <c r="BK47" s="3" t="b">
        <f t="shared" si="90"/>
        <v>1</v>
      </c>
      <c r="BL47" s="39"/>
      <c r="BM47" s="40"/>
      <c r="BN47" s="25">
        <f t="shared" si="123"/>
        <v>249.08080808080808</v>
      </c>
      <c r="BO47" s="4">
        <f t="shared" si="83"/>
        <v>362.60606060606062</v>
      </c>
      <c r="BP47" s="4">
        <v>0</v>
      </c>
      <c r="BQ47" s="4">
        <f t="shared" si="21"/>
        <v>0</v>
      </c>
      <c r="BR47" s="4">
        <f t="shared" si="84"/>
        <v>362.60606060606062</v>
      </c>
      <c r="BS47" s="32"/>
      <c r="BT47">
        <v>499.33</v>
      </c>
      <c r="BU47" s="3">
        <v>54588</v>
      </c>
      <c r="BV47" s="4">
        <v>604</v>
      </c>
      <c r="BW47" s="4">
        <f t="shared" si="23"/>
        <v>53721</v>
      </c>
      <c r="BX47" s="3">
        <f t="shared" ref="BX47:BX50" si="161">BX46</f>
        <v>53984</v>
      </c>
      <c r="BY47" s="4">
        <f t="shared" ref="BY47:BY50" si="162">BX47-BX46</f>
        <v>0</v>
      </c>
      <c r="BZ47" s="4" t="s">
        <v>14</v>
      </c>
      <c r="CA47" s="4">
        <f t="shared" si="159"/>
        <v>42</v>
      </c>
      <c r="CC47">
        <v>531</v>
      </c>
      <c r="CD47">
        <v>643</v>
      </c>
      <c r="CE47">
        <v>223</v>
      </c>
      <c r="CF47" s="3">
        <f t="shared" si="85"/>
        <v>223</v>
      </c>
      <c r="CG47" s="3">
        <f t="shared" si="86"/>
        <v>0</v>
      </c>
      <c r="CH47">
        <v>0</v>
      </c>
      <c r="CI47">
        <v>0</v>
      </c>
      <c r="CJ47" s="3">
        <f t="shared" si="26"/>
        <v>223</v>
      </c>
      <c r="CK47">
        <v>3</v>
      </c>
      <c r="CP47" s="47">
        <v>0</v>
      </c>
      <c r="CQ47" s="4">
        <f t="shared" si="101"/>
        <v>31.313131313131315</v>
      </c>
      <c r="CR47" s="4">
        <f t="shared" si="102"/>
        <v>0</v>
      </c>
      <c r="CS47" s="4">
        <f t="shared" si="103"/>
        <v>191.68686868686868</v>
      </c>
      <c r="CT47" s="4">
        <f t="shared" si="104"/>
        <v>0</v>
      </c>
      <c r="CU47" s="4">
        <f t="shared" si="105"/>
        <v>0</v>
      </c>
      <c r="CV47" s="4">
        <f t="shared" si="88"/>
        <v>362.60606060606062</v>
      </c>
      <c r="CW47" s="4">
        <f t="shared" si="89"/>
        <v>57.393939393939405</v>
      </c>
      <c r="CX47" s="47">
        <v>0</v>
      </c>
      <c r="CY47" s="32"/>
      <c r="CZ47" s="7">
        <v>359.83</v>
      </c>
      <c r="DA47">
        <v>525</v>
      </c>
      <c r="DB47" s="4">
        <v>0</v>
      </c>
      <c r="DC47" s="3">
        <v>223</v>
      </c>
      <c r="DD47">
        <v>0</v>
      </c>
      <c r="DE47">
        <v>203</v>
      </c>
      <c r="DF47">
        <v>4</v>
      </c>
      <c r="DG47">
        <v>0</v>
      </c>
      <c r="DH47" s="3">
        <f t="shared" si="34"/>
        <v>4</v>
      </c>
      <c r="DI47" s="3">
        <f t="shared" si="35"/>
        <v>0</v>
      </c>
      <c r="DJ47" s="3">
        <v>0</v>
      </c>
      <c r="DK47" s="3">
        <f t="shared" si="140"/>
        <v>0</v>
      </c>
      <c r="DL47" s="4">
        <f t="shared" si="38"/>
        <v>0</v>
      </c>
      <c r="DM47" s="3">
        <f t="shared" si="65"/>
        <v>0</v>
      </c>
      <c r="DN47" s="3"/>
      <c r="DT47" s="3">
        <f t="shared" si="136"/>
        <v>0</v>
      </c>
      <c r="DW47">
        <v>0</v>
      </c>
      <c r="DX47">
        <v>0</v>
      </c>
    </row>
    <row r="48" spans="1:128" x14ac:dyDescent="0.3">
      <c r="A48" s="1">
        <v>42323</v>
      </c>
      <c r="B48" s="3">
        <v>40002</v>
      </c>
      <c r="C48" s="4">
        <f t="shared" si="46"/>
        <v>-305</v>
      </c>
      <c r="D48" s="4">
        <f t="shared" si="0"/>
        <v>36144</v>
      </c>
      <c r="E48" s="3">
        <f t="shared" ref="E48:E55" si="163">B48</f>
        <v>40002</v>
      </c>
      <c r="F48" s="4">
        <f t="shared" si="96"/>
        <v>-76</v>
      </c>
      <c r="G48" s="4">
        <f t="shared" si="160"/>
        <v>0</v>
      </c>
      <c r="H48" s="33"/>
      <c r="I48" s="3">
        <v>26796</v>
      </c>
      <c r="J48" s="4">
        <f t="shared" si="48"/>
        <v>-155</v>
      </c>
      <c r="K48" s="4">
        <f t="shared" si="3"/>
        <v>23359</v>
      </c>
      <c r="L48" s="30">
        <f t="shared" si="138"/>
        <v>26796</v>
      </c>
      <c r="M48" s="25">
        <f t="shared" si="139"/>
        <v>-155</v>
      </c>
      <c r="P48" s="20">
        <v>179</v>
      </c>
      <c r="Q48" s="21">
        <f t="shared" si="119"/>
        <v>100.71717171717172</v>
      </c>
      <c r="R48" s="21">
        <f t="shared" si="144"/>
        <v>78.282828282828277</v>
      </c>
      <c r="S48" s="34"/>
      <c r="T48" s="3">
        <v>42459</v>
      </c>
      <c r="U48" s="4">
        <f t="shared" si="50"/>
        <v>285</v>
      </c>
      <c r="V48" s="4">
        <f t="shared" si="5"/>
        <v>40489</v>
      </c>
      <c r="W48" s="3">
        <f t="shared" si="158"/>
        <v>41979</v>
      </c>
      <c r="X48" s="25">
        <f t="shared" si="116"/>
        <v>0</v>
      </c>
      <c r="AA48" s="20">
        <v>70</v>
      </c>
      <c r="AB48" s="3">
        <f t="shared" si="127"/>
        <v>70</v>
      </c>
      <c r="AC48" s="3">
        <v>0</v>
      </c>
      <c r="AD48" s="41">
        <f t="shared" si="128"/>
        <v>70</v>
      </c>
      <c r="AE48" s="3">
        <f t="shared" si="129"/>
        <v>69255</v>
      </c>
      <c r="AF48" s="4">
        <f t="shared" si="77"/>
        <v>480</v>
      </c>
      <c r="AG48">
        <v>546</v>
      </c>
      <c r="AI48" s="32"/>
      <c r="AJ48">
        <v>797.83</v>
      </c>
      <c r="AK48" s="3">
        <v>265774</v>
      </c>
      <c r="AL48" s="4">
        <f t="shared" si="52"/>
        <v>128</v>
      </c>
      <c r="AM48" s="3">
        <v>1970000</v>
      </c>
      <c r="AN48" s="3">
        <f t="shared" si="62"/>
        <v>265423</v>
      </c>
      <c r="AO48" s="3">
        <f t="shared" ref="AO48" si="164">AO47</f>
        <v>265646</v>
      </c>
      <c r="AP48" s="4">
        <f t="shared" si="155"/>
        <v>0</v>
      </c>
      <c r="AQ48" t="s">
        <v>14</v>
      </c>
      <c r="AT48">
        <v>480</v>
      </c>
      <c r="AV48" s="3">
        <v>176</v>
      </c>
      <c r="AW48" s="47">
        <f t="shared" ref="AW48" si="165">AV48</f>
        <v>176</v>
      </c>
      <c r="AX48" s="4">
        <v>0</v>
      </c>
      <c r="AZ48" s="4">
        <f t="shared" si="14"/>
        <v>176</v>
      </c>
      <c r="BC48">
        <v>0</v>
      </c>
      <c r="BD48">
        <v>232</v>
      </c>
      <c r="BE48" s="3">
        <f t="shared" si="15"/>
        <v>408</v>
      </c>
      <c r="BF48">
        <v>7</v>
      </c>
      <c r="BG48" s="47">
        <v>7.0000000000000007E-2</v>
      </c>
      <c r="BH48">
        <v>0</v>
      </c>
      <c r="BI48" s="3">
        <f t="shared" si="81"/>
        <v>70</v>
      </c>
      <c r="BJ48" s="3">
        <f t="shared" si="82"/>
        <v>0</v>
      </c>
      <c r="BK48" s="3" t="b">
        <f t="shared" si="90"/>
        <v>1</v>
      </c>
      <c r="BL48" s="39"/>
      <c r="BM48" s="40"/>
      <c r="BN48" s="12">
        <v>0</v>
      </c>
      <c r="BO48" s="4">
        <f t="shared" si="83"/>
        <v>338</v>
      </c>
      <c r="BP48" s="4">
        <f t="shared" ref="BP48:BP94" si="166">AL48/1.98</f>
        <v>64.646464646464651</v>
      </c>
      <c r="BQ48" s="4">
        <f t="shared" ref="BQ48:BQ94" si="167">BP48-BL48</f>
        <v>64.646464646464651</v>
      </c>
      <c r="BR48" s="4">
        <f t="shared" si="84"/>
        <v>402.64646464646466</v>
      </c>
      <c r="BS48" s="32"/>
      <c r="BT48">
        <v>499.51</v>
      </c>
      <c r="BU48" s="3">
        <v>54780</v>
      </c>
      <c r="BV48" s="4">
        <v>192</v>
      </c>
      <c r="BW48" s="4">
        <f t="shared" si="23"/>
        <v>53721</v>
      </c>
      <c r="BX48" s="3">
        <f t="shared" si="161"/>
        <v>53984</v>
      </c>
      <c r="BY48" s="4">
        <f t="shared" si="162"/>
        <v>0</v>
      </c>
      <c r="BZ48" s="4" t="s">
        <v>14</v>
      </c>
      <c r="CA48" s="4">
        <f t="shared" si="159"/>
        <v>42</v>
      </c>
      <c r="CC48">
        <v>322</v>
      </c>
      <c r="CD48">
        <v>408</v>
      </c>
      <c r="CE48">
        <v>223</v>
      </c>
      <c r="CF48" s="3">
        <f t="shared" si="85"/>
        <v>223</v>
      </c>
      <c r="CG48" s="3">
        <f t="shared" si="86"/>
        <v>0</v>
      </c>
      <c r="CH48">
        <v>0</v>
      </c>
      <c r="CI48">
        <v>0</v>
      </c>
      <c r="CJ48" s="3">
        <f t="shared" si="26"/>
        <v>223</v>
      </c>
      <c r="CK48">
        <v>2</v>
      </c>
      <c r="CP48" s="47">
        <v>0</v>
      </c>
      <c r="CQ48" s="4">
        <f t="shared" si="101"/>
        <v>70</v>
      </c>
      <c r="CR48" s="4">
        <f t="shared" si="102"/>
        <v>153</v>
      </c>
      <c r="CS48" s="4">
        <f t="shared" si="103"/>
        <v>0</v>
      </c>
      <c r="CT48" s="4">
        <f t="shared" si="104"/>
        <v>0</v>
      </c>
      <c r="CU48" s="4">
        <f t="shared" si="105"/>
        <v>0</v>
      </c>
      <c r="CV48" s="4">
        <f t="shared" si="88"/>
        <v>185</v>
      </c>
      <c r="CW48" s="4">
        <f t="shared" si="89"/>
        <v>0</v>
      </c>
      <c r="CX48" s="47">
        <v>0</v>
      </c>
      <c r="CY48" s="32"/>
      <c r="CZ48" s="7">
        <v>359.83</v>
      </c>
      <c r="DA48">
        <v>525</v>
      </c>
      <c r="DB48" s="4">
        <v>0</v>
      </c>
      <c r="DC48" s="3">
        <v>223</v>
      </c>
      <c r="DD48">
        <v>0</v>
      </c>
      <c r="DE48">
        <v>205</v>
      </c>
      <c r="DF48">
        <v>4</v>
      </c>
      <c r="DG48">
        <v>0</v>
      </c>
      <c r="DH48" s="3">
        <f t="shared" si="34"/>
        <v>4</v>
      </c>
      <c r="DI48" s="3">
        <f t="shared" si="35"/>
        <v>0</v>
      </c>
      <c r="DJ48" s="3">
        <v>0</v>
      </c>
      <c r="DK48" s="3">
        <f t="shared" si="140"/>
        <v>0</v>
      </c>
      <c r="DL48" s="4">
        <f t="shared" si="38"/>
        <v>0</v>
      </c>
      <c r="DM48" s="3">
        <f t="shared" si="65"/>
        <v>0</v>
      </c>
      <c r="DN48" s="3"/>
      <c r="DT48" s="3">
        <f t="shared" si="136"/>
        <v>0</v>
      </c>
      <c r="DW48">
        <v>0</v>
      </c>
      <c r="DX48">
        <v>0</v>
      </c>
    </row>
    <row r="49" spans="1:128" x14ac:dyDescent="0.3">
      <c r="A49" s="1">
        <v>42324</v>
      </c>
      <c r="B49" s="3">
        <v>39774</v>
      </c>
      <c r="C49" s="4">
        <f t="shared" si="46"/>
        <v>-228</v>
      </c>
      <c r="D49" s="4">
        <f t="shared" si="0"/>
        <v>36071</v>
      </c>
      <c r="E49" s="3">
        <f t="shared" si="163"/>
        <v>39774</v>
      </c>
      <c r="F49" s="4">
        <f t="shared" si="96"/>
        <v>-228</v>
      </c>
      <c r="G49" s="4">
        <f t="shared" si="160"/>
        <v>0</v>
      </c>
      <c r="H49" s="33"/>
      <c r="I49" s="3">
        <v>26729</v>
      </c>
      <c r="J49" s="4">
        <f t="shared" si="48"/>
        <v>-67</v>
      </c>
      <c r="K49" s="4">
        <f t="shared" si="3"/>
        <v>23359</v>
      </c>
      <c r="L49" s="30">
        <f t="shared" si="138"/>
        <v>26729</v>
      </c>
      <c r="M49" s="25">
        <f t="shared" si="139"/>
        <v>-67</v>
      </c>
      <c r="P49" s="20">
        <v>123</v>
      </c>
      <c r="Q49" s="21">
        <f t="shared" si="119"/>
        <v>89.161616161616166</v>
      </c>
      <c r="R49" s="21">
        <f t="shared" si="144"/>
        <v>33.838383838383841</v>
      </c>
      <c r="S49" s="34"/>
      <c r="T49" s="3">
        <v>42580</v>
      </c>
      <c r="U49" s="4">
        <f t="shared" si="50"/>
        <v>121</v>
      </c>
      <c r="V49" s="4">
        <f t="shared" si="5"/>
        <v>39970</v>
      </c>
      <c r="W49" s="3">
        <f t="shared" si="158"/>
        <v>41979</v>
      </c>
      <c r="X49" s="25">
        <f t="shared" si="116"/>
        <v>0</v>
      </c>
      <c r="AA49" s="20">
        <v>67</v>
      </c>
      <c r="AB49" s="3">
        <f t="shared" si="127"/>
        <v>67</v>
      </c>
      <c r="AC49" s="3">
        <v>0</v>
      </c>
      <c r="AD49" s="41">
        <f t="shared" si="128"/>
        <v>33.838383838383841</v>
      </c>
      <c r="AE49" s="3">
        <f t="shared" si="129"/>
        <v>69309</v>
      </c>
      <c r="AF49" s="4">
        <f t="shared" si="77"/>
        <v>368</v>
      </c>
      <c r="AG49">
        <v>395</v>
      </c>
      <c r="AI49" s="32"/>
      <c r="AJ49">
        <v>797.76</v>
      </c>
      <c r="AK49" s="3">
        <v>265550</v>
      </c>
      <c r="AL49" s="4">
        <f t="shared" si="52"/>
        <v>-224</v>
      </c>
      <c r="AM49" s="3">
        <v>1970000</v>
      </c>
      <c r="AN49" s="3">
        <f t="shared" si="62"/>
        <v>265423</v>
      </c>
      <c r="AO49" s="3">
        <f t="shared" ref="AO49:AO50" si="168">AK49</f>
        <v>265550</v>
      </c>
      <c r="AP49" s="4">
        <f t="shared" ref="AP49:AP51" si="169">AO49-AO48</f>
        <v>-96</v>
      </c>
      <c r="AQ49" t="s">
        <v>16</v>
      </c>
      <c r="AT49">
        <v>368</v>
      </c>
      <c r="AV49">
        <v>247</v>
      </c>
      <c r="AW49" s="4">
        <f t="shared" ref="AW49:AW50" si="170">AV49-AX49</f>
        <v>198.5151515151515</v>
      </c>
      <c r="AX49" s="3">
        <f t="shared" ref="AX49:AX50" si="171">IF(AV49&lt;=-AP49/1.98,AV49,-AP49/1.98)</f>
        <v>48.484848484848484</v>
      </c>
      <c r="AZ49" s="4">
        <f t="shared" si="14"/>
        <v>198.5151515151515</v>
      </c>
      <c r="BC49">
        <v>0</v>
      </c>
      <c r="BD49">
        <v>232</v>
      </c>
      <c r="BE49" s="3">
        <f t="shared" si="15"/>
        <v>479</v>
      </c>
      <c r="BF49">
        <v>2</v>
      </c>
      <c r="BG49" s="47">
        <v>0.02</v>
      </c>
      <c r="BH49">
        <v>0.48</v>
      </c>
      <c r="BI49" s="3">
        <f t="shared" si="81"/>
        <v>33.838383838383841</v>
      </c>
      <c r="BJ49" s="3">
        <f t="shared" si="82"/>
        <v>0</v>
      </c>
      <c r="BK49" s="3" t="b">
        <f t="shared" si="90"/>
        <v>1</v>
      </c>
      <c r="BL49" s="39"/>
      <c r="BM49" s="40"/>
      <c r="BN49" s="25">
        <f t="shared" si="123"/>
        <v>46.484848484848484</v>
      </c>
      <c r="BO49" s="4">
        <f t="shared" si="83"/>
        <v>398.67676767676767</v>
      </c>
      <c r="BP49" s="4">
        <v>0</v>
      </c>
      <c r="BQ49" s="4">
        <f t="shared" si="167"/>
        <v>0</v>
      </c>
      <c r="BR49" s="4">
        <f t="shared" si="84"/>
        <v>398.67676767676767</v>
      </c>
      <c r="BS49" s="32"/>
      <c r="BT49">
        <v>499.74</v>
      </c>
      <c r="BU49" s="3">
        <v>55026</v>
      </c>
      <c r="BV49" s="4">
        <v>246</v>
      </c>
      <c r="BW49" s="4">
        <f t="shared" si="23"/>
        <v>53721</v>
      </c>
      <c r="BX49" s="3">
        <f t="shared" si="161"/>
        <v>53984</v>
      </c>
      <c r="BY49" s="4">
        <f t="shared" si="162"/>
        <v>0</v>
      </c>
      <c r="BZ49" s="4" t="s">
        <v>14</v>
      </c>
      <c r="CA49" s="4">
        <f t="shared" si="159"/>
        <v>42</v>
      </c>
      <c r="CC49">
        <v>349</v>
      </c>
      <c r="CD49">
        <v>479</v>
      </c>
      <c r="CE49">
        <v>224</v>
      </c>
      <c r="CF49" s="3">
        <f t="shared" si="85"/>
        <v>224</v>
      </c>
      <c r="CG49" s="3">
        <f t="shared" si="86"/>
        <v>0</v>
      </c>
      <c r="CH49">
        <v>0</v>
      </c>
      <c r="CI49">
        <v>0</v>
      </c>
      <c r="CJ49" s="3">
        <f t="shared" si="26"/>
        <v>224</v>
      </c>
      <c r="CK49">
        <v>1</v>
      </c>
      <c r="CP49" s="47">
        <v>0</v>
      </c>
      <c r="CQ49" s="4">
        <f t="shared" si="101"/>
        <v>33.838383838383841</v>
      </c>
      <c r="CR49" s="4">
        <f t="shared" si="102"/>
        <v>143.67676767676767</v>
      </c>
      <c r="CS49" s="4">
        <f t="shared" si="103"/>
        <v>46.484848484848484</v>
      </c>
      <c r="CT49" s="4">
        <f t="shared" si="104"/>
        <v>1.4210854715202004E-14</v>
      </c>
      <c r="CU49" s="4">
        <f t="shared" si="105"/>
        <v>0</v>
      </c>
      <c r="CV49" s="4">
        <f t="shared" si="88"/>
        <v>255</v>
      </c>
      <c r="CW49" s="4">
        <f t="shared" si="89"/>
        <v>0</v>
      </c>
      <c r="CX49" s="47">
        <v>0</v>
      </c>
      <c r="CY49" s="32"/>
      <c r="CZ49" s="7">
        <v>359.83</v>
      </c>
      <c r="DA49">
        <v>525</v>
      </c>
      <c r="DB49" s="4">
        <v>0</v>
      </c>
      <c r="DC49" s="3">
        <v>224</v>
      </c>
      <c r="DD49">
        <v>0</v>
      </c>
      <c r="DE49">
        <v>202</v>
      </c>
      <c r="DF49">
        <v>4</v>
      </c>
      <c r="DG49">
        <v>0</v>
      </c>
      <c r="DH49" s="3">
        <f t="shared" si="34"/>
        <v>4</v>
      </c>
      <c r="DI49" s="3">
        <f t="shared" si="35"/>
        <v>0</v>
      </c>
      <c r="DJ49" s="3">
        <v>0</v>
      </c>
      <c r="DK49" s="3">
        <f t="shared" si="140"/>
        <v>0</v>
      </c>
      <c r="DL49" s="4">
        <f t="shared" si="38"/>
        <v>0</v>
      </c>
      <c r="DM49" s="3">
        <f t="shared" si="65"/>
        <v>0</v>
      </c>
      <c r="DN49" s="3"/>
      <c r="DT49" s="3">
        <f t="shared" si="136"/>
        <v>0</v>
      </c>
      <c r="DW49">
        <v>0</v>
      </c>
      <c r="DX49">
        <v>0</v>
      </c>
    </row>
    <row r="50" spans="1:128" x14ac:dyDescent="0.3">
      <c r="A50" s="1">
        <v>42325</v>
      </c>
      <c r="B50" s="3">
        <v>39622</v>
      </c>
      <c r="C50" s="4">
        <f t="shared" si="46"/>
        <v>-152</v>
      </c>
      <c r="D50" s="4">
        <f t="shared" ref="D50:D94" si="172">MIN(B50:B80)</f>
        <v>35927</v>
      </c>
      <c r="E50" s="3">
        <f t="shared" si="163"/>
        <v>39622</v>
      </c>
      <c r="F50" s="4">
        <f t="shared" si="96"/>
        <v>-152</v>
      </c>
      <c r="G50" s="4">
        <f t="shared" si="160"/>
        <v>0</v>
      </c>
      <c r="H50" s="33"/>
      <c r="I50" s="3">
        <v>26558</v>
      </c>
      <c r="J50" s="4">
        <f t="shared" si="48"/>
        <v>-171</v>
      </c>
      <c r="K50" s="4">
        <f t="shared" ref="K50:K94" si="173">MIN(I50:I80)</f>
        <v>23359</v>
      </c>
      <c r="L50" s="30">
        <f t="shared" si="138"/>
        <v>26558</v>
      </c>
      <c r="M50" s="25">
        <f t="shared" si="139"/>
        <v>-171</v>
      </c>
      <c r="P50" s="20">
        <v>126</v>
      </c>
      <c r="Q50" s="21">
        <f t="shared" si="119"/>
        <v>39.63636363636364</v>
      </c>
      <c r="R50" s="21">
        <f t="shared" si="144"/>
        <v>86.36363636363636</v>
      </c>
      <c r="S50" s="34"/>
      <c r="T50" s="3">
        <v>42707</v>
      </c>
      <c r="U50" s="4">
        <f t="shared" si="50"/>
        <v>127</v>
      </c>
      <c r="V50" s="4">
        <f t="shared" si="5"/>
        <v>39457</v>
      </c>
      <c r="W50" s="3">
        <f t="shared" si="158"/>
        <v>41979</v>
      </c>
      <c r="X50" s="25">
        <f t="shared" si="116"/>
        <v>0</v>
      </c>
      <c r="AA50" s="20">
        <v>66</v>
      </c>
      <c r="AB50" s="3">
        <f t="shared" si="127"/>
        <v>66</v>
      </c>
      <c r="AC50" s="3">
        <v>0</v>
      </c>
      <c r="AD50" s="41">
        <f t="shared" si="128"/>
        <v>66</v>
      </c>
      <c r="AE50" s="3">
        <f t="shared" si="129"/>
        <v>69265</v>
      </c>
      <c r="AF50" s="4">
        <f t="shared" si="77"/>
        <v>355</v>
      </c>
      <c r="AG50">
        <v>333</v>
      </c>
      <c r="AI50" s="32"/>
      <c r="AJ50">
        <v>797.74</v>
      </c>
      <c r="AK50" s="3">
        <v>265487</v>
      </c>
      <c r="AL50" s="4">
        <f t="shared" si="52"/>
        <v>-63</v>
      </c>
      <c r="AM50" s="3">
        <v>1970000</v>
      </c>
      <c r="AN50" s="3">
        <f t="shared" si="62"/>
        <v>265423</v>
      </c>
      <c r="AO50" s="3">
        <f t="shared" si="168"/>
        <v>265487</v>
      </c>
      <c r="AP50" s="4">
        <f t="shared" si="169"/>
        <v>-63</v>
      </c>
      <c r="AQ50" s="44" t="s">
        <v>13</v>
      </c>
      <c r="AT50">
        <v>355</v>
      </c>
      <c r="AV50">
        <v>146</v>
      </c>
      <c r="AW50" s="4">
        <f t="shared" si="170"/>
        <v>114.18181818181819</v>
      </c>
      <c r="AX50" s="3">
        <f t="shared" si="171"/>
        <v>31.81818181818182</v>
      </c>
      <c r="AZ50" s="4">
        <f t="shared" si="14"/>
        <v>114.18181818181819</v>
      </c>
      <c r="BC50">
        <v>0</v>
      </c>
      <c r="BD50">
        <v>232</v>
      </c>
      <c r="BE50" s="3">
        <f t="shared" si="15"/>
        <v>378</v>
      </c>
      <c r="BF50">
        <v>9</v>
      </c>
      <c r="BG50" s="47">
        <v>0.09</v>
      </c>
      <c r="BH50">
        <v>0</v>
      </c>
      <c r="BI50" s="3">
        <f t="shared" si="81"/>
        <v>66</v>
      </c>
      <c r="BJ50" s="3">
        <f t="shared" si="82"/>
        <v>0</v>
      </c>
      <c r="BK50" s="3" t="b">
        <f t="shared" si="90"/>
        <v>1</v>
      </c>
      <c r="BN50" s="25">
        <f t="shared" si="123"/>
        <v>22.81818181818182</v>
      </c>
      <c r="BO50" s="4">
        <f t="shared" si="83"/>
        <v>289.18181818181819</v>
      </c>
      <c r="BP50" s="4">
        <v>0</v>
      </c>
      <c r="BQ50" s="4">
        <f t="shared" si="167"/>
        <v>0</v>
      </c>
      <c r="BR50" s="4">
        <f t="shared" si="84"/>
        <v>289.18181818181819</v>
      </c>
      <c r="BS50" s="32"/>
      <c r="BT50">
        <v>499.82</v>
      </c>
      <c r="BU50" s="3">
        <v>55111</v>
      </c>
      <c r="BV50" s="4">
        <v>85</v>
      </c>
      <c r="BW50" s="4">
        <f t="shared" si="23"/>
        <v>53721</v>
      </c>
      <c r="BX50" s="3">
        <f t="shared" si="161"/>
        <v>53984</v>
      </c>
      <c r="BY50" s="4">
        <f t="shared" si="162"/>
        <v>0</v>
      </c>
      <c r="BZ50" s="4" t="s">
        <v>14</v>
      </c>
      <c r="CA50" s="4">
        <f t="shared" si="159"/>
        <v>42</v>
      </c>
      <c r="CC50">
        <v>269</v>
      </c>
      <c r="CD50">
        <v>378</v>
      </c>
      <c r="CE50">
        <v>223</v>
      </c>
      <c r="CF50" s="3">
        <f t="shared" si="85"/>
        <v>223</v>
      </c>
      <c r="CG50" s="3">
        <f t="shared" si="86"/>
        <v>0</v>
      </c>
      <c r="CH50">
        <v>0</v>
      </c>
      <c r="CI50">
        <v>0</v>
      </c>
      <c r="CJ50" s="3">
        <f t="shared" ref="CJ50:CJ94" si="174">CE50+CH50+CI50</f>
        <v>223</v>
      </c>
      <c r="CK50">
        <v>3</v>
      </c>
      <c r="CP50" s="47">
        <v>0</v>
      </c>
      <c r="CQ50" s="4">
        <f t="shared" si="101"/>
        <v>66</v>
      </c>
      <c r="CR50" s="4">
        <f>MIN(CJ50-CP50-CQ50-CS50,BO50-CN50)-0.5</f>
        <v>133.68181818181819</v>
      </c>
      <c r="CS50" s="4">
        <f t="shared" si="103"/>
        <v>22.81818181818182</v>
      </c>
      <c r="CT50" s="4">
        <f t="shared" si="104"/>
        <v>0.49999999999999289</v>
      </c>
      <c r="CU50" s="4">
        <f t="shared" si="105"/>
        <v>0</v>
      </c>
      <c r="CV50" s="4">
        <f t="shared" si="88"/>
        <v>155.5</v>
      </c>
      <c r="CW50" s="4">
        <f t="shared" si="89"/>
        <v>0</v>
      </c>
      <c r="CX50" s="47">
        <v>0</v>
      </c>
      <c r="CY50" s="32"/>
      <c r="CZ50" s="7">
        <v>359.83</v>
      </c>
      <c r="DA50">
        <v>525</v>
      </c>
      <c r="DB50" s="4">
        <v>0</v>
      </c>
      <c r="DC50" s="3">
        <v>223</v>
      </c>
      <c r="DD50">
        <v>0</v>
      </c>
      <c r="DE50">
        <v>203</v>
      </c>
      <c r="DF50">
        <v>4</v>
      </c>
      <c r="DG50">
        <v>0</v>
      </c>
      <c r="DH50" s="3">
        <f t="shared" si="34"/>
        <v>4</v>
      </c>
      <c r="DI50" s="3">
        <f t="shared" si="35"/>
        <v>0</v>
      </c>
      <c r="DJ50" s="3">
        <v>0</v>
      </c>
      <c r="DK50" s="3">
        <f t="shared" si="140"/>
        <v>0</v>
      </c>
      <c r="DL50" s="4">
        <f t="shared" ref="DL50:DL93" si="175">MIN(CS50,DF50+DG50-DH50-DI50-DJ50-DK50)</f>
        <v>0</v>
      </c>
      <c r="DM50" s="3">
        <f t="shared" si="65"/>
        <v>0</v>
      </c>
      <c r="DN50" s="3"/>
      <c r="DT50" s="3">
        <f t="shared" si="136"/>
        <v>0</v>
      </c>
      <c r="DW50">
        <v>0</v>
      </c>
      <c r="DX50">
        <v>0</v>
      </c>
    </row>
    <row r="51" spans="1:128" x14ac:dyDescent="0.3">
      <c r="A51" s="1">
        <v>42326</v>
      </c>
      <c r="B51" s="3">
        <v>39471</v>
      </c>
      <c r="C51" s="4">
        <f t="shared" ref="C51:C94" si="176">B51-B50</f>
        <v>-151</v>
      </c>
      <c r="D51" s="4">
        <f t="shared" si="172"/>
        <v>35855</v>
      </c>
      <c r="E51" s="3">
        <f t="shared" si="163"/>
        <v>39471</v>
      </c>
      <c r="F51" s="4">
        <f t="shared" si="96"/>
        <v>-151</v>
      </c>
      <c r="G51" s="4">
        <f t="shared" si="160"/>
        <v>0</v>
      </c>
      <c r="H51" s="33"/>
      <c r="I51" s="3">
        <v>26594</v>
      </c>
      <c r="J51" s="4">
        <f t="shared" ref="J51:J94" si="177">I51-I50</f>
        <v>36</v>
      </c>
      <c r="K51" s="4">
        <f t="shared" si="173"/>
        <v>23359</v>
      </c>
      <c r="L51" s="30">
        <f t="shared" ref="L51" si="178">L50</f>
        <v>26558</v>
      </c>
      <c r="M51" s="25">
        <f t="shared" si="139"/>
        <v>0</v>
      </c>
      <c r="P51" s="20">
        <v>131</v>
      </c>
      <c r="Q51" s="21">
        <f t="shared" si="119"/>
        <v>131</v>
      </c>
      <c r="R51" s="21">
        <f t="shared" si="144"/>
        <v>0</v>
      </c>
      <c r="S51" s="34"/>
      <c r="T51" s="3">
        <v>42855</v>
      </c>
      <c r="U51" s="4">
        <f t="shared" si="50"/>
        <v>148</v>
      </c>
      <c r="V51" s="4">
        <f t="shared" si="5"/>
        <v>38923</v>
      </c>
      <c r="W51" s="3">
        <f t="shared" si="158"/>
        <v>41979</v>
      </c>
      <c r="X51" s="25">
        <f t="shared" si="116"/>
        <v>0</v>
      </c>
      <c r="AA51" s="20">
        <v>66</v>
      </c>
      <c r="AB51" s="3">
        <f t="shared" si="127"/>
        <v>66</v>
      </c>
      <c r="AC51" s="3">
        <v>0</v>
      </c>
      <c r="AD51" s="41">
        <f t="shared" si="128"/>
        <v>0</v>
      </c>
      <c r="AE51" s="3">
        <f t="shared" si="129"/>
        <v>69449</v>
      </c>
      <c r="AF51" s="4">
        <f t="shared" si="77"/>
        <v>357</v>
      </c>
      <c r="AG51">
        <v>450</v>
      </c>
      <c r="AI51" s="32"/>
      <c r="AJ51">
        <v>797.77</v>
      </c>
      <c r="AK51" s="3">
        <v>265582</v>
      </c>
      <c r="AL51" s="4">
        <f t="shared" si="52"/>
        <v>95</v>
      </c>
      <c r="AM51" s="3">
        <v>1970000</v>
      </c>
      <c r="AN51" s="3">
        <f t="shared" si="62"/>
        <v>265423</v>
      </c>
      <c r="AO51" s="3">
        <f t="shared" ref="AO51" si="179">AO50</f>
        <v>265487</v>
      </c>
      <c r="AP51" s="4">
        <f t="shared" si="169"/>
        <v>0</v>
      </c>
      <c r="AQ51" s="44" t="s">
        <v>14</v>
      </c>
      <c r="AS51" s="4"/>
      <c r="AT51">
        <v>357</v>
      </c>
      <c r="AV51">
        <v>120</v>
      </c>
      <c r="AW51" s="47">
        <f t="shared" ref="AW51" si="180">AV51</f>
        <v>120</v>
      </c>
      <c r="AX51" s="4">
        <v>0</v>
      </c>
      <c r="AZ51" s="4">
        <f t="shared" ref="AZ51:AZ94" si="181">IF(AW51&lt;=6000,AW51,6000)</f>
        <v>120</v>
      </c>
      <c r="BC51">
        <v>0</v>
      </c>
      <c r="BD51">
        <v>185</v>
      </c>
      <c r="BE51" s="3">
        <f t="shared" ref="BE51:BE94" si="182">AV51+BC51+BD51</f>
        <v>305</v>
      </c>
      <c r="BF51">
        <v>4</v>
      </c>
      <c r="BG51" s="47">
        <v>0.04</v>
      </c>
      <c r="BH51">
        <v>0</v>
      </c>
      <c r="BI51" s="3">
        <f t="shared" si="81"/>
        <v>0</v>
      </c>
      <c r="BJ51" s="3">
        <f t="shared" si="82"/>
        <v>0</v>
      </c>
      <c r="BK51" s="3" t="b">
        <f t="shared" si="90"/>
        <v>1</v>
      </c>
      <c r="BN51" s="12">
        <v>0</v>
      </c>
      <c r="BO51" s="4">
        <f t="shared" si="83"/>
        <v>305</v>
      </c>
      <c r="BP51" s="4">
        <f t="shared" si="166"/>
        <v>47.979797979797979</v>
      </c>
      <c r="BQ51" s="4">
        <f t="shared" si="167"/>
        <v>47.979797979797979</v>
      </c>
      <c r="BR51" s="4">
        <f t="shared" si="84"/>
        <v>352.97979797979798</v>
      </c>
      <c r="BS51" s="32"/>
      <c r="BT51">
        <v>499.85</v>
      </c>
      <c r="BU51" s="3">
        <v>55143</v>
      </c>
      <c r="BV51" s="4">
        <v>32</v>
      </c>
      <c r="BW51" s="4">
        <f t="shared" ref="BW51:BW94" si="183">MIN(BU51:BU81)</f>
        <v>53721</v>
      </c>
      <c r="BX51" s="3">
        <f>BU51</f>
        <v>55143</v>
      </c>
      <c r="BY51" s="4">
        <f>BX51-BX40</f>
        <v>21</v>
      </c>
      <c r="BZ51" s="4" t="s">
        <v>20</v>
      </c>
      <c r="CA51" s="4">
        <f t="shared" si="159"/>
        <v>63</v>
      </c>
      <c r="CC51">
        <v>240</v>
      </c>
      <c r="CD51">
        <v>305</v>
      </c>
      <c r="CE51">
        <v>223</v>
      </c>
      <c r="CF51" s="3">
        <f t="shared" si="85"/>
        <v>223</v>
      </c>
      <c r="CG51" s="3">
        <v>0</v>
      </c>
      <c r="CH51">
        <v>0</v>
      </c>
      <c r="CI51">
        <v>0</v>
      </c>
      <c r="CJ51" s="3">
        <f t="shared" si="174"/>
        <v>223</v>
      </c>
      <c r="CK51">
        <v>1</v>
      </c>
      <c r="CL51" s="4">
        <f t="shared" ref="CL51:CL53" si="184">BY51/1.98</f>
        <v>10.606060606060606</v>
      </c>
      <c r="CM51" s="4">
        <f t="shared" ref="CM51:CM53" si="185">MIN(CL51,BJ51+BI51)</f>
        <v>0</v>
      </c>
      <c r="CN51" s="4">
        <f t="shared" ref="CN51:CN53" si="186">MIN(CL51-CM51,BO51)</f>
        <v>10.606060606060606</v>
      </c>
      <c r="CO51" s="4">
        <f t="shared" ref="CO51:CO53" si="187">MAX(0,CL51-CM51-CN51)</f>
        <v>0</v>
      </c>
      <c r="CP51" s="47">
        <v>0</v>
      </c>
      <c r="CQ51" s="4">
        <f t="shared" si="101"/>
        <v>0</v>
      </c>
      <c r="CR51" s="4">
        <f t="shared" si="102"/>
        <v>223</v>
      </c>
      <c r="CS51" s="4">
        <f t="shared" si="103"/>
        <v>0</v>
      </c>
      <c r="CT51" s="4">
        <f t="shared" si="104"/>
        <v>0</v>
      </c>
      <c r="CU51" s="4">
        <f t="shared" si="105"/>
        <v>0</v>
      </c>
      <c r="CV51" s="4">
        <f t="shared" si="88"/>
        <v>71.393939393939391</v>
      </c>
      <c r="CW51" s="4">
        <f t="shared" si="89"/>
        <v>0</v>
      </c>
      <c r="CX51" s="47">
        <v>0</v>
      </c>
      <c r="CY51" s="32"/>
      <c r="CZ51" s="7">
        <v>359.83</v>
      </c>
      <c r="DA51">
        <v>525</v>
      </c>
      <c r="DB51" s="4">
        <v>0</v>
      </c>
      <c r="DC51" s="3">
        <v>223</v>
      </c>
      <c r="DD51">
        <v>0</v>
      </c>
      <c r="DE51">
        <v>203</v>
      </c>
      <c r="DF51">
        <v>4</v>
      </c>
      <c r="DG51">
        <v>0</v>
      </c>
      <c r="DH51" s="3">
        <f t="shared" ref="DH51:DH94" si="188">MIN(CQ51,DF51+DG51)</f>
        <v>0</v>
      </c>
      <c r="DI51" s="3">
        <f t="shared" ref="DI51:DI94" si="189">MIN(DF51+DG51-DH51,CP51)</f>
        <v>0</v>
      </c>
      <c r="DJ51" s="3">
        <v>0</v>
      </c>
      <c r="DK51" s="3">
        <f t="shared" si="140"/>
        <v>4</v>
      </c>
      <c r="DL51" s="4">
        <f t="shared" si="175"/>
        <v>0</v>
      </c>
      <c r="DM51" s="3">
        <f t="shared" si="65"/>
        <v>0</v>
      </c>
      <c r="DN51" s="3"/>
      <c r="DT51" s="3">
        <f t="shared" si="136"/>
        <v>0</v>
      </c>
      <c r="DW51">
        <v>0</v>
      </c>
      <c r="DX51">
        <v>0</v>
      </c>
    </row>
    <row r="52" spans="1:128" x14ac:dyDescent="0.3">
      <c r="A52" s="1">
        <v>42327</v>
      </c>
      <c r="B52" s="3">
        <v>39320</v>
      </c>
      <c r="C52" s="4">
        <f t="shared" si="176"/>
        <v>-151</v>
      </c>
      <c r="D52" s="4">
        <f t="shared" si="172"/>
        <v>35855</v>
      </c>
      <c r="E52" s="3">
        <f t="shared" si="163"/>
        <v>39320</v>
      </c>
      <c r="F52" s="4">
        <f t="shared" si="96"/>
        <v>-151</v>
      </c>
      <c r="G52" s="4">
        <f t="shared" si="160"/>
        <v>0</v>
      </c>
      <c r="H52" s="33"/>
      <c r="I52" s="3">
        <v>26536</v>
      </c>
      <c r="J52" s="4">
        <f t="shared" si="177"/>
        <v>-58</v>
      </c>
      <c r="K52" s="4">
        <f t="shared" si="173"/>
        <v>23359</v>
      </c>
      <c r="L52" s="30">
        <f t="shared" ref="L52:L63" si="190">I52</f>
        <v>26536</v>
      </c>
      <c r="M52" s="25">
        <f t="shared" ref="M52:M63" si="191">L52-L51</f>
        <v>-22</v>
      </c>
      <c r="P52" s="20">
        <v>132</v>
      </c>
      <c r="Q52" s="21">
        <f t="shared" si="119"/>
        <v>120.88888888888889</v>
      </c>
      <c r="R52" s="21">
        <f t="shared" si="144"/>
        <v>11.111111111111111</v>
      </c>
      <c r="S52" s="34"/>
      <c r="T52" s="3">
        <v>42988</v>
      </c>
      <c r="U52" s="4">
        <f t="shared" ref="U52:U94" si="192">T52-T51</f>
        <v>133</v>
      </c>
      <c r="V52" s="4">
        <f t="shared" ref="V52:V94" si="193">MIN(T52:T82)</f>
        <v>38441</v>
      </c>
      <c r="W52" s="3">
        <f t="shared" si="158"/>
        <v>41979</v>
      </c>
      <c r="X52" s="25">
        <f t="shared" si="116"/>
        <v>0</v>
      </c>
      <c r="AA52" s="20">
        <v>67</v>
      </c>
      <c r="AB52" s="3">
        <f t="shared" si="127"/>
        <v>67</v>
      </c>
      <c r="AC52" s="3">
        <v>0</v>
      </c>
      <c r="AD52" s="41">
        <f t="shared" si="128"/>
        <v>11.111111111111111</v>
      </c>
      <c r="AE52" s="3">
        <f t="shared" si="129"/>
        <v>69524</v>
      </c>
      <c r="AF52" s="4">
        <f t="shared" si="77"/>
        <v>220</v>
      </c>
      <c r="AG52">
        <v>258</v>
      </c>
      <c r="AI52" s="32"/>
      <c r="AJ52">
        <v>797.72</v>
      </c>
      <c r="AK52" s="3">
        <v>265423</v>
      </c>
      <c r="AL52" s="4">
        <f t="shared" ref="AL52:AL94" si="194">AK52-AK51</f>
        <v>-159</v>
      </c>
      <c r="AM52" s="3">
        <v>1970000</v>
      </c>
      <c r="AN52" s="3">
        <f t="shared" si="62"/>
        <v>265423</v>
      </c>
      <c r="AO52" s="3">
        <f t="shared" ref="AO52" si="195">AK52</f>
        <v>265423</v>
      </c>
      <c r="AP52" s="4">
        <f t="shared" ref="AP52:AP56" si="196">AO52-AO51</f>
        <v>-64</v>
      </c>
      <c r="AQ52" s="44" t="s">
        <v>16</v>
      </c>
      <c r="AT52">
        <v>220</v>
      </c>
      <c r="AV52">
        <v>114</v>
      </c>
      <c r="AW52" s="4">
        <f>AV52-AX52</f>
        <v>81.676767676767668</v>
      </c>
      <c r="AX52" s="3">
        <f>IF(AV52&lt;=-AP52/1.98,AV52,-AP52/1.98)</f>
        <v>32.323232323232325</v>
      </c>
      <c r="AZ52" s="4">
        <f t="shared" si="181"/>
        <v>81.676767676767668</v>
      </c>
      <c r="BC52">
        <v>0</v>
      </c>
      <c r="BD52">
        <v>181</v>
      </c>
      <c r="BE52" s="3">
        <f t="shared" si="182"/>
        <v>295</v>
      </c>
      <c r="BF52">
        <v>5</v>
      </c>
      <c r="BG52" s="47">
        <v>0.05</v>
      </c>
      <c r="BH52">
        <v>0</v>
      </c>
      <c r="BI52" s="3">
        <f t="shared" si="81"/>
        <v>11.111111111111111</v>
      </c>
      <c r="BJ52" s="3">
        <f t="shared" si="82"/>
        <v>0</v>
      </c>
      <c r="BK52" s="3" t="b">
        <f t="shared" si="90"/>
        <v>1</v>
      </c>
      <c r="BL52" s="39"/>
      <c r="BM52" s="40"/>
      <c r="BN52" s="25">
        <f t="shared" si="123"/>
        <v>27.323232323232325</v>
      </c>
      <c r="BO52" s="4">
        <f t="shared" si="83"/>
        <v>256.56565656565658</v>
      </c>
      <c r="BP52" s="4">
        <v>0</v>
      </c>
      <c r="BQ52" s="4">
        <f t="shared" si="167"/>
        <v>0</v>
      </c>
      <c r="BR52" s="4">
        <f t="shared" si="84"/>
        <v>256.56565656565658</v>
      </c>
      <c r="BS52" s="32"/>
      <c r="BT52">
        <v>499.87</v>
      </c>
      <c r="BU52" s="3">
        <v>55164</v>
      </c>
      <c r="BV52" s="4">
        <v>21</v>
      </c>
      <c r="BW52" s="4">
        <f t="shared" si="183"/>
        <v>53721</v>
      </c>
      <c r="BX52" s="4">
        <f t="shared" ref="BX52:BX53" si="197">BU52</f>
        <v>55164</v>
      </c>
      <c r="BY52" s="4">
        <f t="shared" ref="BY52:BY53" si="198">BX52-BX51</f>
        <v>21</v>
      </c>
      <c r="BZ52" s="4" t="s">
        <v>17</v>
      </c>
      <c r="CA52" s="4">
        <f t="shared" si="159"/>
        <v>84</v>
      </c>
      <c r="CC52">
        <v>237</v>
      </c>
      <c r="CD52">
        <v>295</v>
      </c>
      <c r="CE52">
        <v>224</v>
      </c>
      <c r="CF52" s="3">
        <f t="shared" si="85"/>
        <v>224</v>
      </c>
      <c r="CG52" s="3">
        <v>0</v>
      </c>
      <c r="CH52">
        <v>0</v>
      </c>
      <c r="CI52">
        <v>0</v>
      </c>
      <c r="CJ52" s="3">
        <f t="shared" si="174"/>
        <v>224</v>
      </c>
      <c r="CK52">
        <v>2</v>
      </c>
      <c r="CL52" s="4">
        <f t="shared" si="184"/>
        <v>10.606060606060606</v>
      </c>
      <c r="CM52" s="4">
        <f t="shared" si="185"/>
        <v>10.606060606060606</v>
      </c>
      <c r="CN52" s="4">
        <f t="shared" si="186"/>
        <v>0</v>
      </c>
      <c r="CO52" s="4">
        <f t="shared" si="187"/>
        <v>0</v>
      </c>
      <c r="CP52" s="47">
        <v>0</v>
      </c>
      <c r="CQ52" s="4">
        <f t="shared" si="101"/>
        <v>0.50505050505050519</v>
      </c>
      <c r="CR52" s="4">
        <f t="shared" si="102"/>
        <v>196.17171717171715</v>
      </c>
      <c r="CS52" s="4">
        <f t="shared" si="103"/>
        <v>27.323232323232325</v>
      </c>
      <c r="CT52" s="4">
        <f t="shared" si="104"/>
        <v>7.1054273576010019E-15</v>
      </c>
      <c r="CU52" s="4">
        <f t="shared" si="105"/>
        <v>0</v>
      </c>
      <c r="CV52" s="4">
        <f t="shared" si="88"/>
        <v>60.393939393939434</v>
      </c>
      <c r="CW52" s="4">
        <f t="shared" si="89"/>
        <v>0</v>
      </c>
      <c r="CX52" s="47">
        <v>0</v>
      </c>
      <c r="CY52" s="32"/>
      <c r="CZ52" s="7">
        <v>359.83</v>
      </c>
      <c r="DA52">
        <v>525</v>
      </c>
      <c r="DB52" s="4">
        <v>0</v>
      </c>
      <c r="DC52" s="3">
        <v>224</v>
      </c>
      <c r="DD52">
        <v>0</v>
      </c>
      <c r="DE52">
        <v>204</v>
      </c>
      <c r="DF52">
        <v>3</v>
      </c>
      <c r="DG52">
        <v>0</v>
      </c>
      <c r="DH52" s="3">
        <f t="shared" si="188"/>
        <v>0.50505050505050519</v>
      </c>
      <c r="DI52" s="3">
        <f t="shared" si="189"/>
        <v>0</v>
      </c>
      <c r="DJ52" s="3">
        <v>0</v>
      </c>
      <c r="DK52" s="3">
        <f t="shared" si="140"/>
        <v>2.4949494949494948</v>
      </c>
      <c r="DL52" s="4">
        <f t="shared" si="175"/>
        <v>0</v>
      </c>
      <c r="DM52" s="3">
        <f t="shared" si="65"/>
        <v>0</v>
      </c>
      <c r="DN52" s="3"/>
      <c r="DT52" s="3">
        <f t="shared" si="136"/>
        <v>0</v>
      </c>
      <c r="DW52">
        <v>0</v>
      </c>
      <c r="DX52">
        <v>0</v>
      </c>
    </row>
    <row r="53" spans="1:128" x14ac:dyDescent="0.3">
      <c r="A53" s="1">
        <v>42328</v>
      </c>
      <c r="B53" s="3">
        <v>39169</v>
      </c>
      <c r="C53" s="4">
        <f t="shared" si="176"/>
        <v>-151</v>
      </c>
      <c r="D53" s="4">
        <f t="shared" si="172"/>
        <v>35783</v>
      </c>
      <c r="E53" s="3">
        <f t="shared" si="163"/>
        <v>39169</v>
      </c>
      <c r="F53" s="4">
        <f t="shared" si="96"/>
        <v>-151</v>
      </c>
      <c r="G53" s="4">
        <f t="shared" si="160"/>
        <v>0</v>
      </c>
      <c r="H53" s="33"/>
      <c r="I53" s="3">
        <v>26320</v>
      </c>
      <c r="J53" s="4">
        <f t="shared" si="177"/>
        <v>-216</v>
      </c>
      <c r="K53" s="4">
        <f t="shared" si="173"/>
        <v>23359</v>
      </c>
      <c r="L53" s="30">
        <f t="shared" si="190"/>
        <v>26320</v>
      </c>
      <c r="M53" s="25">
        <f t="shared" si="191"/>
        <v>-216</v>
      </c>
      <c r="P53" s="20">
        <v>210</v>
      </c>
      <c r="Q53" s="21">
        <f t="shared" si="119"/>
        <v>100.90909090909091</v>
      </c>
      <c r="R53" s="21">
        <f t="shared" si="144"/>
        <v>109.09090909090909</v>
      </c>
      <c r="S53" s="34"/>
      <c r="T53" s="3">
        <v>43265</v>
      </c>
      <c r="U53" s="4">
        <f t="shared" si="192"/>
        <v>277</v>
      </c>
      <c r="V53" s="4">
        <f t="shared" si="193"/>
        <v>37941</v>
      </c>
      <c r="W53" s="3">
        <f t="shared" si="158"/>
        <v>41979</v>
      </c>
      <c r="X53" s="25">
        <f t="shared" si="116"/>
        <v>0</v>
      </c>
      <c r="AA53" s="20">
        <v>67</v>
      </c>
      <c r="AB53" s="3">
        <f t="shared" si="127"/>
        <v>67</v>
      </c>
      <c r="AC53" s="3">
        <v>0</v>
      </c>
      <c r="AD53" s="41">
        <f t="shared" si="128"/>
        <v>67</v>
      </c>
      <c r="AE53" s="3">
        <f t="shared" si="129"/>
        <v>69585</v>
      </c>
      <c r="AF53" s="4">
        <f t="shared" si="77"/>
        <v>362</v>
      </c>
      <c r="AG53">
        <v>393</v>
      </c>
      <c r="AI53" s="32"/>
      <c r="AJ53">
        <v>797.74</v>
      </c>
      <c r="AK53" s="3">
        <v>265487</v>
      </c>
      <c r="AL53" s="4">
        <f t="shared" si="194"/>
        <v>64</v>
      </c>
      <c r="AM53" s="3">
        <v>1970000</v>
      </c>
      <c r="AN53" s="3">
        <f t="shared" si="62"/>
        <v>265455</v>
      </c>
      <c r="AO53" s="3">
        <f>AN53</f>
        <v>265455</v>
      </c>
      <c r="AP53" s="4">
        <f t="shared" si="196"/>
        <v>32</v>
      </c>
      <c r="AQ53" t="s">
        <v>23</v>
      </c>
      <c r="AT53">
        <v>362</v>
      </c>
      <c r="AV53">
        <v>143</v>
      </c>
      <c r="AW53" s="47">
        <f t="shared" ref="AW53:AW59" si="199">AV53</f>
        <v>143</v>
      </c>
      <c r="AX53" s="4">
        <v>0</v>
      </c>
      <c r="AZ53" s="4">
        <f t="shared" si="181"/>
        <v>143</v>
      </c>
      <c r="BB53" s="4">
        <f t="shared" ref="BB53" si="200">AP53/1.9835</f>
        <v>16.13309805898664</v>
      </c>
      <c r="BC53">
        <v>0</v>
      </c>
      <c r="BD53">
        <v>181</v>
      </c>
      <c r="BE53" s="3">
        <f t="shared" si="182"/>
        <v>324</v>
      </c>
      <c r="BF53">
        <v>6</v>
      </c>
      <c r="BG53" s="47">
        <v>0.06</v>
      </c>
      <c r="BH53">
        <v>0</v>
      </c>
      <c r="BI53" s="3">
        <f t="shared" si="81"/>
        <v>67</v>
      </c>
      <c r="BJ53" s="3">
        <f t="shared" si="82"/>
        <v>0</v>
      </c>
      <c r="BK53" s="3" t="b">
        <f t="shared" si="90"/>
        <v>1</v>
      </c>
      <c r="BN53" s="12">
        <v>0</v>
      </c>
      <c r="BO53" s="4">
        <f t="shared" si="83"/>
        <v>257</v>
      </c>
      <c r="BP53" s="4">
        <f t="shared" si="166"/>
        <v>32.323232323232325</v>
      </c>
      <c r="BQ53" s="4">
        <f t="shared" si="167"/>
        <v>32.323232323232325</v>
      </c>
      <c r="BR53" s="4">
        <f t="shared" si="84"/>
        <v>289.32323232323233</v>
      </c>
      <c r="BS53" s="32"/>
      <c r="BT53">
        <v>499.96</v>
      </c>
      <c r="BU53" s="3">
        <v>55260</v>
      </c>
      <c r="BV53" s="4">
        <v>96</v>
      </c>
      <c r="BW53" s="4">
        <f t="shared" si="183"/>
        <v>53721</v>
      </c>
      <c r="BX53" s="19">
        <f t="shared" si="197"/>
        <v>55260</v>
      </c>
      <c r="BY53" s="4">
        <f t="shared" si="198"/>
        <v>96</v>
      </c>
      <c r="BZ53" s="4" t="s">
        <v>17</v>
      </c>
      <c r="CA53" s="4">
        <f t="shared" si="159"/>
        <v>180</v>
      </c>
      <c r="CC53">
        <v>274</v>
      </c>
      <c r="CD53">
        <v>324</v>
      </c>
      <c r="CE53">
        <v>224</v>
      </c>
      <c r="CF53" s="3">
        <f t="shared" si="85"/>
        <v>224</v>
      </c>
      <c r="CG53" s="3">
        <v>0</v>
      </c>
      <c r="CH53">
        <v>0</v>
      </c>
      <c r="CI53">
        <v>0</v>
      </c>
      <c r="CJ53" s="3">
        <f t="shared" si="174"/>
        <v>224</v>
      </c>
      <c r="CK53">
        <v>2</v>
      </c>
      <c r="CL53" s="4">
        <f t="shared" si="184"/>
        <v>48.484848484848484</v>
      </c>
      <c r="CM53" s="4">
        <f t="shared" si="185"/>
        <v>48.484848484848484</v>
      </c>
      <c r="CN53" s="4">
        <f t="shared" si="186"/>
        <v>0</v>
      </c>
      <c r="CO53" s="4">
        <f t="shared" si="187"/>
        <v>0</v>
      </c>
      <c r="CP53" s="47">
        <v>0</v>
      </c>
      <c r="CQ53" s="4">
        <f t="shared" si="101"/>
        <v>18.515151515151516</v>
      </c>
      <c r="CR53" s="4">
        <f t="shared" si="102"/>
        <v>205.4848484848485</v>
      </c>
      <c r="CS53" s="4">
        <f t="shared" si="103"/>
        <v>0</v>
      </c>
      <c r="CT53" s="4">
        <f t="shared" si="104"/>
        <v>0</v>
      </c>
      <c r="CU53" s="4">
        <f t="shared" si="105"/>
        <v>0</v>
      </c>
      <c r="CV53" s="4">
        <f t="shared" si="88"/>
        <v>51.515151515151501</v>
      </c>
      <c r="CW53" s="4">
        <f t="shared" si="89"/>
        <v>0</v>
      </c>
      <c r="CX53" s="47">
        <v>0</v>
      </c>
      <c r="CY53" s="32"/>
      <c r="CZ53" s="7">
        <v>359.83</v>
      </c>
      <c r="DA53">
        <v>525</v>
      </c>
      <c r="DB53" s="4">
        <v>0</v>
      </c>
      <c r="DC53" s="3">
        <v>224</v>
      </c>
      <c r="DD53">
        <v>0</v>
      </c>
      <c r="DE53">
        <v>205</v>
      </c>
      <c r="DF53">
        <v>3</v>
      </c>
      <c r="DG53">
        <v>0</v>
      </c>
      <c r="DH53" s="3">
        <f t="shared" si="188"/>
        <v>3</v>
      </c>
      <c r="DI53" s="3">
        <f t="shared" si="189"/>
        <v>0</v>
      </c>
      <c r="DJ53" s="3">
        <v>0</v>
      </c>
      <c r="DK53" s="3">
        <f t="shared" si="140"/>
        <v>0</v>
      </c>
      <c r="DL53" s="4">
        <f t="shared" si="175"/>
        <v>0</v>
      </c>
      <c r="DM53" s="3">
        <f t="shared" si="65"/>
        <v>0</v>
      </c>
      <c r="DN53" s="3"/>
      <c r="DT53" s="3">
        <f t="shared" si="136"/>
        <v>0</v>
      </c>
      <c r="DW53">
        <v>0</v>
      </c>
      <c r="DX53">
        <v>0</v>
      </c>
    </row>
    <row r="54" spans="1:128" x14ac:dyDescent="0.3">
      <c r="A54" s="1">
        <v>42329</v>
      </c>
      <c r="B54" s="3">
        <v>39019</v>
      </c>
      <c r="C54" s="4">
        <f t="shared" si="176"/>
        <v>-150</v>
      </c>
      <c r="D54" s="4">
        <f t="shared" si="172"/>
        <v>35783</v>
      </c>
      <c r="E54" s="3">
        <f t="shared" si="163"/>
        <v>39019</v>
      </c>
      <c r="F54" s="4">
        <f t="shared" si="96"/>
        <v>-150</v>
      </c>
      <c r="G54" s="4">
        <f t="shared" si="160"/>
        <v>0</v>
      </c>
      <c r="H54" s="33"/>
      <c r="I54" s="3">
        <v>26153</v>
      </c>
      <c r="J54" s="4">
        <f t="shared" si="177"/>
        <v>-167</v>
      </c>
      <c r="K54" s="4">
        <f t="shared" si="173"/>
        <v>23359</v>
      </c>
      <c r="L54" s="30">
        <f t="shared" si="190"/>
        <v>26153</v>
      </c>
      <c r="M54" s="25">
        <f t="shared" si="191"/>
        <v>-167</v>
      </c>
      <c r="P54" s="20">
        <v>177</v>
      </c>
      <c r="Q54" s="21">
        <f t="shared" si="119"/>
        <v>92.656565656565661</v>
      </c>
      <c r="R54" s="21">
        <f t="shared" si="144"/>
        <v>84.343434343434339</v>
      </c>
      <c r="S54" s="34"/>
      <c r="T54" s="3">
        <v>43531</v>
      </c>
      <c r="U54" s="4">
        <f t="shared" si="192"/>
        <v>266</v>
      </c>
      <c r="V54" s="4">
        <f t="shared" si="193"/>
        <v>37661</v>
      </c>
      <c r="W54" s="3">
        <f t="shared" si="158"/>
        <v>41979</v>
      </c>
      <c r="X54" s="25">
        <f t="shared" si="116"/>
        <v>0</v>
      </c>
      <c r="AA54" s="20">
        <v>67</v>
      </c>
      <c r="AB54" s="3">
        <f t="shared" si="127"/>
        <v>67</v>
      </c>
      <c r="AC54" s="3">
        <v>0</v>
      </c>
      <c r="AD54" s="41">
        <f t="shared" si="128"/>
        <v>67</v>
      </c>
      <c r="AE54" s="3">
        <f t="shared" si="129"/>
        <v>69684</v>
      </c>
      <c r="AF54" s="4">
        <f t="shared" si="77"/>
        <v>308</v>
      </c>
      <c r="AG54">
        <v>358</v>
      </c>
      <c r="AI54" s="32"/>
      <c r="AJ54">
        <v>797.81</v>
      </c>
      <c r="AK54" s="3">
        <v>265710</v>
      </c>
      <c r="AL54" s="4">
        <f t="shared" si="194"/>
        <v>223</v>
      </c>
      <c r="AM54" s="3">
        <v>1970000</v>
      </c>
      <c r="AN54" s="3">
        <f t="shared" si="62"/>
        <v>265455</v>
      </c>
      <c r="AO54" s="3">
        <f t="shared" ref="AO54:AO55" si="201">AO53</f>
        <v>265455</v>
      </c>
      <c r="AP54" s="4">
        <f t="shared" si="196"/>
        <v>0</v>
      </c>
      <c r="AQ54" t="s">
        <v>14</v>
      </c>
      <c r="AT54">
        <v>308</v>
      </c>
      <c r="AV54">
        <v>9</v>
      </c>
      <c r="AW54" s="47">
        <f t="shared" si="199"/>
        <v>9</v>
      </c>
      <c r="AX54" s="4">
        <v>0</v>
      </c>
      <c r="AZ54" s="4">
        <f t="shared" si="181"/>
        <v>9</v>
      </c>
      <c r="BC54">
        <v>0</v>
      </c>
      <c r="BD54">
        <v>181</v>
      </c>
      <c r="BE54" s="3">
        <f t="shared" si="182"/>
        <v>190</v>
      </c>
      <c r="BF54">
        <v>6</v>
      </c>
      <c r="BG54" s="47">
        <v>0.06</v>
      </c>
      <c r="BH54">
        <v>0</v>
      </c>
      <c r="BI54" s="3">
        <f t="shared" si="81"/>
        <v>67</v>
      </c>
      <c r="BJ54" s="3">
        <f t="shared" si="82"/>
        <v>0</v>
      </c>
      <c r="BK54" s="3" t="b">
        <f t="shared" si="90"/>
        <v>1</v>
      </c>
      <c r="BN54" s="12">
        <v>0</v>
      </c>
      <c r="BO54" s="4">
        <f t="shared" si="83"/>
        <v>123</v>
      </c>
      <c r="BP54" s="4">
        <f t="shared" si="166"/>
        <v>112.62626262626263</v>
      </c>
      <c r="BQ54" s="4">
        <f t="shared" si="167"/>
        <v>112.62626262626263</v>
      </c>
      <c r="BR54" s="4">
        <f t="shared" si="84"/>
        <v>235.62626262626264</v>
      </c>
      <c r="BS54" s="32"/>
      <c r="BT54">
        <v>499.78</v>
      </c>
      <c r="BU54" s="3">
        <v>55068</v>
      </c>
      <c r="BV54" s="4">
        <v>-192</v>
      </c>
      <c r="BW54" s="4">
        <f t="shared" si="183"/>
        <v>53721</v>
      </c>
      <c r="BX54" s="3">
        <f>BU54</f>
        <v>55068</v>
      </c>
      <c r="BY54" s="4">
        <f>BX40-BX53</f>
        <v>-138</v>
      </c>
      <c r="BZ54" s="4" t="s">
        <v>21</v>
      </c>
      <c r="CA54" s="4">
        <f t="shared" si="159"/>
        <v>42</v>
      </c>
      <c r="CC54">
        <v>128</v>
      </c>
      <c r="CD54">
        <v>190</v>
      </c>
      <c r="CE54">
        <v>223</v>
      </c>
      <c r="CF54" s="3">
        <f t="shared" si="85"/>
        <v>153.30303030303031</v>
      </c>
      <c r="CG54" s="3">
        <f t="shared" si="86"/>
        <v>69.696969696969703</v>
      </c>
      <c r="CH54">
        <v>0</v>
      </c>
      <c r="CI54">
        <v>0</v>
      </c>
      <c r="CJ54" s="3">
        <f t="shared" si="174"/>
        <v>223</v>
      </c>
      <c r="CK54">
        <v>2</v>
      </c>
      <c r="CP54" s="4">
        <f t="shared" ref="CP54" si="202">MIN(CJ54,-BY54/1.98-CK54)</f>
        <v>67.696969696969703</v>
      </c>
      <c r="CQ54" s="4">
        <f t="shared" si="101"/>
        <v>67</v>
      </c>
      <c r="CR54" s="4">
        <f t="shared" si="102"/>
        <v>88.303030303030312</v>
      </c>
      <c r="CS54" s="4">
        <f t="shared" si="103"/>
        <v>0</v>
      </c>
      <c r="CT54" s="4">
        <f t="shared" si="104"/>
        <v>0</v>
      </c>
      <c r="CU54" s="4">
        <f t="shared" si="105"/>
        <v>0</v>
      </c>
      <c r="CV54" s="4">
        <f t="shared" si="88"/>
        <v>34.696969696969688</v>
      </c>
      <c r="CW54" s="4">
        <f t="shared" si="89"/>
        <v>0</v>
      </c>
      <c r="CX54" s="47">
        <v>0</v>
      </c>
      <c r="CY54" s="32"/>
      <c r="CZ54" s="7">
        <v>359.83</v>
      </c>
      <c r="DA54">
        <v>525</v>
      </c>
      <c r="DB54" s="4">
        <v>0</v>
      </c>
      <c r="DC54" s="3">
        <v>223</v>
      </c>
      <c r="DD54">
        <v>0</v>
      </c>
      <c r="DE54">
        <v>204</v>
      </c>
      <c r="DF54">
        <v>3</v>
      </c>
      <c r="DG54">
        <v>0</v>
      </c>
      <c r="DH54" s="3">
        <f t="shared" si="188"/>
        <v>3</v>
      </c>
      <c r="DI54" s="3">
        <f t="shared" si="189"/>
        <v>0</v>
      </c>
      <c r="DJ54" s="3">
        <v>0</v>
      </c>
      <c r="DK54" s="3">
        <f t="shared" si="140"/>
        <v>0</v>
      </c>
      <c r="DL54" s="4">
        <f t="shared" si="175"/>
        <v>0</v>
      </c>
      <c r="DM54" s="3">
        <f t="shared" si="65"/>
        <v>0</v>
      </c>
      <c r="DN54" s="3"/>
      <c r="DT54" s="3">
        <f t="shared" si="136"/>
        <v>0</v>
      </c>
      <c r="DW54">
        <v>0</v>
      </c>
      <c r="DX54">
        <v>0</v>
      </c>
    </row>
    <row r="55" spans="1:128" x14ac:dyDescent="0.3">
      <c r="A55" s="1">
        <v>42330</v>
      </c>
      <c r="B55" s="3">
        <v>38868</v>
      </c>
      <c r="C55" s="4">
        <f t="shared" si="176"/>
        <v>-151</v>
      </c>
      <c r="D55" s="4">
        <f t="shared" si="172"/>
        <v>35783</v>
      </c>
      <c r="E55" s="3">
        <f t="shared" si="163"/>
        <v>38868</v>
      </c>
      <c r="F55" s="4">
        <f t="shared" si="96"/>
        <v>-151</v>
      </c>
      <c r="G55" s="4">
        <f t="shared" si="160"/>
        <v>0</v>
      </c>
      <c r="H55" s="33"/>
      <c r="I55" s="3">
        <v>25974</v>
      </c>
      <c r="J55" s="4">
        <f t="shared" si="177"/>
        <v>-179</v>
      </c>
      <c r="K55" s="4">
        <f t="shared" si="173"/>
        <v>23359</v>
      </c>
      <c r="L55" s="30">
        <f t="shared" si="190"/>
        <v>25974</v>
      </c>
      <c r="M55" s="25">
        <f t="shared" si="191"/>
        <v>-179</v>
      </c>
      <c r="P55" s="20">
        <v>202</v>
      </c>
      <c r="Q55" s="21">
        <f t="shared" si="119"/>
        <v>111.5959595959596</v>
      </c>
      <c r="R55" s="21">
        <f t="shared" si="144"/>
        <v>90.404040404040401</v>
      </c>
      <c r="S55" s="34"/>
      <c r="T55" s="3">
        <v>43824</v>
      </c>
      <c r="U55" s="4">
        <f t="shared" si="192"/>
        <v>293</v>
      </c>
      <c r="V55" s="4">
        <f t="shared" si="193"/>
        <v>37661</v>
      </c>
      <c r="W55" s="3">
        <f t="shared" si="158"/>
        <v>41979</v>
      </c>
      <c r="X55" s="25">
        <f t="shared" si="116"/>
        <v>0</v>
      </c>
      <c r="AA55" s="20">
        <v>67</v>
      </c>
      <c r="AB55" s="3">
        <f t="shared" si="127"/>
        <v>67</v>
      </c>
      <c r="AC55" s="3">
        <v>0</v>
      </c>
      <c r="AD55" s="41">
        <f t="shared" si="128"/>
        <v>67</v>
      </c>
      <c r="AE55" s="3">
        <f t="shared" si="129"/>
        <v>69798</v>
      </c>
      <c r="AF55" s="4">
        <f t="shared" si="77"/>
        <v>259</v>
      </c>
      <c r="AG55">
        <v>316</v>
      </c>
      <c r="AI55" s="32"/>
      <c r="AJ55">
        <v>797.73</v>
      </c>
      <c r="AK55" s="3">
        <v>265455</v>
      </c>
      <c r="AL55" s="4">
        <f t="shared" si="194"/>
        <v>-255</v>
      </c>
      <c r="AM55" s="3">
        <v>1970000</v>
      </c>
      <c r="AN55" s="3">
        <f t="shared" si="62"/>
        <v>265455</v>
      </c>
      <c r="AO55" s="3">
        <f t="shared" si="201"/>
        <v>265455</v>
      </c>
      <c r="AP55" s="4">
        <f t="shared" si="196"/>
        <v>0</v>
      </c>
      <c r="AQ55" t="s">
        <v>15</v>
      </c>
      <c r="AT55">
        <v>259</v>
      </c>
      <c r="AV55" s="3">
        <v>199</v>
      </c>
      <c r="AW55" s="47">
        <f t="shared" si="199"/>
        <v>199</v>
      </c>
      <c r="AX55" s="4">
        <v>0</v>
      </c>
      <c r="AZ55" s="4">
        <f t="shared" si="181"/>
        <v>199</v>
      </c>
      <c r="BC55">
        <v>0</v>
      </c>
      <c r="BD55">
        <v>181</v>
      </c>
      <c r="BE55" s="3">
        <f t="shared" si="182"/>
        <v>380</v>
      </c>
      <c r="BF55">
        <v>8</v>
      </c>
      <c r="BG55" s="47">
        <v>0.08</v>
      </c>
      <c r="BH55">
        <v>0</v>
      </c>
      <c r="BI55" s="3">
        <f t="shared" si="81"/>
        <v>67</v>
      </c>
      <c r="BJ55" s="3">
        <f t="shared" si="82"/>
        <v>0</v>
      </c>
      <c r="BK55" s="3" t="b">
        <f t="shared" si="90"/>
        <v>1</v>
      </c>
      <c r="BN55" s="12">
        <v>0</v>
      </c>
      <c r="BO55" s="4">
        <f t="shared" si="83"/>
        <v>313</v>
      </c>
      <c r="BP55" s="4">
        <v>0</v>
      </c>
      <c r="BQ55" s="4">
        <f t="shared" si="167"/>
        <v>0</v>
      </c>
      <c r="BR55" s="4">
        <f t="shared" si="84"/>
        <v>313</v>
      </c>
      <c r="BS55" s="32"/>
      <c r="BT55">
        <v>499.95</v>
      </c>
      <c r="BU55" s="3">
        <v>55250</v>
      </c>
      <c r="BV55" s="4">
        <v>182</v>
      </c>
      <c r="BW55" s="4">
        <f t="shared" si="183"/>
        <v>53721</v>
      </c>
      <c r="BX55" s="3">
        <f t="shared" ref="BX55" si="203">BX54</f>
        <v>55068</v>
      </c>
      <c r="BY55" s="4">
        <f t="shared" ref="BY55" si="204">BX55-BX54</f>
        <v>0</v>
      </c>
      <c r="BZ55" s="4" t="s">
        <v>14</v>
      </c>
      <c r="CC55">
        <v>317</v>
      </c>
      <c r="CD55">
        <v>380</v>
      </c>
      <c r="CE55">
        <v>222</v>
      </c>
      <c r="CF55" s="3">
        <f t="shared" si="85"/>
        <v>222</v>
      </c>
      <c r="CG55" s="3">
        <f t="shared" si="86"/>
        <v>0</v>
      </c>
      <c r="CH55">
        <v>0</v>
      </c>
      <c r="CI55">
        <v>0</v>
      </c>
      <c r="CJ55" s="3">
        <f t="shared" si="174"/>
        <v>222</v>
      </c>
      <c r="CK55">
        <v>3</v>
      </c>
      <c r="CP55" s="47">
        <v>0</v>
      </c>
      <c r="CQ55" s="4">
        <f t="shared" si="101"/>
        <v>67</v>
      </c>
      <c r="CR55" s="4">
        <f t="shared" si="102"/>
        <v>155</v>
      </c>
      <c r="CS55" s="4">
        <f t="shared" si="103"/>
        <v>0</v>
      </c>
      <c r="CT55" s="4">
        <f t="shared" si="104"/>
        <v>0</v>
      </c>
      <c r="CU55" s="4">
        <f t="shared" si="105"/>
        <v>0</v>
      </c>
      <c r="CV55" s="4">
        <f t="shared" si="88"/>
        <v>158</v>
      </c>
      <c r="CW55" s="4">
        <f t="shared" si="89"/>
        <v>0</v>
      </c>
      <c r="CX55" s="47">
        <v>0</v>
      </c>
      <c r="CY55" s="32"/>
      <c r="CZ55" s="7">
        <v>359.83</v>
      </c>
      <c r="DA55">
        <v>525</v>
      </c>
      <c r="DB55" s="4">
        <v>0</v>
      </c>
      <c r="DC55" s="3">
        <v>222</v>
      </c>
      <c r="DD55">
        <v>0</v>
      </c>
      <c r="DE55">
        <v>202</v>
      </c>
      <c r="DF55">
        <v>3</v>
      </c>
      <c r="DG55">
        <v>0</v>
      </c>
      <c r="DH55" s="3">
        <f t="shared" si="188"/>
        <v>3</v>
      </c>
      <c r="DI55" s="3">
        <f t="shared" si="189"/>
        <v>0</v>
      </c>
      <c r="DJ55" s="3">
        <v>0</v>
      </c>
      <c r="DK55" s="3">
        <f t="shared" si="140"/>
        <v>0</v>
      </c>
      <c r="DL55" s="4">
        <f t="shared" si="175"/>
        <v>0</v>
      </c>
      <c r="DM55" s="3">
        <f t="shared" si="65"/>
        <v>0</v>
      </c>
      <c r="DN55" s="3"/>
      <c r="DT55" s="3">
        <f t="shared" si="136"/>
        <v>0</v>
      </c>
      <c r="DW55">
        <v>0</v>
      </c>
      <c r="DX55">
        <v>0</v>
      </c>
    </row>
    <row r="56" spans="1:128" x14ac:dyDescent="0.3">
      <c r="A56" s="1">
        <v>42331</v>
      </c>
      <c r="B56" s="3">
        <v>38719</v>
      </c>
      <c r="C56" s="4">
        <f t="shared" si="176"/>
        <v>-149</v>
      </c>
      <c r="D56" s="4">
        <f t="shared" si="172"/>
        <v>35783</v>
      </c>
      <c r="E56" s="3">
        <f t="shared" ref="E56:E73" si="205">B56</f>
        <v>38719</v>
      </c>
      <c r="F56" s="4">
        <f t="shared" si="96"/>
        <v>-149</v>
      </c>
      <c r="G56" s="4">
        <f t="shared" si="160"/>
        <v>0</v>
      </c>
      <c r="H56" s="33"/>
      <c r="I56" s="3">
        <v>25734</v>
      </c>
      <c r="J56" s="4">
        <f t="shared" si="177"/>
        <v>-240</v>
      </c>
      <c r="K56" s="4">
        <f t="shared" si="173"/>
        <v>23359</v>
      </c>
      <c r="L56" s="30">
        <f t="shared" si="190"/>
        <v>25734</v>
      </c>
      <c r="M56" s="25">
        <f t="shared" si="191"/>
        <v>-240</v>
      </c>
      <c r="P56" s="20">
        <v>216</v>
      </c>
      <c r="Q56" s="21">
        <f t="shared" si="119"/>
        <v>94.787878787878782</v>
      </c>
      <c r="R56" s="21">
        <f t="shared" si="144"/>
        <v>121.21212121212122</v>
      </c>
      <c r="S56" s="34"/>
      <c r="T56" s="3">
        <v>44156</v>
      </c>
      <c r="U56" s="4">
        <f t="shared" si="192"/>
        <v>332</v>
      </c>
      <c r="V56" s="4">
        <f t="shared" si="193"/>
        <v>37661</v>
      </c>
      <c r="W56" s="3">
        <f t="shared" si="158"/>
        <v>41979</v>
      </c>
      <c r="X56" s="25">
        <f t="shared" si="116"/>
        <v>0</v>
      </c>
      <c r="AA56" s="20">
        <v>67</v>
      </c>
      <c r="AB56" s="3">
        <f t="shared" si="127"/>
        <v>67</v>
      </c>
      <c r="AC56" s="3">
        <v>0</v>
      </c>
      <c r="AD56" s="41">
        <f t="shared" si="128"/>
        <v>67</v>
      </c>
      <c r="AE56" s="3">
        <f t="shared" si="129"/>
        <v>69890</v>
      </c>
      <c r="AF56" s="4">
        <f t="shared" si="77"/>
        <v>375</v>
      </c>
      <c r="AG56">
        <v>421</v>
      </c>
      <c r="AI56" s="32"/>
      <c r="AJ56">
        <v>797.84</v>
      </c>
      <c r="AK56" s="3">
        <v>265806</v>
      </c>
      <c r="AL56" s="4">
        <f t="shared" si="194"/>
        <v>351</v>
      </c>
      <c r="AM56" s="3">
        <v>1970000</v>
      </c>
      <c r="AN56" s="3">
        <f t="shared" si="62"/>
        <v>265806</v>
      </c>
      <c r="AO56" s="3">
        <f t="shared" ref="AO56" si="206">AK56</f>
        <v>265806</v>
      </c>
      <c r="AP56" s="4">
        <f t="shared" si="196"/>
        <v>351</v>
      </c>
      <c r="AQ56" t="s">
        <v>19</v>
      </c>
      <c r="AT56">
        <v>375</v>
      </c>
      <c r="AV56" s="3">
        <v>9</v>
      </c>
      <c r="AW56" s="47">
        <f t="shared" si="199"/>
        <v>9</v>
      </c>
      <c r="AX56" s="4">
        <v>0</v>
      </c>
      <c r="AZ56" s="4">
        <f t="shared" si="181"/>
        <v>9</v>
      </c>
      <c r="BB56" s="4">
        <f t="shared" ref="BB56:BB59" si="207">AP56/1.9835</f>
        <v>176.95991933450969</v>
      </c>
      <c r="BC56">
        <v>0</v>
      </c>
      <c r="BD56">
        <v>181</v>
      </c>
      <c r="BE56" s="3">
        <f t="shared" si="182"/>
        <v>190</v>
      </c>
      <c r="BF56">
        <v>8</v>
      </c>
      <c r="BG56" s="47">
        <v>0.08</v>
      </c>
      <c r="BH56">
        <v>0</v>
      </c>
      <c r="BI56" s="3">
        <f t="shared" si="81"/>
        <v>67</v>
      </c>
      <c r="BJ56" s="3">
        <f t="shared" si="82"/>
        <v>0</v>
      </c>
      <c r="BK56" s="3" t="b">
        <f t="shared" si="90"/>
        <v>1</v>
      </c>
      <c r="BL56" s="39"/>
      <c r="BM56" s="40"/>
      <c r="BN56" s="12">
        <v>0</v>
      </c>
      <c r="BO56" s="4">
        <f t="shared" si="83"/>
        <v>123</v>
      </c>
      <c r="BP56" s="4">
        <f t="shared" si="166"/>
        <v>177.27272727272728</v>
      </c>
      <c r="BQ56" s="4">
        <f t="shared" si="167"/>
        <v>177.27272727272728</v>
      </c>
      <c r="BR56" s="4">
        <f t="shared" si="84"/>
        <v>300.27272727272725</v>
      </c>
      <c r="BS56" s="32"/>
      <c r="BT56">
        <v>499.8</v>
      </c>
      <c r="BU56" s="3">
        <v>55090</v>
      </c>
      <c r="BV56" s="4">
        <v>-160</v>
      </c>
      <c r="BW56" s="4">
        <f t="shared" si="183"/>
        <v>53721</v>
      </c>
      <c r="BX56" s="3">
        <f>BU56</f>
        <v>55090</v>
      </c>
      <c r="BY56" s="4">
        <v>0</v>
      </c>
      <c r="BZ56" s="4" t="s">
        <v>15</v>
      </c>
      <c r="CC56">
        <v>144</v>
      </c>
      <c r="CD56">
        <v>190</v>
      </c>
      <c r="CE56">
        <v>222</v>
      </c>
      <c r="CF56" s="3">
        <f t="shared" si="85"/>
        <v>222</v>
      </c>
      <c r="CG56" s="3">
        <f t="shared" si="86"/>
        <v>0</v>
      </c>
      <c r="CH56">
        <v>0</v>
      </c>
      <c r="CI56">
        <v>0</v>
      </c>
      <c r="CJ56" s="3">
        <f t="shared" si="174"/>
        <v>222</v>
      </c>
      <c r="CK56">
        <v>3</v>
      </c>
      <c r="CP56" s="47">
        <v>0</v>
      </c>
      <c r="CQ56" s="4">
        <f t="shared" si="101"/>
        <v>67</v>
      </c>
      <c r="CR56" s="4">
        <f t="shared" si="102"/>
        <v>123</v>
      </c>
      <c r="CS56" s="4">
        <f t="shared" si="103"/>
        <v>0</v>
      </c>
      <c r="CT56" s="4">
        <f t="shared" si="104"/>
        <v>32</v>
      </c>
      <c r="CU56" s="4">
        <f t="shared" si="105"/>
        <v>0</v>
      </c>
      <c r="CV56" s="4">
        <f t="shared" si="88"/>
        <v>0</v>
      </c>
      <c r="CW56" s="4">
        <f t="shared" si="89"/>
        <v>0</v>
      </c>
      <c r="CX56" s="47">
        <v>0</v>
      </c>
      <c r="CY56" s="32"/>
      <c r="CZ56" s="7">
        <v>359.83</v>
      </c>
      <c r="DA56">
        <v>525</v>
      </c>
      <c r="DB56" s="4">
        <v>0</v>
      </c>
      <c r="DC56" s="3">
        <v>222</v>
      </c>
      <c r="DD56">
        <v>0</v>
      </c>
      <c r="DE56">
        <v>202</v>
      </c>
      <c r="DF56">
        <v>3</v>
      </c>
      <c r="DG56">
        <v>0</v>
      </c>
      <c r="DH56" s="3">
        <f t="shared" si="188"/>
        <v>3</v>
      </c>
      <c r="DI56" s="3">
        <f t="shared" si="189"/>
        <v>0</v>
      </c>
      <c r="DJ56" s="3">
        <v>0</v>
      </c>
      <c r="DK56" s="3">
        <f t="shared" si="140"/>
        <v>0</v>
      </c>
      <c r="DL56" s="4">
        <f t="shared" si="175"/>
        <v>0</v>
      </c>
      <c r="DM56" s="3">
        <f t="shared" si="65"/>
        <v>0</v>
      </c>
      <c r="DN56" s="3"/>
      <c r="DT56" s="3">
        <f t="shared" si="136"/>
        <v>0</v>
      </c>
      <c r="DW56">
        <v>0</v>
      </c>
      <c r="DX56">
        <v>0</v>
      </c>
    </row>
    <row r="57" spans="1:128" x14ac:dyDescent="0.3">
      <c r="A57" s="1">
        <v>42332</v>
      </c>
      <c r="B57" s="3">
        <v>38569</v>
      </c>
      <c r="C57" s="4">
        <f t="shared" si="176"/>
        <v>-150</v>
      </c>
      <c r="D57" s="4">
        <f t="shared" si="172"/>
        <v>35783</v>
      </c>
      <c r="E57" s="3">
        <f t="shared" si="205"/>
        <v>38569</v>
      </c>
      <c r="F57" s="4">
        <f t="shared" si="96"/>
        <v>-150</v>
      </c>
      <c r="G57" s="4">
        <f t="shared" si="160"/>
        <v>0</v>
      </c>
      <c r="H57" s="33"/>
      <c r="I57" s="3">
        <v>25473</v>
      </c>
      <c r="J57" s="4">
        <f t="shared" si="177"/>
        <v>-261</v>
      </c>
      <c r="K57" s="4">
        <f t="shared" si="173"/>
        <v>23359</v>
      </c>
      <c r="L57" s="30">
        <f t="shared" si="190"/>
        <v>25473</v>
      </c>
      <c r="M57" s="25">
        <f t="shared" si="191"/>
        <v>-261</v>
      </c>
      <c r="P57" s="20">
        <v>234</v>
      </c>
      <c r="Q57" s="21">
        <f t="shared" si="119"/>
        <v>102.18181818181819</v>
      </c>
      <c r="R57" s="21">
        <f t="shared" si="144"/>
        <v>131.81818181818181</v>
      </c>
      <c r="S57" s="34"/>
      <c r="T57" s="3">
        <v>44536</v>
      </c>
      <c r="U57" s="4">
        <f t="shared" si="192"/>
        <v>380</v>
      </c>
      <c r="V57" s="4">
        <f t="shared" si="193"/>
        <v>37661</v>
      </c>
      <c r="W57" s="3">
        <f t="shared" si="158"/>
        <v>41979</v>
      </c>
      <c r="X57" s="25">
        <f t="shared" si="116"/>
        <v>0</v>
      </c>
      <c r="AA57" s="20">
        <v>67</v>
      </c>
      <c r="AB57" s="3">
        <f t="shared" si="127"/>
        <v>67</v>
      </c>
      <c r="AC57" s="3">
        <v>0</v>
      </c>
      <c r="AD57" s="41">
        <f t="shared" si="128"/>
        <v>67</v>
      </c>
      <c r="AE57" s="3">
        <f t="shared" si="129"/>
        <v>70009</v>
      </c>
      <c r="AF57" s="4">
        <f t="shared" si="77"/>
        <v>390</v>
      </c>
      <c r="AG57">
        <v>450</v>
      </c>
      <c r="AI57" s="32"/>
      <c r="AJ57">
        <v>798.01</v>
      </c>
      <c r="AK57" s="3">
        <v>266349</v>
      </c>
      <c r="AL57" s="4">
        <f t="shared" si="194"/>
        <v>543</v>
      </c>
      <c r="AM57" s="3">
        <v>1970000</v>
      </c>
      <c r="AN57" s="3">
        <f t="shared" si="62"/>
        <v>266349</v>
      </c>
      <c r="AO57" s="3">
        <f t="shared" ref="AO57:AO61" si="208">AK57</f>
        <v>266349</v>
      </c>
      <c r="AP57" s="4">
        <f t="shared" ref="AP57:AP94" si="209">AO57-AO56</f>
        <v>543</v>
      </c>
      <c r="AQ57" s="44" t="s">
        <v>18</v>
      </c>
      <c r="AT57">
        <v>390</v>
      </c>
      <c r="AV57" s="3">
        <v>9</v>
      </c>
      <c r="AW57" s="47">
        <f t="shared" si="199"/>
        <v>9</v>
      </c>
      <c r="AX57" s="4">
        <v>0</v>
      </c>
      <c r="AZ57" s="4">
        <f t="shared" si="181"/>
        <v>9</v>
      </c>
      <c r="BB57" s="4">
        <f t="shared" si="207"/>
        <v>273.75850768842952</v>
      </c>
      <c r="BC57">
        <v>0</v>
      </c>
      <c r="BD57">
        <v>98</v>
      </c>
      <c r="BE57" s="3">
        <f t="shared" si="182"/>
        <v>107</v>
      </c>
      <c r="BF57">
        <v>9</v>
      </c>
      <c r="BG57" s="47">
        <v>0.09</v>
      </c>
      <c r="BH57">
        <v>0</v>
      </c>
      <c r="BI57" s="3">
        <f t="shared" si="81"/>
        <v>67</v>
      </c>
      <c r="BJ57" s="3">
        <f t="shared" si="82"/>
        <v>0</v>
      </c>
      <c r="BK57" s="3" t="b">
        <f t="shared" si="90"/>
        <v>1</v>
      </c>
      <c r="BL57" s="39"/>
      <c r="BM57" s="40"/>
      <c r="BN57" s="12">
        <v>0</v>
      </c>
      <c r="BO57" s="4">
        <f t="shared" si="83"/>
        <v>40</v>
      </c>
      <c r="BP57" s="4">
        <f t="shared" si="166"/>
        <v>274.24242424242425</v>
      </c>
      <c r="BQ57" s="4">
        <f t="shared" si="167"/>
        <v>274.24242424242425</v>
      </c>
      <c r="BR57" s="4">
        <f t="shared" si="84"/>
        <v>314.24242424242425</v>
      </c>
      <c r="BS57" s="32"/>
      <c r="BT57" s="11">
        <v>499.56</v>
      </c>
      <c r="BU57" s="3">
        <v>54834</v>
      </c>
      <c r="BV57" s="4">
        <v>-256</v>
      </c>
      <c r="BW57" s="4">
        <f t="shared" si="183"/>
        <v>53721</v>
      </c>
      <c r="BX57" s="3">
        <f t="shared" ref="BX57:BX59" si="210">BU57</f>
        <v>54834</v>
      </c>
      <c r="BY57" s="4">
        <v>0</v>
      </c>
      <c r="BZ57" s="4" t="s">
        <v>15</v>
      </c>
      <c r="CC57">
        <v>97</v>
      </c>
      <c r="CD57">
        <v>107</v>
      </c>
      <c r="CE57">
        <v>223</v>
      </c>
      <c r="CF57" s="3">
        <f t="shared" si="85"/>
        <v>223</v>
      </c>
      <c r="CG57" s="3">
        <f t="shared" si="86"/>
        <v>0</v>
      </c>
      <c r="CH57">
        <v>0</v>
      </c>
      <c r="CI57">
        <v>0</v>
      </c>
      <c r="CJ57" s="3">
        <f t="shared" si="174"/>
        <v>223</v>
      </c>
      <c r="CK57">
        <v>3</v>
      </c>
      <c r="CP57" s="47">
        <v>0</v>
      </c>
      <c r="CQ57" s="4">
        <f t="shared" si="101"/>
        <v>67</v>
      </c>
      <c r="CR57" s="4">
        <f t="shared" si="102"/>
        <v>40</v>
      </c>
      <c r="CS57" s="4">
        <f t="shared" si="103"/>
        <v>0</v>
      </c>
      <c r="CT57" s="4">
        <f t="shared" si="104"/>
        <v>116</v>
      </c>
      <c r="CU57" s="4">
        <f t="shared" si="105"/>
        <v>0</v>
      </c>
      <c r="CV57" s="4">
        <f t="shared" si="88"/>
        <v>0</v>
      </c>
      <c r="CW57" s="4">
        <f t="shared" si="89"/>
        <v>0</v>
      </c>
      <c r="CX57" s="47">
        <v>0</v>
      </c>
      <c r="CY57" s="32"/>
      <c r="CZ57" s="7">
        <v>359.83</v>
      </c>
      <c r="DA57">
        <v>525</v>
      </c>
      <c r="DB57" s="4">
        <v>0</v>
      </c>
      <c r="DC57" s="3">
        <v>223</v>
      </c>
      <c r="DD57">
        <v>0</v>
      </c>
      <c r="DE57">
        <v>209</v>
      </c>
      <c r="DF57">
        <v>3</v>
      </c>
      <c r="DG57">
        <v>0</v>
      </c>
      <c r="DH57" s="3">
        <f t="shared" si="188"/>
        <v>3</v>
      </c>
      <c r="DI57" s="3">
        <f t="shared" si="189"/>
        <v>0</v>
      </c>
      <c r="DJ57" s="3">
        <v>0</v>
      </c>
      <c r="DK57" s="3">
        <f t="shared" si="140"/>
        <v>0</v>
      </c>
      <c r="DL57" s="4">
        <f t="shared" si="175"/>
        <v>0</v>
      </c>
      <c r="DM57" s="3">
        <f t="shared" si="65"/>
        <v>0</v>
      </c>
      <c r="DN57" s="3"/>
      <c r="DT57" s="3">
        <f t="shared" si="136"/>
        <v>0</v>
      </c>
      <c r="DW57">
        <v>0</v>
      </c>
      <c r="DX57">
        <v>0</v>
      </c>
    </row>
    <row r="58" spans="1:128" x14ac:dyDescent="0.3">
      <c r="A58" s="1">
        <v>42333</v>
      </c>
      <c r="B58" s="3">
        <v>38569</v>
      </c>
      <c r="C58" s="4">
        <f t="shared" si="176"/>
        <v>0</v>
      </c>
      <c r="D58" s="4">
        <f t="shared" si="172"/>
        <v>35783</v>
      </c>
      <c r="E58" s="3">
        <f t="shared" si="205"/>
        <v>38569</v>
      </c>
      <c r="F58" s="4">
        <f t="shared" si="96"/>
        <v>0</v>
      </c>
      <c r="G58" s="4">
        <f t="shared" si="160"/>
        <v>0</v>
      </c>
      <c r="H58" s="33"/>
      <c r="I58" s="3">
        <v>25162</v>
      </c>
      <c r="J58" s="4">
        <f t="shared" si="177"/>
        <v>-311</v>
      </c>
      <c r="K58" s="4">
        <f t="shared" si="173"/>
        <v>23359</v>
      </c>
      <c r="L58" s="30">
        <f t="shared" si="190"/>
        <v>25162</v>
      </c>
      <c r="M58" s="25">
        <f t="shared" si="191"/>
        <v>-311</v>
      </c>
      <c r="P58" s="20">
        <v>250</v>
      </c>
      <c r="Q58" s="21">
        <f t="shared" si="119"/>
        <v>92.929292929292927</v>
      </c>
      <c r="R58" s="21">
        <f t="shared" si="144"/>
        <v>157.07070707070707</v>
      </c>
      <c r="S58" s="34"/>
      <c r="T58" s="3">
        <v>44945</v>
      </c>
      <c r="U58" s="4">
        <f t="shared" si="192"/>
        <v>409</v>
      </c>
      <c r="V58" s="4">
        <f t="shared" si="193"/>
        <v>37661</v>
      </c>
      <c r="W58" s="3">
        <f t="shared" si="158"/>
        <v>41979</v>
      </c>
      <c r="X58" s="25">
        <f t="shared" si="116"/>
        <v>0</v>
      </c>
      <c r="Z58" s="4"/>
      <c r="AA58" s="20">
        <v>69</v>
      </c>
      <c r="AB58" s="3">
        <f t="shared" si="127"/>
        <v>69</v>
      </c>
      <c r="AC58" s="3">
        <v>0</v>
      </c>
      <c r="AD58" s="41">
        <f t="shared" si="128"/>
        <v>69</v>
      </c>
      <c r="AE58" s="3">
        <f t="shared" si="129"/>
        <v>70107</v>
      </c>
      <c r="AF58" s="4">
        <f t="shared" si="77"/>
        <v>310</v>
      </c>
      <c r="AG58">
        <v>359</v>
      </c>
      <c r="AI58" s="32"/>
      <c r="AJ58">
        <v>798.19</v>
      </c>
      <c r="AK58" s="3">
        <v>266928</v>
      </c>
      <c r="AL58" s="4">
        <f t="shared" si="194"/>
        <v>579</v>
      </c>
      <c r="AM58" s="3">
        <v>1970000</v>
      </c>
      <c r="AN58" s="3">
        <f t="shared" si="62"/>
        <v>266799</v>
      </c>
      <c r="AO58" s="3">
        <f t="shared" si="208"/>
        <v>266928</v>
      </c>
      <c r="AP58" s="4">
        <f t="shared" si="209"/>
        <v>579</v>
      </c>
      <c r="AQ58" s="44" t="s">
        <v>17</v>
      </c>
      <c r="AT58">
        <v>310</v>
      </c>
      <c r="AV58">
        <v>12</v>
      </c>
      <c r="AW58" s="47">
        <f t="shared" si="199"/>
        <v>12</v>
      </c>
      <c r="AX58" s="4">
        <v>0</v>
      </c>
      <c r="AZ58" s="4">
        <f t="shared" si="181"/>
        <v>12</v>
      </c>
      <c r="BB58" s="4">
        <f t="shared" si="207"/>
        <v>291.90824300478948</v>
      </c>
      <c r="BC58">
        <v>0</v>
      </c>
      <c r="BD58">
        <v>0</v>
      </c>
      <c r="BE58" s="3">
        <f t="shared" si="182"/>
        <v>12</v>
      </c>
      <c r="BF58">
        <v>6</v>
      </c>
      <c r="BG58" s="47">
        <v>0.06</v>
      </c>
      <c r="BH58">
        <v>0.52</v>
      </c>
      <c r="BI58" s="3">
        <f t="shared" si="81"/>
        <v>12</v>
      </c>
      <c r="BJ58" s="3">
        <f t="shared" si="82"/>
        <v>0</v>
      </c>
      <c r="BK58" s="3" t="b">
        <f t="shared" si="90"/>
        <v>0</v>
      </c>
      <c r="BL58" s="17">
        <f t="shared" ref="BL58" si="211">MIN(AP58/1.98,AD58+AC58-BI58-BJ58)</f>
        <v>57</v>
      </c>
      <c r="BM58" s="7" t="b">
        <f t="shared" ref="BM58" si="212">AD58+AC58=BI58+BJ58+BL58</f>
        <v>1</v>
      </c>
      <c r="BN58" s="12">
        <v>0</v>
      </c>
      <c r="BO58" s="4">
        <f t="shared" si="83"/>
        <v>0</v>
      </c>
      <c r="BP58" s="4">
        <f t="shared" si="166"/>
        <v>292.42424242424244</v>
      </c>
      <c r="BQ58" s="4">
        <f t="shared" si="167"/>
        <v>235.42424242424244</v>
      </c>
      <c r="BR58" s="4">
        <f t="shared" si="84"/>
        <v>235.42424242424244</v>
      </c>
      <c r="BS58" s="32"/>
      <c r="BT58">
        <v>499.15</v>
      </c>
      <c r="BU58" s="3">
        <v>54396</v>
      </c>
      <c r="BV58" s="4">
        <v>-438</v>
      </c>
      <c r="BW58" s="4">
        <f t="shared" si="183"/>
        <v>53721</v>
      </c>
      <c r="BX58" s="3">
        <f t="shared" si="210"/>
        <v>54396</v>
      </c>
      <c r="BY58" s="4">
        <v>0</v>
      </c>
      <c r="BZ58" s="4" t="s">
        <v>15</v>
      </c>
      <c r="CC58">
        <v>1</v>
      </c>
      <c r="CD58">
        <v>12</v>
      </c>
      <c r="CE58">
        <v>220</v>
      </c>
      <c r="CF58" s="3">
        <f t="shared" si="85"/>
        <v>220</v>
      </c>
      <c r="CG58" s="3">
        <f t="shared" si="86"/>
        <v>0</v>
      </c>
      <c r="CH58">
        <v>0</v>
      </c>
      <c r="CI58">
        <v>0</v>
      </c>
      <c r="CJ58" s="3">
        <f t="shared" si="174"/>
        <v>220</v>
      </c>
      <c r="CK58">
        <v>2</v>
      </c>
      <c r="CL58" s="4"/>
      <c r="CM58" s="4"/>
      <c r="CN58" s="4"/>
      <c r="CO58" s="4"/>
      <c r="CP58" s="47">
        <v>0</v>
      </c>
      <c r="CQ58" s="4">
        <f t="shared" si="101"/>
        <v>12</v>
      </c>
      <c r="CR58" s="4">
        <f t="shared" si="102"/>
        <v>0</v>
      </c>
      <c r="CS58" s="4">
        <f t="shared" si="103"/>
        <v>0</v>
      </c>
      <c r="CT58" s="4">
        <f t="shared" si="104"/>
        <v>208</v>
      </c>
      <c r="CU58" s="4">
        <f t="shared" si="105"/>
        <v>0</v>
      </c>
      <c r="CV58" s="4">
        <f t="shared" si="88"/>
        <v>0</v>
      </c>
      <c r="CW58" s="4">
        <f t="shared" si="89"/>
        <v>0</v>
      </c>
      <c r="CX58" s="47">
        <v>0</v>
      </c>
      <c r="CY58" s="32"/>
      <c r="CZ58" s="7">
        <v>359.83</v>
      </c>
      <c r="DA58">
        <v>525</v>
      </c>
      <c r="DB58" s="4">
        <v>0</v>
      </c>
      <c r="DC58" s="3">
        <v>220</v>
      </c>
      <c r="DD58">
        <v>0</v>
      </c>
      <c r="DE58">
        <v>204</v>
      </c>
      <c r="DF58">
        <v>3</v>
      </c>
      <c r="DG58">
        <v>0</v>
      </c>
      <c r="DH58" s="3">
        <f t="shared" si="188"/>
        <v>3</v>
      </c>
      <c r="DI58" s="3">
        <f t="shared" si="189"/>
        <v>0</v>
      </c>
      <c r="DJ58" s="3">
        <v>0</v>
      </c>
      <c r="DK58" s="3">
        <f t="shared" si="140"/>
        <v>0</v>
      </c>
      <c r="DL58" s="4">
        <f t="shared" si="175"/>
        <v>0</v>
      </c>
      <c r="DM58" s="3">
        <f t="shared" si="65"/>
        <v>0</v>
      </c>
      <c r="DN58" s="3"/>
      <c r="DT58" s="3">
        <f t="shared" si="136"/>
        <v>0</v>
      </c>
      <c r="DW58">
        <v>0</v>
      </c>
      <c r="DX58">
        <v>0</v>
      </c>
    </row>
    <row r="59" spans="1:128" x14ac:dyDescent="0.3">
      <c r="A59" s="1">
        <v>42334</v>
      </c>
      <c r="B59" s="3">
        <v>38271</v>
      </c>
      <c r="C59" s="4">
        <f t="shared" si="176"/>
        <v>-298</v>
      </c>
      <c r="D59" s="4">
        <f t="shared" si="172"/>
        <v>35783</v>
      </c>
      <c r="E59" s="3">
        <f t="shared" si="205"/>
        <v>38271</v>
      </c>
      <c r="F59" s="4">
        <f t="shared" si="96"/>
        <v>-298</v>
      </c>
      <c r="G59" s="4">
        <f t="shared" si="160"/>
        <v>0</v>
      </c>
      <c r="H59" s="33"/>
      <c r="I59" s="3">
        <v>24782</v>
      </c>
      <c r="J59" s="4">
        <f t="shared" si="177"/>
        <v>-380</v>
      </c>
      <c r="K59" s="4">
        <f t="shared" si="173"/>
        <v>23359</v>
      </c>
      <c r="L59" s="30">
        <f t="shared" si="190"/>
        <v>24782</v>
      </c>
      <c r="M59" s="25">
        <f t="shared" si="191"/>
        <v>-380</v>
      </c>
      <c r="P59" s="20">
        <v>258</v>
      </c>
      <c r="Q59" s="21">
        <f t="shared" si="119"/>
        <v>66.080808080808083</v>
      </c>
      <c r="R59" s="21">
        <f t="shared" si="144"/>
        <v>191.91919191919192</v>
      </c>
      <c r="S59" s="34"/>
      <c r="T59" s="3">
        <v>45344</v>
      </c>
      <c r="U59" s="4">
        <f t="shared" si="192"/>
        <v>399</v>
      </c>
      <c r="V59" s="4">
        <f t="shared" si="193"/>
        <v>37661</v>
      </c>
      <c r="W59" s="3">
        <f t="shared" si="158"/>
        <v>41979</v>
      </c>
      <c r="X59" s="25">
        <f t="shared" si="116"/>
        <v>0</v>
      </c>
      <c r="AA59" s="20">
        <v>68</v>
      </c>
      <c r="AB59" s="3">
        <f t="shared" si="127"/>
        <v>68</v>
      </c>
      <c r="AC59" s="3">
        <v>0</v>
      </c>
      <c r="AD59" s="41">
        <f t="shared" si="128"/>
        <v>68</v>
      </c>
      <c r="AE59" s="3">
        <f t="shared" si="129"/>
        <v>70126</v>
      </c>
      <c r="AF59" s="4">
        <f t="shared" si="77"/>
        <v>273</v>
      </c>
      <c r="AG59">
        <v>283</v>
      </c>
      <c r="AI59" s="32"/>
      <c r="AJ59">
        <v>798.3</v>
      </c>
      <c r="AK59" s="3">
        <v>267282</v>
      </c>
      <c r="AL59" s="4">
        <f t="shared" si="194"/>
        <v>354</v>
      </c>
      <c r="AM59" s="3">
        <v>1970000</v>
      </c>
      <c r="AN59" s="3">
        <f t="shared" si="62"/>
        <v>266799</v>
      </c>
      <c r="AO59" s="3">
        <f t="shared" si="208"/>
        <v>267282</v>
      </c>
      <c r="AP59" s="4">
        <f t="shared" si="209"/>
        <v>354</v>
      </c>
      <c r="AQ59" s="44" t="s">
        <v>17</v>
      </c>
      <c r="AT59">
        <v>273</v>
      </c>
      <c r="AV59">
        <v>86</v>
      </c>
      <c r="AW59" s="47">
        <f t="shared" si="199"/>
        <v>86</v>
      </c>
      <c r="AX59" s="4">
        <v>0</v>
      </c>
      <c r="AZ59" s="4">
        <f t="shared" si="181"/>
        <v>86</v>
      </c>
      <c r="BB59" s="4">
        <f t="shared" si="207"/>
        <v>178.4723972775397</v>
      </c>
      <c r="BC59">
        <v>0</v>
      </c>
      <c r="BD59">
        <v>0</v>
      </c>
      <c r="BE59" s="3">
        <f t="shared" si="182"/>
        <v>86</v>
      </c>
      <c r="BF59">
        <v>9</v>
      </c>
      <c r="BG59" s="47">
        <v>0.09</v>
      </c>
      <c r="BH59">
        <v>0.01</v>
      </c>
      <c r="BI59" s="3">
        <f t="shared" si="81"/>
        <v>68</v>
      </c>
      <c r="BJ59" s="3">
        <f t="shared" si="82"/>
        <v>0</v>
      </c>
      <c r="BK59" s="3" t="b">
        <f t="shared" si="90"/>
        <v>1</v>
      </c>
      <c r="BN59" s="12">
        <v>0</v>
      </c>
      <c r="BO59" s="4">
        <f t="shared" si="83"/>
        <v>18</v>
      </c>
      <c r="BP59" s="4">
        <f t="shared" si="166"/>
        <v>178.78787878787878</v>
      </c>
      <c r="BQ59" s="4">
        <f t="shared" si="167"/>
        <v>178.78787878787878</v>
      </c>
      <c r="BR59" s="4">
        <f t="shared" si="84"/>
        <v>196.78787878787878</v>
      </c>
      <c r="BS59" s="32"/>
      <c r="BT59">
        <v>498.87</v>
      </c>
      <c r="BU59" s="3">
        <v>54099</v>
      </c>
      <c r="BV59" s="4">
        <v>-297</v>
      </c>
      <c r="BW59" s="4">
        <f t="shared" si="183"/>
        <v>53721</v>
      </c>
      <c r="BX59" s="3">
        <f t="shared" si="210"/>
        <v>54099</v>
      </c>
      <c r="BY59" s="4">
        <v>0</v>
      </c>
      <c r="BZ59" s="4" t="s">
        <v>15</v>
      </c>
      <c r="CC59">
        <v>75</v>
      </c>
      <c r="CD59">
        <v>86</v>
      </c>
      <c r="CE59">
        <v>222</v>
      </c>
      <c r="CF59" s="3">
        <f t="shared" si="85"/>
        <v>222</v>
      </c>
      <c r="CG59" s="3">
        <f t="shared" si="86"/>
        <v>0</v>
      </c>
      <c r="CH59">
        <v>0</v>
      </c>
      <c r="CI59">
        <v>0</v>
      </c>
      <c r="CJ59" s="3">
        <f t="shared" si="174"/>
        <v>222</v>
      </c>
      <c r="CK59">
        <v>3</v>
      </c>
      <c r="CL59" s="4"/>
      <c r="CM59" s="4"/>
      <c r="CN59" s="4"/>
      <c r="CO59" s="4"/>
      <c r="CP59" s="47">
        <v>0</v>
      </c>
      <c r="CQ59" s="4">
        <f t="shared" si="101"/>
        <v>68</v>
      </c>
      <c r="CR59" s="4">
        <f t="shared" si="102"/>
        <v>18</v>
      </c>
      <c r="CS59" s="4">
        <f t="shared" si="103"/>
        <v>0</v>
      </c>
      <c r="CT59" s="4">
        <f t="shared" si="104"/>
        <v>136</v>
      </c>
      <c r="CU59" s="4">
        <f t="shared" si="105"/>
        <v>0</v>
      </c>
      <c r="CV59" s="4">
        <f t="shared" si="88"/>
        <v>0</v>
      </c>
      <c r="CW59" s="4">
        <f t="shared" si="89"/>
        <v>0</v>
      </c>
      <c r="CX59" s="47">
        <v>0</v>
      </c>
      <c r="CY59" s="32"/>
      <c r="CZ59" s="7">
        <v>359.83</v>
      </c>
      <c r="DA59">
        <v>525</v>
      </c>
      <c r="DB59" s="4">
        <v>0</v>
      </c>
      <c r="DC59" s="3">
        <v>222</v>
      </c>
      <c r="DD59">
        <v>0</v>
      </c>
      <c r="DE59">
        <v>204</v>
      </c>
      <c r="DF59">
        <v>3</v>
      </c>
      <c r="DG59">
        <v>0</v>
      </c>
      <c r="DH59" s="3">
        <f t="shared" si="188"/>
        <v>3</v>
      </c>
      <c r="DI59" s="3">
        <f t="shared" si="189"/>
        <v>0</v>
      </c>
      <c r="DJ59" s="3">
        <v>0</v>
      </c>
      <c r="DK59" s="3">
        <f t="shared" si="140"/>
        <v>0</v>
      </c>
      <c r="DL59" s="4">
        <f t="shared" si="175"/>
        <v>0</v>
      </c>
      <c r="DM59" s="3">
        <f t="shared" si="65"/>
        <v>0</v>
      </c>
      <c r="DN59" s="3"/>
      <c r="DT59" s="3">
        <f t="shared" si="136"/>
        <v>0</v>
      </c>
      <c r="DW59">
        <v>0</v>
      </c>
      <c r="DX59">
        <v>0</v>
      </c>
    </row>
    <row r="60" spans="1:128" x14ac:dyDescent="0.3">
      <c r="A60" s="1">
        <v>42335</v>
      </c>
      <c r="B60" s="3">
        <v>38122</v>
      </c>
      <c r="C60" s="4">
        <f t="shared" si="176"/>
        <v>-149</v>
      </c>
      <c r="D60" s="4">
        <f t="shared" si="172"/>
        <v>35783</v>
      </c>
      <c r="E60" s="3">
        <f t="shared" si="205"/>
        <v>38122</v>
      </c>
      <c r="F60" s="4">
        <f t="shared" si="96"/>
        <v>-149</v>
      </c>
      <c r="G60" s="4">
        <f t="shared" si="160"/>
        <v>0</v>
      </c>
      <c r="H60" s="33"/>
      <c r="I60" s="3">
        <v>24444</v>
      </c>
      <c r="J60" s="4">
        <f t="shared" si="177"/>
        <v>-338</v>
      </c>
      <c r="K60" s="4">
        <f t="shared" si="173"/>
        <v>23359</v>
      </c>
      <c r="L60" s="30">
        <f t="shared" si="190"/>
        <v>24444</v>
      </c>
      <c r="M60" s="25">
        <f t="shared" si="191"/>
        <v>-338</v>
      </c>
      <c r="P60" s="20">
        <v>247</v>
      </c>
      <c r="Q60" s="21">
        <f t="shared" si="119"/>
        <v>76.292929292929301</v>
      </c>
      <c r="R60" s="21">
        <f t="shared" si="144"/>
        <v>170.7070707070707</v>
      </c>
      <c r="S60" s="34"/>
      <c r="T60" s="3">
        <v>45713</v>
      </c>
      <c r="U60" s="4">
        <f t="shared" si="192"/>
        <v>369</v>
      </c>
      <c r="V60" s="4">
        <f t="shared" si="193"/>
        <v>37661</v>
      </c>
      <c r="W60" s="3">
        <f t="shared" si="158"/>
        <v>41979</v>
      </c>
      <c r="X60" s="25">
        <f t="shared" si="116"/>
        <v>0</v>
      </c>
      <c r="AA60" s="20">
        <v>69</v>
      </c>
      <c r="AB60" s="3">
        <f t="shared" si="127"/>
        <v>69</v>
      </c>
      <c r="AC60" s="3">
        <v>0</v>
      </c>
      <c r="AD60" s="41">
        <f t="shared" si="128"/>
        <v>69</v>
      </c>
      <c r="AE60" s="3">
        <f t="shared" si="129"/>
        <v>70157</v>
      </c>
      <c r="AF60" s="4">
        <f t="shared" si="77"/>
        <v>255</v>
      </c>
      <c r="AG60">
        <v>271</v>
      </c>
      <c r="AI60" s="32"/>
      <c r="AJ60">
        <v>798.26</v>
      </c>
      <c r="AK60" s="3">
        <v>267153</v>
      </c>
      <c r="AL60" s="4">
        <f t="shared" si="194"/>
        <v>-129</v>
      </c>
      <c r="AM60" s="3">
        <v>1970000</v>
      </c>
      <c r="AN60" s="3">
        <f t="shared" si="62"/>
        <v>266799</v>
      </c>
      <c r="AO60" s="3">
        <f t="shared" si="208"/>
        <v>267153</v>
      </c>
      <c r="AP60" s="4">
        <f t="shared" si="209"/>
        <v>-129</v>
      </c>
      <c r="AQ60" s="44" t="s">
        <v>13</v>
      </c>
      <c r="AT60">
        <v>255</v>
      </c>
      <c r="AV60">
        <v>314</v>
      </c>
      <c r="AW60" s="4">
        <f t="shared" ref="AW60:AW61" si="213">AV60-AX60</f>
        <v>248.84848484848484</v>
      </c>
      <c r="AX60" s="3">
        <f t="shared" ref="AX60:AX61" si="214">IF(AV60&lt;=-AP60/1.98,AV60,-AP60/1.98)</f>
        <v>65.151515151515156</v>
      </c>
      <c r="AZ60" s="4">
        <f t="shared" si="181"/>
        <v>248.84848484848484</v>
      </c>
      <c r="BC60">
        <v>0</v>
      </c>
      <c r="BD60">
        <v>0</v>
      </c>
      <c r="BE60" s="3">
        <f t="shared" si="182"/>
        <v>314</v>
      </c>
      <c r="BF60">
        <v>6</v>
      </c>
      <c r="BG60" s="47">
        <v>0.06</v>
      </c>
      <c r="BH60">
        <v>0</v>
      </c>
      <c r="BI60" s="3">
        <f t="shared" si="81"/>
        <v>69</v>
      </c>
      <c r="BJ60" s="3">
        <f t="shared" si="82"/>
        <v>0</v>
      </c>
      <c r="BK60" s="3" t="b">
        <f t="shared" si="90"/>
        <v>1</v>
      </c>
      <c r="BN60" s="25">
        <f t="shared" si="123"/>
        <v>59.151515151515156</v>
      </c>
      <c r="BO60" s="4">
        <f t="shared" si="83"/>
        <v>185.84848484848484</v>
      </c>
      <c r="BP60" s="4">
        <v>0</v>
      </c>
      <c r="BQ60" s="4">
        <f t="shared" si="167"/>
        <v>0</v>
      </c>
      <c r="BR60" s="4">
        <f t="shared" si="84"/>
        <v>185.84848484848484</v>
      </c>
      <c r="BS60" s="32"/>
      <c r="BT60">
        <v>499.03</v>
      </c>
      <c r="BU60" s="3">
        <v>54268</v>
      </c>
      <c r="BV60" s="4">
        <v>169</v>
      </c>
      <c r="BW60" s="4">
        <f t="shared" si="183"/>
        <v>53721</v>
      </c>
      <c r="BX60" s="3">
        <f t="shared" ref="BX60:BX61" si="215">BX59</f>
        <v>54099</v>
      </c>
      <c r="BY60" s="4">
        <f t="shared" ref="BY60:BY61" si="216">BX60-BX59</f>
        <v>0</v>
      </c>
      <c r="BZ60" s="4" t="s">
        <v>14</v>
      </c>
      <c r="CC60">
        <v>311</v>
      </c>
      <c r="CD60">
        <v>314</v>
      </c>
      <c r="CE60">
        <v>224</v>
      </c>
      <c r="CF60" s="3">
        <f t="shared" si="85"/>
        <v>224</v>
      </c>
      <c r="CG60" s="3">
        <f t="shared" si="86"/>
        <v>0</v>
      </c>
      <c r="CH60">
        <v>0</v>
      </c>
      <c r="CI60">
        <v>0</v>
      </c>
      <c r="CJ60" s="3">
        <f t="shared" si="174"/>
        <v>224</v>
      </c>
      <c r="CK60">
        <v>2</v>
      </c>
      <c r="CP60" s="47">
        <v>0</v>
      </c>
      <c r="CQ60" s="4">
        <f t="shared" si="101"/>
        <v>69</v>
      </c>
      <c r="CR60" s="4">
        <f t="shared" si="102"/>
        <v>95.848484848484844</v>
      </c>
      <c r="CS60" s="4">
        <f t="shared" si="103"/>
        <v>59.151515151515156</v>
      </c>
      <c r="CT60" s="4">
        <f t="shared" si="104"/>
        <v>0</v>
      </c>
      <c r="CU60" s="4">
        <f t="shared" si="105"/>
        <v>0</v>
      </c>
      <c r="CV60" s="4">
        <f t="shared" si="88"/>
        <v>90</v>
      </c>
      <c r="CW60" s="4">
        <f t="shared" si="89"/>
        <v>0</v>
      </c>
      <c r="CX60" s="47">
        <v>0</v>
      </c>
      <c r="CY60" s="32"/>
      <c r="CZ60" s="7">
        <v>359.83</v>
      </c>
      <c r="DA60">
        <v>525</v>
      </c>
      <c r="DB60" s="4">
        <v>0</v>
      </c>
      <c r="DC60" s="3">
        <v>224</v>
      </c>
      <c r="DD60">
        <v>0</v>
      </c>
      <c r="DE60">
        <v>206</v>
      </c>
      <c r="DF60">
        <v>3</v>
      </c>
      <c r="DG60">
        <v>0</v>
      </c>
      <c r="DH60" s="3">
        <f t="shared" si="188"/>
        <v>3</v>
      </c>
      <c r="DI60" s="3">
        <f t="shared" si="189"/>
        <v>0</v>
      </c>
      <c r="DJ60" s="3">
        <v>0</v>
      </c>
      <c r="DK60" s="3">
        <f t="shared" si="140"/>
        <v>0</v>
      </c>
      <c r="DL60" s="4">
        <f t="shared" si="175"/>
        <v>0</v>
      </c>
      <c r="DM60" s="3">
        <f t="shared" si="65"/>
        <v>0</v>
      </c>
      <c r="DN60" s="3"/>
      <c r="DT60" s="3">
        <f t="shared" si="136"/>
        <v>0</v>
      </c>
      <c r="DW60">
        <v>0</v>
      </c>
      <c r="DX60">
        <v>0</v>
      </c>
    </row>
    <row r="61" spans="1:128" x14ac:dyDescent="0.3">
      <c r="A61" s="1">
        <v>42336</v>
      </c>
      <c r="B61" s="3">
        <v>37900</v>
      </c>
      <c r="C61" s="4">
        <f t="shared" si="176"/>
        <v>-222</v>
      </c>
      <c r="D61" s="4">
        <f t="shared" si="172"/>
        <v>35783</v>
      </c>
      <c r="E61" s="3">
        <f t="shared" si="205"/>
        <v>37900</v>
      </c>
      <c r="F61" s="4">
        <f t="shared" si="96"/>
        <v>-222</v>
      </c>
      <c r="G61" s="4">
        <f t="shared" si="160"/>
        <v>0</v>
      </c>
      <c r="H61" s="33"/>
      <c r="I61" s="3">
        <v>24063</v>
      </c>
      <c r="J61" s="4">
        <f t="shared" si="177"/>
        <v>-381</v>
      </c>
      <c r="K61" s="4">
        <f t="shared" si="173"/>
        <v>23359</v>
      </c>
      <c r="L61" s="30">
        <f t="shared" si="190"/>
        <v>24063</v>
      </c>
      <c r="M61" s="25">
        <f t="shared" si="191"/>
        <v>-381</v>
      </c>
      <c r="P61" s="20">
        <v>267</v>
      </c>
      <c r="Q61" s="21">
        <f t="shared" si="119"/>
        <v>74.575757575757564</v>
      </c>
      <c r="R61" s="21">
        <f t="shared" si="144"/>
        <v>192.42424242424244</v>
      </c>
      <c r="S61" s="34"/>
      <c r="T61" s="3">
        <v>46130</v>
      </c>
      <c r="U61" s="4">
        <f t="shared" si="192"/>
        <v>417</v>
      </c>
      <c r="V61" s="4">
        <f t="shared" si="193"/>
        <v>37661</v>
      </c>
      <c r="W61" s="3">
        <f t="shared" si="158"/>
        <v>41979</v>
      </c>
      <c r="X61" s="25">
        <f t="shared" si="116"/>
        <v>0</v>
      </c>
      <c r="AA61" s="20">
        <v>70</v>
      </c>
      <c r="AB61" s="3">
        <f t="shared" si="127"/>
        <v>70</v>
      </c>
      <c r="AC61" s="3">
        <v>0</v>
      </c>
      <c r="AD61" s="41">
        <f t="shared" si="128"/>
        <v>70</v>
      </c>
      <c r="AE61" s="3">
        <f t="shared" si="129"/>
        <v>70193</v>
      </c>
      <c r="AF61" s="4">
        <f t="shared" si="77"/>
        <v>231</v>
      </c>
      <c r="AG61">
        <v>249</v>
      </c>
      <c r="AI61" s="32"/>
      <c r="AJ61">
        <v>798.22</v>
      </c>
      <c r="AK61" s="3">
        <v>267025</v>
      </c>
      <c r="AL61" s="4">
        <f t="shared" si="194"/>
        <v>-128</v>
      </c>
      <c r="AM61" s="3">
        <v>1970000</v>
      </c>
      <c r="AN61" s="3">
        <f t="shared" si="62"/>
        <v>266799</v>
      </c>
      <c r="AO61" s="3">
        <f t="shared" si="208"/>
        <v>267025</v>
      </c>
      <c r="AP61" s="4">
        <f t="shared" si="209"/>
        <v>-128</v>
      </c>
      <c r="AQ61" s="44" t="s">
        <v>13</v>
      </c>
      <c r="AT61">
        <v>231</v>
      </c>
      <c r="AV61">
        <v>289</v>
      </c>
      <c r="AW61" s="4">
        <f t="shared" si="213"/>
        <v>224.35353535353534</v>
      </c>
      <c r="AX61" s="3">
        <f t="shared" si="214"/>
        <v>64.646464646464651</v>
      </c>
      <c r="AZ61" s="4">
        <f t="shared" si="181"/>
        <v>224.35353535353534</v>
      </c>
      <c r="BC61">
        <v>0</v>
      </c>
      <c r="BD61">
        <v>0</v>
      </c>
      <c r="BE61" s="3">
        <f t="shared" si="182"/>
        <v>289</v>
      </c>
      <c r="BF61">
        <v>7</v>
      </c>
      <c r="BG61" s="47">
        <v>7.0000000000000007E-2</v>
      </c>
      <c r="BH61">
        <v>0</v>
      </c>
      <c r="BI61" s="3">
        <f t="shared" si="81"/>
        <v>70</v>
      </c>
      <c r="BJ61" s="3">
        <f t="shared" si="82"/>
        <v>0</v>
      </c>
      <c r="BK61" s="3" t="b">
        <f t="shared" si="90"/>
        <v>1</v>
      </c>
      <c r="BN61" s="25">
        <f t="shared" si="123"/>
        <v>57.646464646464651</v>
      </c>
      <c r="BO61" s="4">
        <f t="shared" si="83"/>
        <v>161.35353535353534</v>
      </c>
      <c r="BP61" s="4">
        <v>0</v>
      </c>
      <c r="BQ61" s="4">
        <f t="shared" si="167"/>
        <v>0</v>
      </c>
      <c r="BR61" s="4">
        <f t="shared" si="84"/>
        <v>161.35353535353534</v>
      </c>
      <c r="BS61" s="32"/>
      <c r="BT61">
        <v>499.15</v>
      </c>
      <c r="BU61" s="3">
        <v>54396</v>
      </c>
      <c r="BV61" s="4">
        <v>128</v>
      </c>
      <c r="BW61" s="4">
        <f t="shared" si="183"/>
        <v>53721</v>
      </c>
      <c r="BX61" s="3">
        <f t="shared" si="215"/>
        <v>54099</v>
      </c>
      <c r="BY61" s="4">
        <f t="shared" si="216"/>
        <v>0</v>
      </c>
      <c r="BZ61" s="4" t="s">
        <v>14</v>
      </c>
      <c r="CC61">
        <v>292</v>
      </c>
      <c r="CD61">
        <v>289</v>
      </c>
      <c r="CE61">
        <v>225</v>
      </c>
      <c r="CF61" s="3">
        <f t="shared" si="85"/>
        <v>225</v>
      </c>
      <c r="CG61" s="3">
        <f t="shared" si="86"/>
        <v>0</v>
      </c>
      <c r="CH61">
        <v>0</v>
      </c>
      <c r="CI61">
        <v>0</v>
      </c>
      <c r="CJ61" s="3">
        <f t="shared" si="174"/>
        <v>225</v>
      </c>
      <c r="CK61">
        <v>2</v>
      </c>
      <c r="CL61" s="4"/>
      <c r="CM61" s="4"/>
      <c r="CN61" s="4"/>
      <c r="CO61" s="4"/>
      <c r="CP61" s="47">
        <v>0</v>
      </c>
      <c r="CQ61" s="4">
        <f t="shared" si="101"/>
        <v>70</v>
      </c>
      <c r="CR61" s="4">
        <f t="shared" si="102"/>
        <v>97.353535353535349</v>
      </c>
      <c r="CS61" s="4">
        <f t="shared" si="103"/>
        <v>57.646464646464651</v>
      </c>
      <c r="CT61" s="4">
        <f t="shared" si="104"/>
        <v>0</v>
      </c>
      <c r="CU61" s="4">
        <f t="shared" si="105"/>
        <v>0</v>
      </c>
      <c r="CV61" s="4">
        <f t="shared" si="88"/>
        <v>63.999999999999986</v>
      </c>
      <c r="CW61" s="4">
        <f t="shared" si="89"/>
        <v>0</v>
      </c>
      <c r="CX61" s="47">
        <v>0</v>
      </c>
      <c r="CY61" s="32"/>
      <c r="CZ61" s="7">
        <v>359.83</v>
      </c>
      <c r="DA61">
        <v>525</v>
      </c>
      <c r="DB61" s="4">
        <v>0</v>
      </c>
      <c r="DC61" s="3">
        <v>225</v>
      </c>
      <c r="DD61">
        <v>0</v>
      </c>
      <c r="DE61">
        <v>206</v>
      </c>
      <c r="DF61">
        <v>3</v>
      </c>
      <c r="DG61">
        <v>0</v>
      </c>
      <c r="DH61" s="3">
        <f t="shared" si="188"/>
        <v>3</v>
      </c>
      <c r="DI61" s="3">
        <f t="shared" si="189"/>
        <v>0</v>
      </c>
      <c r="DJ61" s="3">
        <v>0</v>
      </c>
      <c r="DK61" s="3">
        <f t="shared" si="140"/>
        <v>0</v>
      </c>
      <c r="DL61" s="4">
        <f t="shared" si="175"/>
        <v>0</v>
      </c>
      <c r="DM61" s="3">
        <f t="shared" si="65"/>
        <v>0</v>
      </c>
      <c r="DN61" s="3"/>
      <c r="DT61" s="3">
        <f t="shared" si="136"/>
        <v>0</v>
      </c>
      <c r="DW61">
        <v>0</v>
      </c>
      <c r="DX61">
        <v>0</v>
      </c>
    </row>
    <row r="62" spans="1:128" x14ac:dyDescent="0.3">
      <c r="A62" s="1">
        <v>42337</v>
      </c>
      <c r="B62" s="3">
        <v>37678</v>
      </c>
      <c r="C62" s="4">
        <f t="shared" si="176"/>
        <v>-222</v>
      </c>
      <c r="D62" s="4">
        <f t="shared" si="172"/>
        <v>35783</v>
      </c>
      <c r="E62" s="3">
        <f t="shared" si="205"/>
        <v>37678</v>
      </c>
      <c r="F62" s="4">
        <f t="shared" si="96"/>
        <v>-222</v>
      </c>
      <c r="G62" s="4">
        <f t="shared" si="160"/>
        <v>0</v>
      </c>
      <c r="H62" s="33"/>
      <c r="I62" s="3">
        <v>23701</v>
      </c>
      <c r="J62" s="4">
        <f t="shared" si="177"/>
        <v>-362</v>
      </c>
      <c r="K62" s="4">
        <f t="shared" si="173"/>
        <v>23359</v>
      </c>
      <c r="L62" s="30">
        <f t="shared" si="190"/>
        <v>23701</v>
      </c>
      <c r="M62" s="25">
        <f t="shared" si="191"/>
        <v>-362</v>
      </c>
      <c r="P62" s="20">
        <v>248</v>
      </c>
      <c r="Q62" s="21">
        <f t="shared" si="119"/>
        <v>65.171717171717177</v>
      </c>
      <c r="R62" s="21">
        <f t="shared" si="144"/>
        <v>182.82828282828282</v>
      </c>
      <c r="S62" s="34"/>
      <c r="T62" s="3">
        <v>46506</v>
      </c>
      <c r="U62" s="4">
        <f t="shared" si="192"/>
        <v>376</v>
      </c>
      <c r="V62" s="4">
        <f t="shared" si="193"/>
        <v>37661</v>
      </c>
      <c r="W62" s="3">
        <f t="shared" si="158"/>
        <v>41979</v>
      </c>
      <c r="X62" s="25">
        <f t="shared" si="116"/>
        <v>0</v>
      </c>
      <c r="AA62" s="20">
        <v>70</v>
      </c>
      <c r="AB62" s="3">
        <f t="shared" si="127"/>
        <v>70</v>
      </c>
      <c r="AC62" s="3">
        <v>0</v>
      </c>
      <c r="AD62" s="41">
        <f t="shared" si="128"/>
        <v>70</v>
      </c>
      <c r="AE62" s="3">
        <f t="shared" si="129"/>
        <v>70207</v>
      </c>
      <c r="AF62" s="4">
        <f t="shared" si="77"/>
        <v>268</v>
      </c>
      <c r="AG62">
        <v>275</v>
      </c>
      <c r="AI62" s="32"/>
      <c r="AJ62" s="11">
        <v>798.25</v>
      </c>
      <c r="AK62" s="3">
        <v>267121</v>
      </c>
      <c r="AL62" s="4">
        <f t="shared" si="194"/>
        <v>96</v>
      </c>
      <c r="AM62" s="3">
        <v>1970000</v>
      </c>
      <c r="AN62" s="3">
        <f t="shared" si="62"/>
        <v>266799</v>
      </c>
      <c r="AO62" s="3">
        <f t="shared" ref="AO62:AO65" si="217">AO61</f>
        <v>267025</v>
      </c>
      <c r="AP62" s="4">
        <f t="shared" si="209"/>
        <v>0</v>
      </c>
      <c r="AQ62" s="44" t="s">
        <v>14</v>
      </c>
      <c r="AT62">
        <v>268</v>
      </c>
      <c r="AV62">
        <v>208</v>
      </c>
      <c r="AW62" s="47">
        <f t="shared" ref="AW62:AW65" si="218">AV62</f>
        <v>208</v>
      </c>
      <c r="AX62" s="4">
        <v>0</v>
      </c>
      <c r="AZ62" s="4">
        <f t="shared" si="181"/>
        <v>208</v>
      </c>
      <c r="BC62">
        <v>0</v>
      </c>
      <c r="BD62">
        <v>0</v>
      </c>
      <c r="BE62" s="3">
        <f t="shared" si="182"/>
        <v>208</v>
      </c>
      <c r="BF62">
        <v>12</v>
      </c>
      <c r="BG62" s="47">
        <v>0.12</v>
      </c>
      <c r="BH62">
        <v>0</v>
      </c>
      <c r="BI62" s="3">
        <f t="shared" si="81"/>
        <v>70</v>
      </c>
      <c r="BJ62" s="3">
        <f t="shared" si="82"/>
        <v>0</v>
      </c>
      <c r="BK62" s="3" t="b">
        <f t="shared" si="90"/>
        <v>1</v>
      </c>
      <c r="BN62" s="12">
        <v>0</v>
      </c>
      <c r="BO62" s="4">
        <f t="shared" si="83"/>
        <v>138</v>
      </c>
      <c r="BP62" s="4">
        <f t="shared" si="166"/>
        <v>48.484848484848484</v>
      </c>
      <c r="BQ62" s="4">
        <f t="shared" si="167"/>
        <v>48.484848484848484</v>
      </c>
      <c r="BR62" s="4">
        <f t="shared" si="84"/>
        <v>186.4848484848485</v>
      </c>
      <c r="BS62" s="32"/>
      <c r="BT62">
        <v>499.1</v>
      </c>
      <c r="BU62" s="3">
        <v>54343</v>
      </c>
      <c r="BV62" s="4">
        <v>-53</v>
      </c>
      <c r="BW62" s="4">
        <f t="shared" si="183"/>
        <v>53721</v>
      </c>
      <c r="BX62" s="3">
        <f t="shared" ref="BX62:BX63" si="219">BU62</f>
        <v>54343</v>
      </c>
      <c r="BY62" s="4">
        <v>0</v>
      </c>
      <c r="BZ62" s="4" t="s">
        <v>15</v>
      </c>
      <c r="CC62">
        <v>202</v>
      </c>
      <c r="CD62">
        <v>208</v>
      </c>
      <c r="CE62">
        <v>225</v>
      </c>
      <c r="CF62" s="3">
        <f t="shared" si="85"/>
        <v>225</v>
      </c>
      <c r="CG62" s="3">
        <f t="shared" si="86"/>
        <v>0</v>
      </c>
      <c r="CH62">
        <v>0</v>
      </c>
      <c r="CI62">
        <v>0</v>
      </c>
      <c r="CJ62" s="3">
        <f t="shared" si="174"/>
        <v>225</v>
      </c>
      <c r="CK62">
        <v>4</v>
      </c>
      <c r="CL62" s="4"/>
      <c r="CM62" s="4"/>
      <c r="CN62" s="4"/>
      <c r="CO62" s="4"/>
      <c r="CP62" s="47">
        <v>0</v>
      </c>
      <c r="CQ62" s="4">
        <f t="shared" si="101"/>
        <v>70</v>
      </c>
      <c r="CR62" s="4">
        <f t="shared" si="102"/>
        <v>138</v>
      </c>
      <c r="CS62" s="4">
        <f t="shared" si="103"/>
        <v>0</v>
      </c>
      <c r="CT62" s="4">
        <f t="shared" si="104"/>
        <v>17</v>
      </c>
      <c r="CU62" s="4">
        <f t="shared" si="105"/>
        <v>0</v>
      </c>
      <c r="CV62" s="4">
        <f t="shared" si="88"/>
        <v>0</v>
      </c>
      <c r="CW62" s="4">
        <f t="shared" si="89"/>
        <v>0</v>
      </c>
      <c r="CX62" s="47">
        <v>0</v>
      </c>
      <c r="CY62" s="32"/>
      <c r="CZ62" s="7">
        <v>359.83</v>
      </c>
      <c r="DA62">
        <v>525</v>
      </c>
      <c r="DB62" s="4">
        <v>0</v>
      </c>
      <c r="DC62" s="3">
        <v>225</v>
      </c>
      <c r="DD62">
        <v>0</v>
      </c>
      <c r="DE62">
        <v>207</v>
      </c>
      <c r="DF62">
        <v>3</v>
      </c>
      <c r="DG62">
        <v>0</v>
      </c>
      <c r="DH62" s="3">
        <f t="shared" si="188"/>
        <v>3</v>
      </c>
      <c r="DI62" s="3">
        <f t="shared" si="189"/>
        <v>0</v>
      </c>
      <c r="DJ62" s="3">
        <v>0</v>
      </c>
      <c r="DK62" s="3">
        <f t="shared" si="140"/>
        <v>0</v>
      </c>
      <c r="DL62" s="4">
        <f t="shared" si="175"/>
        <v>0</v>
      </c>
      <c r="DM62" s="3">
        <f t="shared" si="65"/>
        <v>0</v>
      </c>
      <c r="DN62" s="3"/>
      <c r="DT62" s="3">
        <f t="shared" si="136"/>
        <v>0</v>
      </c>
      <c r="DW62">
        <v>0</v>
      </c>
      <c r="DX62">
        <v>0</v>
      </c>
    </row>
    <row r="63" spans="1:128" x14ac:dyDescent="0.3">
      <c r="A63" s="1">
        <v>42338</v>
      </c>
      <c r="B63" s="3">
        <v>37530</v>
      </c>
      <c r="C63" s="4">
        <f t="shared" si="176"/>
        <v>-148</v>
      </c>
      <c r="D63" s="4">
        <f t="shared" si="172"/>
        <v>35783</v>
      </c>
      <c r="E63" s="3">
        <f t="shared" si="205"/>
        <v>37530</v>
      </c>
      <c r="F63" s="4">
        <f t="shared" si="96"/>
        <v>-148</v>
      </c>
      <c r="G63" s="4">
        <f t="shared" si="160"/>
        <v>0</v>
      </c>
      <c r="H63" s="33"/>
      <c r="I63" s="17">
        <v>23359</v>
      </c>
      <c r="J63" s="4">
        <f t="shared" si="177"/>
        <v>-342</v>
      </c>
      <c r="K63" s="4">
        <f t="shared" si="173"/>
        <v>23359</v>
      </c>
      <c r="L63" s="30">
        <f t="shared" si="190"/>
        <v>23359</v>
      </c>
      <c r="M63" s="25">
        <f t="shared" si="191"/>
        <v>-342</v>
      </c>
      <c r="N63" s="31">
        <v>0</v>
      </c>
      <c r="O63" s="4">
        <f>-SUM(M34:M63)</f>
        <v>4565</v>
      </c>
      <c r="P63" s="20">
        <v>247</v>
      </c>
      <c r="Q63" s="21">
        <f>0</f>
        <v>0</v>
      </c>
      <c r="R63" s="21">
        <f t="shared" si="144"/>
        <v>172.72727272727272</v>
      </c>
      <c r="S63" s="34"/>
      <c r="T63" s="3">
        <v>46839</v>
      </c>
      <c r="U63" s="4">
        <f t="shared" si="192"/>
        <v>333</v>
      </c>
      <c r="V63" s="4">
        <f t="shared" si="193"/>
        <v>37438</v>
      </c>
      <c r="W63" s="3">
        <f t="shared" si="158"/>
        <v>41979</v>
      </c>
      <c r="X63" s="25">
        <f t="shared" si="116"/>
        <v>0</v>
      </c>
      <c r="Y63" s="4">
        <f>SUM(X34:X63)</f>
        <v>1740</v>
      </c>
      <c r="Z63">
        <v>0</v>
      </c>
      <c r="AA63" s="20">
        <v>69</v>
      </c>
      <c r="AB63" s="3">
        <f t="shared" si="127"/>
        <v>69</v>
      </c>
      <c r="AC63" s="3">
        <v>0</v>
      </c>
      <c r="AD63" s="41">
        <f t="shared" si="128"/>
        <v>69</v>
      </c>
      <c r="AE63" s="3">
        <f t="shared" si="129"/>
        <v>70198</v>
      </c>
      <c r="AF63" s="4">
        <f t="shared" si="77"/>
        <v>275</v>
      </c>
      <c r="AG63">
        <v>270</v>
      </c>
      <c r="AI63" s="32"/>
      <c r="AJ63">
        <v>798.29</v>
      </c>
      <c r="AK63" s="3">
        <v>267250</v>
      </c>
      <c r="AL63" s="4">
        <f t="shared" si="194"/>
        <v>129</v>
      </c>
      <c r="AM63" s="3">
        <v>1970000</v>
      </c>
      <c r="AN63" s="3">
        <f t="shared" si="62"/>
        <v>266799</v>
      </c>
      <c r="AO63" s="3">
        <f t="shared" si="217"/>
        <v>267025</v>
      </c>
      <c r="AP63" s="4">
        <f t="shared" si="209"/>
        <v>0</v>
      </c>
      <c r="AQ63" s="44" t="s">
        <v>14</v>
      </c>
      <c r="AR63" s="4">
        <f>SUM(AP53:AP59,AP41:AP46)</f>
        <v>3615</v>
      </c>
      <c r="AS63" s="4">
        <f>-SUM(AP60:AP61,AP47:AP52,AP34:AP40)</f>
        <v>8034</v>
      </c>
      <c r="AT63">
        <v>275</v>
      </c>
      <c r="AV63">
        <v>201</v>
      </c>
      <c r="AW63" s="47">
        <f t="shared" si="218"/>
        <v>201</v>
      </c>
      <c r="AX63" s="4">
        <v>0</v>
      </c>
      <c r="AY63" s="4">
        <f>1.9835*SUM(AX34:AX63)</f>
        <v>7669.3129444444457</v>
      </c>
      <c r="AZ63" s="4">
        <f t="shared" si="181"/>
        <v>201</v>
      </c>
      <c r="BA63" s="4">
        <f>MAX(AZ34:AZ63)</f>
        <v>292.57575757575756</v>
      </c>
      <c r="BB63" s="4"/>
      <c r="BC63">
        <v>0</v>
      </c>
      <c r="BD63">
        <v>0</v>
      </c>
      <c r="BE63" s="3">
        <f t="shared" si="182"/>
        <v>201</v>
      </c>
      <c r="BF63">
        <v>9</v>
      </c>
      <c r="BG63" s="47">
        <v>0.09</v>
      </c>
      <c r="BH63">
        <v>0</v>
      </c>
      <c r="BI63" s="3">
        <f t="shared" si="81"/>
        <v>69</v>
      </c>
      <c r="BJ63" s="3">
        <f t="shared" si="82"/>
        <v>0</v>
      </c>
      <c r="BK63" s="3" t="b">
        <f t="shared" si="90"/>
        <v>1</v>
      </c>
      <c r="BN63" s="12">
        <v>0</v>
      </c>
      <c r="BO63" s="4">
        <f t="shared" si="83"/>
        <v>132</v>
      </c>
      <c r="BP63" s="4">
        <f t="shared" si="166"/>
        <v>65.151515151515156</v>
      </c>
      <c r="BQ63" s="4">
        <f t="shared" si="167"/>
        <v>65.151515151515156</v>
      </c>
      <c r="BR63" s="4">
        <f t="shared" si="84"/>
        <v>197.15151515151516</v>
      </c>
      <c r="BS63" s="32"/>
      <c r="BT63">
        <v>499.05</v>
      </c>
      <c r="BU63" s="3">
        <v>54289</v>
      </c>
      <c r="BV63" s="4">
        <v>-54</v>
      </c>
      <c r="BW63" s="4">
        <f t="shared" si="183"/>
        <v>53721</v>
      </c>
      <c r="BX63" s="3">
        <f t="shared" si="219"/>
        <v>54289</v>
      </c>
      <c r="BY63" s="4">
        <v>0</v>
      </c>
      <c r="BZ63" s="4" t="s">
        <v>15</v>
      </c>
      <c r="CA63" s="4">
        <f>SUM(BY50:BY53,BY40,BY35:BY38)</f>
        <v>1107</v>
      </c>
      <c r="CB63" s="4">
        <f>-SUM(BY54,BY41:BY44,BY39,BY34)</f>
        <v>1138</v>
      </c>
      <c r="CC63">
        <v>197</v>
      </c>
      <c r="CD63">
        <v>201</v>
      </c>
      <c r="CE63">
        <v>221</v>
      </c>
      <c r="CF63" s="3">
        <f t="shared" si="85"/>
        <v>221</v>
      </c>
      <c r="CG63" s="3">
        <f t="shared" si="86"/>
        <v>0</v>
      </c>
      <c r="CH63">
        <v>0</v>
      </c>
      <c r="CI63">
        <v>0</v>
      </c>
      <c r="CJ63" s="3">
        <f t="shared" si="174"/>
        <v>221</v>
      </c>
      <c r="CK63">
        <v>3</v>
      </c>
      <c r="CP63" s="47">
        <v>0</v>
      </c>
      <c r="CQ63" s="4">
        <f t="shared" si="101"/>
        <v>69</v>
      </c>
      <c r="CR63" s="4">
        <f t="shared" si="102"/>
        <v>132</v>
      </c>
      <c r="CS63" s="4">
        <f t="shared" si="103"/>
        <v>0</v>
      </c>
      <c r="CT63" s="4">
        <f t="shared" si="104"/>
        <v>20</v>
      </c>
      <c r="CU63" s="4">
        <f t="shared" si="105"/>
        <v>0</v>
      </c>
      <c r="CV63" s="4">
        <f t="shared" si="88"/>
        <v>0</v>
      </c>
      <c r="CW63" s="4">
        <f t="shared" si="89"/>
        <v>0</v>
      </c>
      <c r="CX63" s="47">
        <v>0</v>
      </c>
      <c r="CY63" s="32"/>
      <c r="CZ63" s="7">
        <v>359.83</v>
      </c>
      <c r="DA63">
        <v>525</v>
      </c>
      <c r="DB63" s="4">
        <v>0</v>
      </c>
      <c r="DC63" s="3">
        <v>221</v>
      </c>
      <c r="DD63">
        <v>0</v>
      </c>
      <c r="DE63">
        <v>204</v>
      </c>
      <c r="DF63">
        <v>1</v>
      </c>
      <c r="DG63">
        <v>0</v>
      </c>
      <c r="DH63" s="3">
        <f t="shared" si="188"/>
        <v>1</v>
      </c>
      <c r="DI63" s="3">
        <f t="shared" si="189"/>
        <v>0</v>
      </c>
      <c r="DJ63" s="3">
        <v>0</v>
      </c>
      <c r="DK63" s="3">
        <f t="shared" si="140"/>
        <v>0</v>
      </c>
      <c r="DL63" s="4">
        <f t="shared" si="175"/>
        <v>0</v>
      </c>
      <c r="DM63" s="3">
        <f t="shared" si="65"/>
        <v>0</v>
      </c>
      <c r="DN63" s="3"/>
      <c r="DT63" s="3">
        <f t="shared" si="136"/>
        <v>0</v>
      </c>
      <c r="DW63">
        <v>0</v>
      </c>
      <c r="DX63">
        <v>0</v>
      </c>
    </row>
    <row r="64" spans="1:128" x14ac:dyDescent="0.3">
      <c r="A64" s="1">
        <v>42339</v>
      </c>
      <c r="B64" s="3">
        <v>37310</v>
      </c>
      <c r="C64" s="4">
        <f t="shared" si="176"/>
        <v>-220</v>
      </c>
      <c r="D64" s="4">
        <f t="shared" si="172"/>
        <v>35783</v>
      </c>
      <c r="E64" s="3">
        <f t="shared" si="205"/>
        <v>37310</v>
      </c>
      <c r="F64" s="4">
        <f t="shared" si="96"/>
        <v>-220</v>
      </c>
      <c r="G64" s="4">
        <f t="shared" si="160"/>
        <v>0</v>
      </c>
      <c r="H64" s="33"/>
      <c r="I64" s="3">
        <v>23387</v>
      </c>
      <c r="J64" s="4">
        <f t="shared" si="177"/>
        <v>28</v>
      </c>
      <c r="K64" s="4">
        <f t="shared" si="173"/>
        <v>23387</v>
      </c>
      <c r="L64" s="30">
        <f t="shared" ref="L64:L69" si="220">I64</f>
        <v>23387</v>
      </c>
      <c r="M64" s="25">
        <f t="shared" ref="M64:M70" si="221">L64-L63</f>
        <v>28</v>
      </c>
      <c r="P64" s="20">
        <v>26</v>
      </c>
      <c r="Q64" s="21">
        <f t="shared" ref="Q64:Q94" si="222">P64</f>
        <v>26</v>
      </c>
      <c r="R64" s="21">
        <v>0</v>
      </c>
      <c r="S64" s="34"/>
      <c r="T64" s="3">
        <v>46822</v>
      </c>
      <c r="U64" s="4">
        <f t="shared" si="192"/>
        <v>-17</v>
      </c>
      <c r="V64" s="4">
        <f t="shared" si="193"/>
        <v>37438</v>
      </c>
      <c r="W64" s="3">
        <f t="shared" si="158"/>
        <v>41979</v>
      </c>
      <c r="X64" s="25">
        <f t="shared" si="116"/>
        <v>0</v>
      </c>
      <c r="AA64" s="20">
        <v>70</v>
      </c>
      <c r="AB64" s="3">
        <f t="shared" si="127"/>
        <v>70</v>
      </c>
      <c r="AC64" s="3">
        <v>0</v>
      </c>
      <c r="AD64" s="41">
        <f t="shared" si="128"/>
        <v>0</v>
      </c>
      <c r="AE64" s="3">
        <f t="shared" si="129"/>
        <v>70209</v>
      </c>
      <c r="AF64" s="4">
        <f t="shared" si="77"/>
        <v>306</v>
      </c>
      <c r="AG64">
        <v>312</v>
      </c>
      <c r="AI64" s="32"/>
      <c r="AJ64">
        <v>798.25</v>
      </c>
      <c r="AK64" s="3">
        <v>267121</v>
      </c>
      <c r="AL64" s="4">
        <f t="shared" si="194"/>
        <v>-129</v>
      </c>
      <c r="AM64" s="3">
        <v>1970000</v>
      </c>
      <c r="AN64" s="3">
        <f t="shared" si="62"/>
        <v>266799</v>
      </c>
      <c r="AO64" s="3">
        <f t="shared" si="217"/>
        <v>267025</v>
      </c>
      <c r="AP64" s="4">
        <f t="shared" si="209"/>
        <v>0</v>
      </c>
      <c r="AQ64" s="44" t="s">
        <v>15</v>
      </c>
      <c r="AT64">
        <v>306</v>
      </c>
      <c r="AV64">
        <v>367</v>
      </c>
      <c r="AW64" s="47">
        <f t="shared" si="218"/>
        <v>367</v>
      </c>
      <c r="AX64" s="4">
        <v>0</v>
      </c>
      <c r="AZ64" s="4">
        <f t="shared" si="181"/>
        <v>367</v>
      </c>
      <c r="BB64" s="4">
        <f t="shared" ref="BB64:BB94" si="223">AP64/1.9835</f>
        <v>0</v>
      </c>
      <c r="BC64">
        <v>0</v>
      </c>
      <c r="BD64">
        <v>0</v>
      </c>
      <c r="BE64" s="3">
        <f t="shared" si="182"/>
        <v>367</v>
      </c>
      <c r="BF64">
        <v>4</v>
      </c>
      <c r="BG64" s="47">
        <v>0.04</v>
      </c>
      <c r="BH64">
        <v>0</v>
      </c>
      <c r="BI64" s="3">
        <f t="shared" si="81"/>
        <v>0</v>
      </c>
      <c r="BJ64" s="3">
        <f t="shared" si="82"/>
        <v>0</v>
      </c>
      <c r="BK64" s="3" t="b">
        <f t="shared" si="90"/>
        <v>1</v>
      </c>
      <c r="BN64" s="12">
        <v>0</v>
      </c>
      <c r="BO64" s="4">
        <f t="shared" si="83"/>
        <v>367</v>
      </c>
      <c r="BP64" s="4">
        <v>0</v>
      </c>
      <c r="BQ64" s="4">
        <f t="shared" si="167"/>
        <v>0</v>
      </c>
      <c r="BR64" s="4">
        <f t="shared" si="84"/>
        <v>367</v>
      </c>
      <c r="BS64" s="32"/>
      <c r="BT64">
        <v>499.35</v>
      </c>
      <c r="BU64" s="3">
        <v>54609</v>
      </c>
      <c r="BV64" s="4">
        <v>320</v>
      </c>
      <c r="BW64" s="4">
        <f t="shared" si="183"/>
        <v>53721</v>
      </c>
      <c r="BX64" s="3">
        <f t="shared" ref="BX64:BX66" si="224">BX63</f>
        <v>54289</v>
      </c>
      <c r="BY64" s="4">
        <f t="shared" ref="BY64:BY66" si="225">BX64-BX63</f>
        <v>0</v>
      </c>
      <c r="BZ64" s="4" t="s">
        <v>14</v>
      </c>
      <c r="CC64">
        <v>363</v>
      </c>
      <c r="CD64">
        <v>367</v>
      </c>
      <c r="CE64">
        <v>201</v>
      </c>
      <c r="CF64" s="3">
        <f t="shared" si="85"/>
        <v>201</v>
      </c>
      <c r="CG64" s="3">
        <f t="shared" si="86"/>
        <v>0</v>
      </c>
      <c r="CH64">
        <v>0</v>
      </c>
      <c r="CI64">
        <v>0</v>
      </c>
      <c r="CJ64" s="3">
        <f t="shared" si="174"/>
        <v>201</v>
      </c>
      <c r="CK64">
        <v>1</v>
      </c>
      <c r="CP64" s="47">
        <v>0</v>
      </c>
      <c r="CQ64" s="4">
        <f t="shared" si="101"/>
        <v>0</v>
      </c>
      <c r="CR64" s="4">
        <f t="shared" si="102"/>
        <v>201</v>
      </c>
      <c r="CS64" s="4">
        <f t="shared" si="103"/>
        <v>0</v>
      </c>
      <c r="CT64" s="4">
        <f t="shared" si="104"/>
        <v>0</v>
      </c>
      <c r="CU64" s="4">
        <f t="shared" si="105"/>
        <v>0</v>
      </c>
      <c r="CV64" s="4">
        <f t="shared" si="88"/>
        <v>166</v>
      </c>
      <c r="CW64" s="4">
        <f t="shared" si="89"/>
        <v>0</v>
      </c>
      <c r="CX64" s="47">
        <v>0</v>
      </c>
      <c r="CY64" s="32"/>
      <c r="CZ64" s="7">
        <v>359.81</v>
      </c>
      <c r="DA64">
        <v>524</v>
      </c>
      <c r="DB64" s="4">
        <v>-1</v>
      </c>
      <c r="DC64" s="3">
        <v>201</v>
      </c>
      <c r="DD64">
        <v>0</v>
      </c>
      <c r="DE64">
        <v>203</v>
      </c>
      <c r="DF64">
        <v>0</v>
      </c>
      <c r="DG64">
        <v>0</v>
      </c>
      <c r="DH64" s="3">
        <f t="shared" si="188"/>
        <v>0</v>
      </c>
      <c r="DI64" s="3">
        <f t="shared" si="189"/>
        <v>0</v>
      </c>
      <c r="DJ64" s="3">
        <v>0</v>
      </c>
      <c r="DK64" s="3">
        <f t="shared" si="140"/>
        <v>0</v>
      </c>
      <c r="DL64" s="4">
        <f t="shared" si="175"/>
        <v>0</v>
      </c>
      <c r="DM64" s="3">
        <f t="shared" si="65"/>
        <v>0</v>
      </c>
      <c r="DN64" s="3"/>
      <c r="DT64" s="3">
        <f t="shared" si="136"/>
        <v>0</v>
      </c>
      <c r="DW64">
        <v>0</v>
      </c>
      <c r="DX64">
        <v>0</v>
      </c>
    </row>
    <row r="65" spans="1:128" x14ac:dyDescent="0.3">
      <c r="A65" s="1">
        <v>42340</v>
      </c>
      <c r="B65" s="3">
        <v>37163</v>
      </c>
      <c r="C65" s="4">
        <f t="shared" si="176"/>
        <v>-147</v>
      </c>
      <c r="D65" s="4">
        <f t="shared" si="172"/>
        <v>35783</v>
      </c>
      <c r="E65" s="3">
        <f t="shared" si="205"/>
        <v>37163</v>
      </c>
      <c r="F65" s="4">
        <f t="shared" si="96"/>
        <v>-147</v>
      </c>
      <c r="G65" s="4">
        <f t="shared" si="160"/>
        <v>0</v>
      </c>
      <c r="H65" s="33"/>
      <c r="I65" s="3">
        <v>23491</v>
      </c>
      <c r="J65" s="4">
        <f t="shared" si="177"/>
        <v>104</v>
      </c>
      <c r="K65" s="4">
        <f t="shared" si="173"/>
        <v>23491</v>
      </c>
      <c r="L65" s="30">
        <f t="shared" si="220"/>
        <v>23491</v>
      </c>
      <c r="M65" s="25">
        <f t="shared" si="221"/>
        <v>104</v>
      </c>
      <c r="P65" s="20">
        <v>26</v>
      </c>
      <c r="Q65" s="21">
        <f t="shared" si="222"/>
        <v>26</v>
      </c>
      <c r="R65" s="21">
        <v>0</v>
      </c>
      <c r="S65" s="34"/>
      <c r="T65" s="3">
        <v>46756</v>
      </c>
      <c r="U65" s="4">
        <f t="shared" si="192"/>
        <v>-66</v>
      </c>
      <c r="V65" s="4">
        <f t="shared" si="193"/>
        <v>37423</v>
      </c>
      <c r="W65" s="3">
        <f t="shared" si="158"/>
        <v>41979</v>
      </c>
      <c r="X65" s="25">
        <f t="shared" si="116"/>
        <v>0</v>
      </c>
      <c r="AA65" s="20">
        <v>65</v>
      </c>
      <c r="AB65" s="3">
        <f t="shared" si="127"/>
        <v>65</v>
      </c>
      <c r="AC65" s="3">
        <v>0</v>
      </c>
      <c r="AD65" s="41">
        <f t="shared" si="128"/>
        <v>0</v>
      </c>
      <c r="AE65" s="3">
        <f t="shared" si="129"/>
        <v>70247</v>
      </c>
      <c r="AF65" s="4">
        <f t="shared" si="77"/>
        <v>231</v>
      </c>
      <c r="AG65">
        <v>250</v>
      </c>
      <c r="AI65" s="32"/>
      <c r="AJ65">
        <v>798.23</v>
      </c>
      <c r="AK65" s="3">
        <v>267057</v>
      </c>
      <c r="AL65" s="4">
        <f t="shared" si="194"/>
        <v>-64</v>
      </c>
      <c r="AM65" s="3">
        <v>1970000</v>
      </c>
      <c r="AN65" s="3">
        <f t="shared" si="62"/>
        <v>266799</v>
      </c>
      <c r="AO65" s="3">
        <f t="shared" si="217"/>
        <v>267025</v>
      </c>
      <c r="AP65" s="4">
        <f t="shared" si="209"/>
        <v>0</v>
      </c>
      <c r="AQ65" s="44" t="s">
        <v>15</v>
      </c>
      <c r="AT65">
        <v>231</v>
      </c>
      <c r="AV65">
        <v>256</v>
      </c>
      <c r="AW65" s="47">
        <f t="shared" si="218"/>
        <v>256</v>
      </c>
      <c r="AX65" s="4">
        <v>0</v>
      </c>
      <c r="AZ65" s="4">
        <f t="shared" si="181"/>
        <v>256</v>
      </c>
      <c r="BB65" s="4">
        <f t="shared" si="223"/>
        <v>0</v>
      </c>
      <c r="BC65">
        <v>0</v>
      </c>
      <c r="BD65">
        <v>0</v>
      </c>
      <c r="BE65" s="3">
        <f t="shared" si="182"/>
        <v>256</v>
      </c>
      <c r="BF65">
        <v>7</v>
      </c>
      <c r="BG65" s="47">
        <v>7.0000000000000007E-2</v>
      </c>
      <c r="BH65">
        <v>0</v>
      </c>
      <c r="BI65" s="3">
        <f t="shared" si="81"/>
        <v>0</v>
      </c>
      <c r="BJ65" s="3">
        <f t="shared" si="82"/>
        <v>0</v>
      </c>
      <c r="BK65" s="3" t="b">
        <f t="shared" si="90"/>
        <v>1</v>
      </c>
      <c r="BN65" s="12">
        <v>0</v>
      </c>
      <c r="BO65" s="4">
        <f t="shared" si="83"/>
        <v>256</v>
      </c>
      <c r="BP65" s="4">
        <v>0</v>
      </c>
      <c r="BQ65" s="4">
        <f t="shared" si="167"/>
        <v>0</v>
      </c>
      <c r="BR65" s="4">
        <f t="shared" si="84"/>
        <v>256</v>
      </c>
      <c r="BS65" s="32"/>
      <c r="BT65">
        <v>499.41</v>
      </c>
      <c r="BU65" s="3">
        <v>54673</v>
      </c>
      <c r="BV65" s="4">
        <v>64</v>
      </c>
      <c r="BW65" s="4">
        <f t="shared" si="183"/>
        <v>53721</v>
      </c>
      <c r="BX65" s="3">
        <f t="shared" si="224"/>
        <v>54289</v>
      </c>
      <c r="BY65" s="4">
        <f t="shared" si="225"/>
        <v>0</v>
      </c>
      <c r="BZ65" s="4" t="s">
        <v>14</v>
      </c>
      <c r="CC65">
        <v>256</v>
      </c>
      <c r="CD65">
        <v>256</v>
      </c>
      <c r="CE65">
        <v>222</v>
      </c>
      <c r="CF65" s="3">
        <f t="shared" si="85"/>
        <v>222</v>
      </c>
      <c r="CG65" s="3">
        <f t="shared" si="86"/>
        <v>0</v>
      </c>
      <c r="CH65">
        <v>0</v>
      </c>
      <c r="CI65">
        <v>0</v>
      </c>
      <c r="CJ65" s="3">
        <f t="shared" si="174"/>
        <v>222</v>
      </c>
      <c r="CK65">
        <v>2</v>
      </c>
      <c r="CP65" s="47">
        <v>0</v>
      </c>
      <c r="CQ65" s="4">
        <f t="shared" si="101"/>
        <v>0</v>
      </c>
      <c r="CR65" s="4">
        <f t="shared" si="102"/>
        <v>222</v>
      </c>
      <c r="CS65" s="4">
        <f t="shared" si="103"/>
        <v>0</v>
      </c>
      <c r="CT65" s="4">
        <f t="shared" si="104"/>
        <v>0</v>
      </c>
      <c r="CU65" s="4">
        <f t="shared" si="105"/>
        <v>0</v>
      </c>
      <c r="CV65" s="4">
        <f t="shared" si="88"/>
        <v>34</v>
      </c>
      <c r="CW65" s="4">
        <f t="shared" si="89"/>
        <v>0</v>
      </c>
      <c r="CX65" s="47">
        <v>0</v>
      </c>
      <c r="CY65" s="32"/>
      <c r="CZ65" s="7">
        <v>359.83</v>
      </c>
      <c r="DA65">
        <v>525</v>
      </c>
      <c r="DB65" s="4">
        <v>1</v>
      </c>
      <c r="DC65" s="3">
        <v>222</v>
      </c>
      <c r="DD65">
        <v>0</v>
      </c>
      <c r="DE65">
        <v>203</v>
      </c>
      <c r="DF65">
        <v>0</v>
      </c>
      <c r="DG65">
        <v>0</v>
      </c>
      <c r="DH65" s="3">
        <f t="shared" si="188"/>
        <v>0</v>
      </c>
      <c r="DI65" s="3">
        <f t="shared" si="189"/>
        <v>0</v>
      </c>
      <c r="DJ65" s="3">
        <v>0</v>
      </c>
      <c r="DK65" s="3">
        <f t="shared" si="140"/>
        <v>0</v>
      </c>
      <c r="DL65" s="4">
        <f t="shared" si="175"/>
        <v>0</v>
      </c>
      <c r="DM65" s="3">
        <f t="shared" si="65"/>
        <v>0</v>
      </c>
      <c r="DN65" s="3"/>
      <c r="DT65" s="3">
        <f t="shared" si="136"/>
        <v>0</v>
      </c>
      <c r="DW65">
        <v>0</v>
      </c>
      <c r="DX65">
        <v>0</v>
      </c>
    </row>
    <row r="66" spans="1:128" x14ac:dyDescent="0.3">
      <c r="A66" s="1">
        <v>42341</v>
      </c>
      <c r="B66" s="3">
        <v>37016</v>
      </c>
      <c r="C66" s="4">
        <f t="shared" si="176"/>
        <v>-147</v>
      </c>
      <c r="D66" s="4">
        <f t="shared" si="172"/>
        <v>35783</v>
      </c>
      <c r="E66" s="3">
        <f t="shared" si="205"/>
        <v>37016</v>
      </c>
      <c r="F66" s="4">
        <f t="shared" si="96"/>
        <v>-147</v>
      </c>
      <c r="G66" s="4">
        <f t="shared" si="160"/>
        <v>0</v>
      </c>
      <c r="H66" s="33"/>
      <c r="I66" s="3">
        <v>23604</v>
      </c>
      <c r="J66" s="4">
        <f t="shared" si="177"/>
        <v>113</v>
      </c>
      <c r="K66" s="4">
        <f t="shared" si="173"/>
        <v>23604</v>
      </c>
      <c r="L66" s="30">
        <f t="shared" si="220"/>
        <v>23604</v>
      </c>
      <c r="M66" s="25">
        <f t="shared" si="221"/>
        <v>113</v>
      </c>
      <c r="P66" s="20">
        <v>27</v>
      </c>
      <c r="Q66" s="21">
        <f t="shared" si="222"/>
        <v>27</v>
      </c>
      <c r="R66" s="21">
        <v>0</v>
      </c>
      <c r="S66" s="34"/>
      <c r="T66" s="3">
        <v>46522</v>
      </c>
      <c r="U66" s="4">
        <f t="shared" si="192"/>
        <v>-234</v>
      </c>
      <c r="V66" s="4">
        <f t="shared" si="193"/>
        <v>37114</v>
      </c>
      <c r="W66" s="3">
        <f t="shared" si="158"/>
        <v>41979</v>
      </c>
      <c r="X66" s="25">
        <f t="shared" si="116"/>
        <v>0</v>
      </c>
      <c r="AA66" s="20">
        <v>166</v>
      </c>
      <c r="AB66" s="3">
        <f t="shared" si="127"/>
        <v>166</v>
      </c>
      <c r="AC66" s="3">
        <v>0</v>
      </c>
      <c r="AD66" s="41">
        <f t="shared" si="128"/>
        <v>0</v>
      </c>
      <c r="AE66" s="3">
        <f t="shared" si="129"/>
        <v>70126</v>
      </c>
      <c r="AF66" s="4">
        <f t="shared" si="77"/>
        <v>235</v>
      </c>
      <c r="AG66">
        <v>174</v>
      </c>
      <c r="AI66" s="32"/>
      <c r="AJ66">
        <v>798.15</v>
      </c>
      <c r="AK66" s="3">
        <v>266799</v>
      </c>
      <c r="AL66" s="4">
        <f t="shared" si="194"/>
        <v>-258</v>
      </c>
      <c r="AM66" s="3">
        <v>1970000</v>
      </c>
      <c r="AN66" s="3">
        <f t="shared" si="62"/>
        <v>266799</v>
      </c>
      <c r="AO66" s="3">
        <f t="shared" ref="AO66:AO94" si="226">AK66</f>
        <v>266799</v>
      </c>
      <c r="AP66" s="4">
        <f t="shared" si="209"/>
        <v>-226</v>
      </c>
      <c r="AQ66" s="44" t="s">
        <v>16</v>
      </c>
      <c r="AT66">
        <v>235</v>
      </c>
      <c r="AV66">
        <v>361</v>
      </c>
      <c r="AW66" s="4">
        <f>AV66-AX66</f>
        <v>246.85858585858585</v>
      </c>
      <c r="AX66" s="3">
        <f>IF(AV66&lt;=-AP66/1.98,AV66,-AP66/1.98)</f>
        <v>114.14141414141415</v>
      </c>
      <c r="AZ66" s="4">
        <f t="shared" si="181"/>
        <v>246.85858585858585</v>
      </c>
      <c r="BB66" s="4">
        <f t="shared" si="223"/>
        <v>-113.94000504159314</v>
      </c>
      <c r="BC66">
        <v>0</v>
      </c>
      <c r="BD66">
        <v>0</v>
      </c>
      <c r="BE66" s="3">
        <f t="shared" si="182"/>
        <v>361</v>
      </c>
      <c r="BF66">
        <v>4</v>
      </c>
      <c r="BG66" s="47">
        <v>0.04</v>
      </c>
      <c r="BH66">
        <v>0</v>
      </c>
      <c r="BI66" s="3">
        <f t="shared" si="81"/>
        <v>0</v>
      </c>
      <c r="BJ66" s="3">
        <f t="shared" si="82"/>
        <v>0</v>
      </c>
      <c r="BK66" s="3" t="b">
        <f t="shared" si="90"/>
        <v>1</v>
      </c>
      <c r="BL66" s="39"/>
      <c r="BM66" s="40"/>
      <c r="BN66" s="25">
        <f t="shared" si="123"/>
        <v>110.14141414141415</v>
      </c>
      <c r="BO66" s="4">
        <f t="shared" si="83"/>
        <v>250.85858585858585</v>
      </c>
      <c r="BP66" s="4">
        <v>0</v>
      </c>
      <c r="BQ66" s="4">
        <f t="shared" si="167"/>
        <v>0</v>
      </c>
      <c r="BR66" s="4">
        <f t="shared" si="84"/>
        <v>250.85858585858585</v>
      </c>
      <c r="BS66" s="32"/>
      <c r="BT66">
        <v>499.68</v>
      </c>
      <c r="BU66" s="3">
        <v>54962</v>
      </c>
      <c r="BV66" s="4">
        <v>289</v>
      </c>
      <c r="BW66" s="4">
        <f t="shared" si="183"/>
        <v>53721</v>
      </c>
      <c r="BX66" s="3">
        <f t="shared" si="224"/>
        <v>54289</v>
      </c>
      <c r="BY66" s="4">
        <f t="shared" si="225"/>
        <v>0</v>
      </c>
      <c r="BZ66" s="4" t="s">
        <v>14</v>
      </c>
      <c r="CC66">
        <v>367</v>
      </c>
      <c r="CD66">
        <v>361</v>
      </c>
      <c r="CE66">
        <v>220</v>
      </c>
      <c r="CF66" s="3">
        <f t="shared" si="85"/>
        <v>220</v>
      </c>
      <c r="CG66" s="3">
        <f t="shared" si="86"/>
        <v>0</v>
      </c>
      <c r="CH66">
        <v>0</v>
      </c>
      <c r="CI66">
        <v>0</v>
      </c>
      <c r="CJ66" s="3">
        <f t="shared" si="174"/>
        <v>220</v>
      </c>
      <c r="CK66">
        <v>1</v>
      </c>
      <c r="CP66" s="47">
        <v>0</v>
      </c>
      <c r="CQ66" s="4">
        <f t="shared" si="101"/>
        <v>0</v>
      </c>
      <c r="CR66" s="4">
        <f t="shared" si="102"/>
        <v>109.85858585858585</v>
      </c>
      <c r="CS66" s="4">
        <f t="shared" si="103"/>
        <v>110.14141414141415</v>
      </c>
      <c r="CT66" s="4">
        <f t="shared" si="104"/>
        <v>0</v>
      </c>
      <c r="CU66" s="4">
        <f t="shared" si="105"/>
        <v>0</v>
      </c>
      <c r="CV66" s="4">
        <f t="shared" si="88"/>
        <v>141</v>
      </c>
      <c r="CW66" s="4">
        <f t="shared" si="89"/>
        <v>0</v>
      </c>
      <c r="CX66" s="47">
        <v>0</v>
      </c>
      <c r="CY66" s="32"/>
      <c r="CZ66" s="7">
        <v>359.83</v>
      </c>
      <c r="DA66">
        <v>525</v>
      </c>
      <c r="DB66" s="4">
        <v>0</v>
      </c>
      <c r="DC66" s="3">
        <v>220</v>
      </c>
      <c r="DD66">
        <v>0</v>
      </c>
      <c r="DE66">
        <v>203</v>
      </c>
      <c r="DF66">
        <v>0</v>
      </c>
      <c r="DG66">
        <v>0</v>
      </c>
      <c r="DH66" s="3">
        <f t="shared" si="188"/>
        <v>0</v>
      </c>
      <c r="DI66" s="3">
        <f t="shared" si="189"/>
        <v>0</v>
      </c>
      <c r="DJ66" s="3">
        <v>0</v>
      </c>
      <c r="DK66" s="3">
        <f t="shared" si="140"/>
        <v>0</v>
      </c>
      <c r="DL66" s="4">
        <f t="shared" si="175"/>
        <v>0</v>
      </c>
      <c r="DM66" s="3">
        <f t="shared" si="65"/>
        <v>0</v>
      </c>
      <c r="DN66" s="3"/>
      <c r="DT66" s="3">
        <f t="shared" si="136"/>
        <v>0</v>
      </c>
      <c r="DW66">
        <v>0</v>
      </c>
      <c r="DX66">
        <v>0</v>
      </c>
    </row>
    <row r="67" spans="1:128" x14ac:dyDescent="0.3">
      <c r="A67" s="1">
        <v>42342</v>
      </c>
      <c r="B67" s="3">
        <v>36943</v>
      </c>
      <c r="C67" s="4">
        <f t="shared" si="176"/>
        <v>-73</v>
      </c>
      <c r="D67" s="4">
        <f t="shared" si="172"/>
        <v>35783</v>
      </c>
      <c r="E67" s="3">
        <f t="shared" si="205"/>
        <v>36943</v>
      </c>
      <c r="F67" s="4">
        <f t="shared" si="96"/>
        <v>-73</v>
      </c>
      <c r="G67" s="4">
        <f t="shared" si="160"/>
        <v>0</v>
      </c>
      <c r="H67" s="33"/>
      <c r="I67" s="3">
        <v>23720</v>
      </c>
      <c r="J67" s="4">
        <f t="shared" si="177"/>
        <v>116</v>
      </c>
      <c r="K67" s="4">
        <f t="shared" si="173"/>
        <v>23720</v>
      </c>
      <c r="L67" s="30">
        <f t="shared" si="220"/>
        <v>23720</v>
      </c>
      <c r="M67" s="25">
        <f t="shared" si="221"/>
        <v>116</v>
      </c>
      <c r="P67" s="20">
        <v>26</v>
      </c>
      <c r="Q67" s="21">
        <f t="shared" si="222"/>
        <v>26</v>
      </c>
      <c r="R67" s="21">
        <v>0</v>
      </c>
      <c r="S67" s="34"/>
      <c r="T67" s="3">
        <v>45989</v>
      </c>
      <c r="U67" s="4">
        <f t="shared" si="192"/>
        <v>-533</v>
      </c>
      <c r="V67" s="4">
        <f t="shared" si="193"/>
        <v>36801</v>
      </c>
      <c r="W67" s="3">
        <f t="shared" si="158"/>
        <v>41979</v>
      </c>
      <c r="X67" s="25">
        <f t="shared" si="116"/>
        <v>0</v>
      </c>
      <c r="AA67" s="20">
        <v>299</v>
      </c>
      <c r="AB67" s="3">
        <f t="shared" ref="AB67:AB94" si="227">AA67</f>
        <v>299</v>
      </c>
      <c r="AC67" s="3">
        <v>0</v>
      </c>
      <c r="AD67" s="41">
        <f t="shared" ref="AD67:AD94" si="228">MIN(R67,AB67-AC67)</f>
        <v>0</v>
      </c>
      <c r="AE67" s="3">
        <f t="shared" ref="AE67:AE94" si="229">T67+I67</f>
        <v>69709</v>
      </c>
      <c r="AF67" s="4">
        <f t="shared" si="77"/>
        <v>483</v>
      </c>
      <c r="AG67" s="3">
        <v>273</v>
      </c>
      <c r="AH67" s="3"/>
      <c r="AI67" s="32"/>
      <c r="AJ67">
        <v>798.43</v>
      </c>
      <c r="AK67" s="3">
        <v>267700</v>
      </c>
      <c r="AL67" s="4">
        <f t="shared" si="194"/>
        <v>901</v>
      </c>
      <c r="AM67" s="3">
        <v>1970000</v>
      </c>
      <c r="AN67" s="3">
        <f t="shared" si="62"/>
        <v>267700</v>
      </c>
      <c r="AO67" s="3">
        <f t="shared" si="226"/>
        <v>267700</v>
      </c>
      <c r="AP67" s="4">
        <f t="shared" si="209"/>
        <v>901</v>
      </c>
      <c r="AQ67" s="44" t="s">
        <v>18</v>
      </c>
      <c r="AT67">
        <v>483</v>
      </c>
      <c r="AV67">
        <v>21</v>
      </c>
      <c r="AW67" s="47">
        <f t="shared" ref="AW67:AW94" si="230">AV67</f>
        <v>21</v>
      </c>
      <c r="AX67" s="4">
        <v>0</v>
      </c>
      <c r="AZ67" s="4">
        <f t="shared" si="181"/>
        <v>21</v>
      </c>
      <c r="BB67" s="4">
        <f t="shared" si="223"/>
        <v>454.24754222334258</v>
      </c>
      <c r="BC67">
        <v>0</v>
      </c>
      <c r="BD67">
        <v>0</v>
      </c>
      <c r="BE67" s="3">
        <f t="shared" si="182"/>
        <v>21</v>
      </c>
      <c r="BF67">
        <v>8</v>
      </c>
      <c r="BG67" s="47">
        <v>0.08</v>
      </c>
      <c r="BH67">
        <v>0.26</v>
      </c>
      <c r="BI67" s="3">
        <f t="shared" si="81"/>
        <v>0</v>
      </c>
      <c r="BJ67" s="3">
        <f t="shared" si="82"/>
        <v>0</v>
      </c>
      <c r="BK67" s="3" t="b">
        <f t="shared" si="90"/>
        <v>1</v>
      </c>
      <c r="BN67" s="12">
        <v>0</v>
      </c>
      <c r="BO67" s="4">
        <f t="shared" si="83"/>
        <v>21</v>
      </c>
      <c r="BP67" s="4">
        <f t="shared" si="166"/>
        <v>455.05050505050508</v>
      </c>
      <c r="BQ67" s="4">
        <f t="shared" si="167"/>
        <v>455.05050505050508</v>
      </c>
      <c r="BR67" s="4">
        <f t="shared" si="84"/>
        <v>476.05050505050508</v>
      </c>
      <c r="BS67" s="32"/>
      <c r="BT67">
        <v>499.3</v>
      </c>
      <c r="BU67" s="3">
        <v>54556</v>
      </c>
      <c r="BV67" s="4">
        <v>-406</v>
      </c>
      <c r="BW67" s="4">
        <f t="shared" si="183"/>
        <v>53721</v>
      </c>
      <c r="BX67" s="3">
        <f t="shared" ref="BX67:BX68" si="231">BU67</f>
        <v>54556</v>
      </c>
      <c r="BY67" s="4">
        <v>0</v>
      </c>
      <c r="BZ67" s="4" t="s">
        <v>15</v>
      </c>
      <c r="CC67">
        <v>17</v>
      </c>
      <c r="CD67">
        <v>21</v>
      </c>
      <c r="CE67">
        <v>219</v>
      </c>
      <c r="CF67" s="3">
        <f t="shared" si="85"/>
        <v>219</v>
      </c>
      <c r="CG67" s="3">
        <f t="shared" si="86"/>
        <v>0</v>
      </c>
      <c r="CH67">
        <v>0</v>
      </c>
      <c r="CI67">
        <v>0</v>
      </c>
      <c r="CJ67" s="3">
        <f t="shared" si="174"/>
        <v>219</v>
      </c>
      <c r="CK67">
        <v>3</v>
      </c>
      <c r="CL67" s="4"/>
      <c r="CM67" s="4"/>
      <c r="CN67" s="4"/>
      <c r="CO67" s="4"/>
      <c r="CP67" s="47">
        <v>0</v>
      </c>
      <c r="CQ67" s="4">
        <f t="shared" si="101"/>
        <v>0</v>
      </c>
      <c r="CR67" s="4">
        <f t="shared" si="102"/>
        <v>21</v>
      </c>
      <c r="CS67" s="4">
        <f t="shared" si="103"/>
        <v>0</v>
      </c>
      <c r="CT67" s="4">
        <f t="shared" si="104"/>
        <v>198</v>
      </c>
      <c r="CU67" s="4">
        <f t="shared" si="105"/>
        <v>0</v>
      </c>
      <c r="CV67" s="4">
        <f t="shared" si="88"/>
        <v>0</v>
      </c>
      <c r="CW67" s="4">
        <f t="shared" si="89"/>
        <v>0</v>
      </c>
      <c r="CX67" s="47">
        <v>0</v>
      </c>
      <c r="CY67" s="32"/>
      <c r="CZ67" s="7">
        <v>359.83</v>
      </c>
      <c r="DA67">
        <v>525</v>
      </c>
      <c r="DB67" s="4">
        <v>0</v>
      </c>
      <c r="DC67" s="3">
        <v>219</v>
      </c>
      <c r="DD67">
        <v>0</v>
      </c>
      <c r="DE67">
        <v>202</v>
      </c>
      <c r="DF67">
        <v>0</v>
      </c>
      <c r="DG67">
        <v>0</v>
      </c>
      <c r="DH67" s="3">
        <f t="shared" si="188"/>
        <v>0</v>
      </c>
      <c r="DI67" s="3">
        <f t="shared" si="189"/>
        <v>0</v>
      </c>
      <c r="DJ67" s="3">
        <v>0</v>
      </c>
      <c r="DK67" s="3">
        <f t="shared" si="140"/>
        <v>0</v>
      </c>
      <c r="DL67" s="4">
        <f t="shared" si="175"/>
        <v>0</v>
      </c>
      <c r="DM67" s="3">
        <f t="shared" si="65"/>
        <v>0</v>
      </c>
      <c r="DN67" s="3"/>
      <c r="DT67" s="3">
        <f t="shared" ref="DT67:DT94" si="232">IF(AND(AP67&gt;0,G67/1.9835&gt;0),MIN(G67,AP67/1.9835),0)</f>
        <v>0</v>
      </c>
      <c r="DW67">
        <v>0</v>
      </c>
      <c r="DX67">
        <v>0</v>
      </c>
    </row>
    <row r="68" spans="1:128" x14ac:dyDescent="0.3">
      <c r="A68" s="1">
        <v>42343</v>
      </c>
      <c r="B68" s="3">
        <v>36797</v>
      </c>
      <c r="C68" s="4">
        <f t="shared" si="176"/>
        <v>-146</v>
      </c>
      <c r="D68" s="4">
        <f t="shared" si="172"/>
        <v>35783</v>
      </c>
      <c r="E68" s="3">
        <f t="shared" si="205"/>
        <v>36797</v>
      </c>
      <c r="F68" s="4">
        <f t="shared" si="96"/>
        <v>-146</v>
      </c>
      <c r="G68" s="4">
        <f t="shared" si="160"/>
        <v>0</v>
      </c>
      <c r="H68" s="33"/>
      <c r="I68" s="3">
        <v>23814</v>
      </c>
      <c r="J68" s="4">
        <f t="shared" si="177"/>
        <v>94</v>
      </c>
      <c r="K68" s="4">
        <f t="shared" si="173"/>
        <v>23814</v>
      </c>
      <c r="L68" s="30">
        <f t="shared" si="220"/>
        <v>23814</v>
      </c>
      <c r="M68" s="25">
        <f t="shared" si="221"/>
        <v>94</v>
      </c>
      <c r="P68" s="20">
        <v>26</v>
      </c>
      <c r="Q68" s="21">
        <f t="shared" si="222"/>
        <v>26</v>
      </c>
      <c r="R68" s="21">
        <v>0</v>
      </c>
      <c r="S68" s="34"/>
      <c r="T68" s="3">
        <v>45469</v>
      </c>
      <c r="U68" s="4">
        <f t="shared" si="192"/>
        <v>-520</v>
      </c>
      <c r="V68" s="4">
        <f t="shared" si="193"/>
        <v>36513</v>
      </c>
      <c r="W68" s="3">
        <f t="shared" si="158"/>
        <v>41979</v>
      </c>
      <c r="X68" s="25">
        <f t="shared" si="116"/>
        <v>0</v>
      </c>
      <c r="AA68" s="20">
        <v>298</v>
      </c>
      <c r="AB68" s="3">
        <f t="shared" si="227"/>
        <v>298</v>
      </c>
      <c r="AC68" s="3">
        <v>0</v>
      </c>
      <c r="AD68" s="41">
        <f t="shared" si="228"/>
        <v>0</v>
      </c>
      <c r="AE68" s="3">
        <f t="shared" si="229"/>
        <v>69283</v>
      </c>
      <c r="AF68" s="4">
        <f t="shared" si="77"/>
        <v>517</v>
      </c>
      <c r="AG68">
        <v>302</v>
      </c>
      <c r="AI68" s="32"/>
      <c r="AJ68">
        <v>798.74</v>
      </c>
      <c r="AK68" s="3">
        <v>268697</v>
      </c>
      <c r="AL68" s="4">
        <f t="shared" si="194"/>
        <v>997</v>
      </c>
      <c r="AM68" s="3">
        <v>1970000</v>
      </c>
      <c r="AN68" s="3">
        <f t="shared" si="62"/>
        <v>268697</v>
      </c>
      <c r="AO68" s="3">
        <f t="shared" si="226"/>
        <v>268697</v>
      </c>
      <c r="AP68" s="4">
        <f t="shared" si="209"/>
        <v>997</v>
      </c>
      <c r="AQ68" s="44" t="s">
        <v>17</v>
      </c>
      <c r="AT68">
        <v>517</v>
      </c>
      <c r="AV68">
        <v>9</v>
      </c>
      <c r="AW68" s="47">
        <f t="shared" si="230"/>
        <v>9</v>
      </c>
      <c r="AX68" s="4">
        <v>0</v>
      </c>
      <c r="AZ68" s="4">
        <f t="shared" si="181"/>
        <v>9</v>
      </c>
      <c r="BB68" s="4">
        <f t="shared" si="223"/>
        <v>502.6468364003025</v>
      </c>
      <c r="BC68">
        <v>0</v>
      </c>
      <c r="BD68">
        <v>0</v>
      </c>
      <c r="BE68" s="3">
        <f t="shared" si="182"/>
        <v>9</v>
      </c>
      <c r="BF68">
        <v>5</v>
      </c>
      <c r="BG68" s="47">
        <v>0.05</v>
      </c>
      <c r="BH68">
        <v>0</v>
      </c>
      <c r="BI68" s="3">
        <f t="shared" si="81"/>
        <v>0</v>
      </c>
      <c r="BJ68" s="3">
        <f t="shared" si="82"/>
        <v>0</v>
      </c>
      <c r="BK68" s="3" t="b">
        <f t="shared" si="90"/>
        <v>1</v>
      </c>
      <c r="BL68" s="39"/>
      <c r="BM68" s="40"/>
      <c r="BN68" s="12">
        <v>0</v>
      </c>
      <c r="BO68" s="4">
        <f t="shared" si="83"/>
        <v>9</v>
      </c>
      <c r="BP68" s="4">
        <f t="shared" si="166"/>
        <v>503.53535353535352</v>
      </c>
      <c r="BQ68" s="4">
        <f t="shared" si="167"/>
        <v>503.53535353535352</v>
      </c>
      <c r="BR68" s="4">
        <f t="shared" si="84"/>
        <v>512.53535353535358</v>
      </c>
      <c r="BS68" s="32"/>
      <c r="BT68">
        <v>498.89</v>
      </c>
      <c r="BU68" s="3">
        <v>54120</v>
      </c>
      <c r="BV68" s="4">
        <v>-436</v>
      </c>
      <c r="BW68" s="4">
        <f t="shared" si="183"/>
        <v>53721</v>
      </c>
      <c r="BX68" s="3">
        <f t="shared" si="231"/>
        <v>54120</v>
      </c>
      <c r="BY68" s="4">
        <v>0</v>
      </c>
      <c r="BZ68" s="4" t="s">
        <v>15</v>
      </c>
      <c r="CC68">
        <v>0</v>
      </c>
      <c r="CD68">
        <v>9</v>
      </c>
      <c r="CE68">
        <v>218</v>
      </c>
      <c r="CF68" s="3">
        <f t="shared" si="85"/>
        <v>218</v>
      </c>
      <c r="CG68" s="3">
        <f t="shared" si="86"/>
        <v>0</v>
      </c>
      <c r="CH68">
        <v>0</v>
      </c>
      <c r="CI68">
        <v>0</v>
      </c>
      <c r="CJ68" s="3">
        <f t="shared" si="174"/>
        <v>218</v>
      </c>
      <c r="CK68">
        <v>2</v>
      </c>
      <c r="CL68" s="4"/>
      <c r="CM68" s="4"/>
      <c r="CN68" s="4"/>
      <c r="CO68" s="4"/>
      <c r="CP68" s="47">
        <v>0</v>
      </c>
      <c r="CQ68" s="4">
        <f t="shared" si="101"/>
        <v>0</v>
      </c>
      <c r="CR68" s="4">
        <f t="shared" si="102"/>
        <v>9</v>
      </c>
      <c r="CS68" s="4">
        <f t="shared" si="103"/>
        <v>0</v>
      </c>
      <c r="CT68" s="4">
        <f t="shared" si="104"/>
        <v>209</v>
      </c>
      <c r="CU68" s="4">
        <f t="shared" si="105"/>
        <v>0</v>
      </c>
      <c r="CV68" s="4">
        <f t="shared" si="88"/>
        <v>0</v>
      </c>
      <c r="CW68" s="4">
        <f t="shared" si="89"/>
        <v>0</v>
      </c>
      <c r="CX68" s="47">
        <v>0</v>
      </c>
      <c r="CY68" s="32"/>
      <c r="CZ68" s="7">
        <v>359.83</v>
      </c>
      <c r="DA68">
        <v>525</v>
      </c>
      <c r="DB68" s="4">
        <v>0</v>
      </c>
      <c r="DC68" s="3">
        <v>218</v>
      </c>
      <c r="DD68">
        <v>0</v>
      </c>
      <c r="DE68">
        <v>201</v>
      </c>
      <c r="DF68">
        <v>0</v>
      </c>
      <c r="DG68">
        <v>0</v>
      </c>
      <c r="DH68" s="3">
        <f t="shared" si="188"/>
        <v>0</v>
      </c>
      <c r="DI68" s="3">
        <f t="shared" si="189"/>
        <v>0</v>
      </c>
      <c r="DJ68" s="3">
        <v>0</v>
      </c>
      <c r="DK68" s="3">
        <f t="shared" si="140"/>
        <v>0</v>
      </c>
      <c r="DL68" s="4">
        <f t="shared" si="175"/>
        <v>0</v>
      </c>
      <c r="DM68" s="3">
        <f t="shared" si="65"/>
        <v>0</v>
      </c>
      <c r="DN68" s="3"/>
      <c r="DT68" s="3">
        <f t="shared" si="232"/>
        <v>0</v>
      </c>
      <c r="DW68">
        <v>0</v>
      </c>
      <c r="DX68">
        <v>0</v>
      </c>
    </row>
    <row r="69" spans="1:128" x14ac:dyDescent="0.3">
      <c r="A69" s="1">
        <v>42344</v>
      </c>
      <c r="B69" s="3">
        <v>36724</v>
      </c>
      <c r="C69" s="4">
        <f t="shared" si="176"/>
        <v>-73</v>
      </c>
      <c r="D69" s="4">
        <f t="shared" si="172"/>
        <v>35783</v>
      </c>
      <c r="E69" s="3">
        <f t="shared" si="205"/>
        <v>36724</v>
      </c>
      <c r="F69" s="4">
        <f t="shared" si="96"/>
        <v>-73</v>
      </c>
      <c r="G69" s="4">
        <f t="shared" si="160"/>
        <v>0</v>
      </c>
      <c r="H69" s="33"/>
      <c r="I69" s="3">
        <v>23915</v>
      </c>
      <c r="J69" s="4">
        <f t="shared" si="177"/>
        <v>101</v>
      </c>
      <c r="K69" s="4">
        <f t="shared" si="173"/>
        <v>23915</v>
      </c>
      <c r="L69" s="30">
        <f t="shared" si="220"/>
        <v>23915</v>
      </c>
      <c r="M69" s="25">
        <f t="shared" si="221"/>
        <v>101</v>
      </c>
      <c r="P69" s="20">
        <v>26</v>
      </c>
      <c r="Q69" s="21">
        <f t="shared" si="222"/>
        <v>26</v>
      </c>
      <c r="R69" s="21">
        <v>0</v>
      </c>
      <c r="S69" s="34"/>
      <c r="T69" s="3">
        <v>44950</v>
      </c>
      <c r="U69" s="4">
        <f t="shared" si="192"/>
        <v>-519</v>
      </c>
      <c r="V69" s="4">
        <f t="shared" si="193"/>
        <v>36312</v>
      </c>
      <c r="W69" s="3">
        <f t="shared" si="158"/>
        <v>41979</v>
      </c>
      <c r="X69" s="25">
        <f t="shared" si="116"/>
        <v>0</v>
      </c>
      <c r="AA69" s="20">
        <v>297</v>
      </c>
      <c r="AB69" s="3">
        <f t="shared" si="227"/>
        <v>297</v>
      </c>
      <c r="AC69" s="3">
        <v>0</v>
      </c>
      <c r="AD69" s="41">
        <f t="shared" si="228"/>
        <v>0</v>
      </c>
      <c r="AE69" s="3">
        <f t="shared" si="229"/>
        <v>68865</v>
      </c>
      <c r="AF69" s="4">
        <f t="shared" si="77"/>
        <v>405</v>
      </c>
      <c r="AG69">
        <v>194</v>
      </c>
      <c r="AI69" s="32"/>
      <c r="AJ69">
        <v>798.97</v>
      </c>
      <c r="AK69" s="3">
        <v>269437</v>
      </c>
      <c r="AL69" s="4">
        <f t="shared" si="194"/>
        <v>740</v>
      </c>
      <c r="AM69" s="3">
        <v>1970000</v>
      </c>
      <c r="AN69" s="3">
        <f t="shared" si="62"/>
        <v>269437</v>
      </c>
      <c r="AO69" s="3">
        <f t="shared" si="226"/>
        <v>269437</v>
      </c>
      <c r="AP69" s="4">
        <f t="shared" si="209"/>
        <v>740</v>
      </c>
      <c r="AQ69" s="44" t="s">
        <v>17</v>
      </c>
      <c r="AT69">
        <v>405</v>
      </c>
      <c r="AV69">
        <v>25</v>
      </c>
      <c r="AW69" s="47">
        <f t="shared" si="230"/>
        <v>25</v>
      </c>
      <c r="AX69" s="4">
        <v>0</v>
      </c>
      <c r="AZ69" s="4">
        <f t="shared" si="181"/>
        <v>25</v>
      </c>
      <c r="BB69" s="4">
        <f t="shared" si="223"/>
        <v>373.07789261406606</v>
      </c>
      <c r="BC69">
        <v>0</v>
      </c>
      <c r="BD69">
        <v>0</v>
      </c>
      <c r="BE69" s="3">
        <f t="shared" si="182"/>
        <v>25</v>
      </c>
      <c r="BF69">
        <v>7</v>
      </c>
      <c r="BG69" s="47">
        <v>7.0000000000000007E-2</v>
      </c>
      <c r="BH69">
        <v>0.01</v>
      </c>
      <c r="BI69" s="3">
        <f t="shared" si="81"/>
        <v>0</v>
      </c>
      <c r="BJ69" s="3">
        <f t="shared" si="82"/>
        <v>0</v>
      </c>
      <c r="BK69" s="3" t="b">
        <f t="shared" si="90"/>
        <v>1</v>
      </c>
      <c r="BL69" s="39"/>
      <c r="BM69" s="40"/>
      <c r="BN69" s="12">
        <v>0</v>
      </c>
      <c r="BO69" s="4">
        <f t="shared" si="83"/>
        <v>25</v>
      </c>
      <c r="BP69" s="4">
        <f t="shared" si="166"/>
        <v>373.73737373737373</v>
      </c>
      <c r="BQ69" s="4">
        <f t="shared" si="167"/>
        <v>373.73737373737373</v>
      </c>
      <c r="BR69" s="4">
        <f t="shared" si="84"/>
        <v>398.73737373737373</v>
      </c>
      <c r="BS69" s="32"/>
      <c r="BT69">
        <v>498.51</v>
      </c>
      <c r="BU69" s="3">
        <v>53721</v>
      </c>
      <c r="BV69" s="4">
        <v>-399</v>
      </c>
      <c r="BW69" s="4">
        <f t="shared" si="183"/>
        <v>53721</v>
      </c>
      <c r="BX69" s="3">
        <f>BU69</f>
        <v>53721</v>
      </c>
      <c r="BY69" s="4">
        <f>BX69-BW36</f>
        <v>-263</v>
      </c>
      <c r="BZ69" s="4" t="s">
        <v>16</v>
      </c>
      <c r="CA69" s="4">
        <f>CA35+BY69-CA54</f>
        <v>569</v>
      </c>
      <c r="CC69">
        <v>20</v>
      </c>
      <c r="CD69">
        <v>25</v>
      </c>
      <c r="CE69">
        <v>219</v>
      </c>
      <c r="CF69" s="3">
        <f t="shared" si="85"/>
        <v>86.171717171717177</v>
      </c>
      <c r="CG69" s="3">
        <f t="shared" si="86"/>
        <v>132.82828282828282</v>
      </c>
      <c r="CH69">
        <v>0</v>
      </c>
      <c r="CI69">
        <v>0</v>
      </c>
      <c r="CJ69" s="3">
        <f t="shared" si="174"/>
        <v>219</v>
      </c>
      <c r="CK69">
        <v>2</v>
      </c>
      <c r="CL69" s="4"/>
      <c r="CM69" s="4"/>
      <c r="CN69" s="4"/>
      <c r="CO69" s="4"/>
      <c r="CP69" s="48">
        <v>0</v>
      </c>
      <c r="CQ69" s="4">
        <f t="shared" si="101"/>
        <v>0</v>
      </c>
      <c r="CR69" s="4">
        <f t="shared" si="102"/>
        <v>25</v>
      </c>
      <c r="CS69" s="4">
        <f t="shared" si="103"/>
        <v>0</v>
      </c>
      <c r="CT69" s="4">
        <f t="shared" si="104"/>
        <v>194</v>
      </c>
      <c r="CU69" s="4">
        <f t="shared" si="105"/>
        <v>0</v>
      </c>
      <c r="CV69" s="4">
        <f t="shared" si="88"/>
        <v>0</v>
      </c>
      <c r="CW69" s="4">
        <f t="shared" si="89"/>
        <v>0</v>
      </c>
      <c r="CX69" s="47">
        <v>0</v>
      </c>
      <c r="CY69" s="32"/>
      <c r="CZ69" s="7">
        <v>359.83</v>
      </c>
      <c r="DA69">
        <v>525</v>
      </c>
      <c r="DB69" s="4">
        <v>0</v>
      </c>
      <c r="DC69" s="3">
        <v>219</v>
      </c>
      <c r="DD69">
        <v>0</v>
      </c>
      <c r="DE69">
        <v>202</v>
      </c>
      <c r="DF69">
        <v>0</v>
      </c>
      <c r="DG69">
        <v>0</v>
      </c>
      <c r="DH69" s="3">
        <f t="shared" si="188"/>
        <v>0</v>
      </c>
      <c r="DI69" s="3">
        <f t="shared" si="189"/>
        <v>0</v>
      </c>
      <c r="DJ69" s="3">
        <v>0</v>
      </c>
      <c r="DK69" s="3">
        <f t="shared" si="140"/>
        <v>0</v>
      </c>
      <c r="DL69" s="4">
        <f t="shared" si="175"/>
        <v>0</v>
      </c>
      <c r="DM69" s="3">
        <f t="shared" si="65"/>
        <v>0</v>
      </c>
      <c r="DN69" s="3"/>
      <c r="DT69" s="3">
        <f t="shared" si="232"/>
        <v>0</v>
      </c>
      <c r="DW69">
        <v>0</v>
      </c>
      <c r="DX69">
        <v>0</v>
      </c>
    </row>
    <row r="70" spans="1:128" x14ac:dyDescent="0.3">
      <c r="A70" s="1">
        <v>42345</v>
      </c>
      <c r="B70" s="3">
        <v>36579</v>
      </c>
      <c r="C70" s="4">
        <f t="shared" si="176"/>
        <v>-145</v>
      </c>
      <c r="D70" s="4">
        <f t="shared" si="172"/>
        <v>35783</v>
      </c>
      <c r="E70" s="3">
        <f t="shared" si="205"/>
        <v>36579</v>
      </c>
      <c r="F70" s="4">
        <f t="shared" si="96"/>
        <v>-145</v>
      </c>
      <c r="G70" s="4">
        <f t="shared" si="160"/>
        <v>0</v>
      </c>
      <c r="H70" s="33"/>
      <c r="I70" s="3">
        <v>24015</v>
      </c>
      <c r="J70" s="4">
        <f t="shared" si="177"/>
        <v>100</v>
      </c>
      <c r="K70" s="4">
        <f t="shared" si="173"/>
        <v>23783</v>
      </c>
      <c r="L70" s="30">
        <f>L69</f>
        <v>23915</v>
      </c>
      <c r="M70" s="25">
        <f t="shared" si="221"/>
        <v>0</v>
      </c>
      <c r="P70" s="20">
        <v>26</v>
      </c>
      <c r="Q70" s="21">
        <f t="shared" si="222"/>
        <v>26</v>
      </c>
      <c r="R70" s="21">
        <v>0</v>
      </c>
      <c r="S70" s="34"/>
      <c r="T70" s="3">
        <v>44423</v>
      </c>
      <c r="U70" s="4">
        <f t="shared" si="192"/>
        <v>-527</v>
      </c>
      <c r="V70" s="4">
        <f t="shared" si="193"/>
        <v>36066</v>
      </c>
      <c r="W70" s="3">
        <f t="shared" si="158"/>
        <v>41979</v>
      </c>
      <c r="X70" s="25">
        <f t="shared" si="116"/>
        <v>0</v>
      </c>
      <c r="AA70" s="20">
        <v>297</v>
      </c>
      <c r="AB70" s="3">
        <f t="shared" si="227"/>
        <v>297</v>
      </c>
      <c r="AC70" s="3">
        <v>0</v>
      </c>
      <c r="AD70" s="41">
        <f t="shared" si="228"/>
        <v>0</v>
      </c>
      <c r="AE70" s="3">
        <f t="shared" si="229"/>
        <v>68438</v>
      </c>
      <c r="AF70" s="4">
        <f t="shared" si="77"/>
        <v>489</v>
      </c>
      <c r="AG70">
        <v>274</v>
      </c>
      <c r="AI70" s="32"/>
      <c r="AJ70">
        <v>799.04</v>
      </c>
      <c r="AK70" s="3">
        <v>269663</v>
      </c>
      <c r="AL70" s="4">
        <f t="shared" si="194"/>
        <v>226</v>
      </c>
      <c r="AM70" s="3">
        <v>1970000</v>
      </c>
      <c r="AN70" s="3">
        <f t="shared" ref="AN70:AN94" si="233">MIN(AK70:AK87)</f>
        <v>269663</v>
      </c>
      <c r="AO70" s="3">
        <f t="shared" si="226"/>
        <v>269663</v>
      </c>
      <c r="AP70" s="4">
        <f t="shared" si="209"/>
        <v>226</v>
      </c>
      <c r="AQ70" s="44" t="s">
        <v>17</v>
      </c>
      <c r="AT70">
        <v>489</v>
      </c>
      <c r="AV70">
        <v>368</v>
      </c>
      <c r="AW70" s="47">
        <f t="shared" si="230"/>
        <v>368</v>
      </c>
      <c r="AX70" s="4">
        <v>0</v>
      </c>
      <c r="AZ70" s="4">
        <f t="shared" si="181"/>
        <v>368</v>
      </c>
      <c r="BB70" s="4">
        <f t="shared" si="223"/>
        <v>113.94000504159314</v>
      </c>
      <c r="BC70">
        <v>0</v>
      </c>
      <c r="BD70">
        <v>0</v>
      </c>
      <c r="BE70" s="3">
        <f t="shared" si="182"/>
        <v>368</v>
      </c>
      <c r="BF70">
        <v>7</v>
      </c>
      <c r="BG70" s="47">
        <v>7.0000000000000007E-2</v>
      </c>
      <c r="BH70">
        <v>0</v>
      </c>
      <c r="BI70" s="3">
        <f t="shared" si="81"/>
        <v>0</v>
      </c>
      <c r="BJ70" s="3">
        <f t="shared" si="82"/>
        <v>0</v>
      </c>
      <c r="BK70" s="3" t="b">
        <f t="shared" si="90"/>
        <v>1</v>
      </c>
      <c r="BL70" s="39"/>
      <c r="BM70" s="40"/>
      <c r="BN70" s="12">
        <v>0</v>
      </c>
      <c r="BO70" s="4">
        <f t="shared" si="83"/>
        <v>368</v>
      </c>
      <c r="BP70" s="4">
        <f t="shared" si="166"/>
        <v>114.14141414141415</v>
      </c>
      <c r="BQ70" s="4">
        <f t="shared" si="167"/>
        <v>114.14141414141415</v>
      </c>
      <c r="BR70" s="4">
        <f t="shared" si="84"/>
        <v>482.14141414141415</v>
      </c>
      <c r="BS70" s="32"/>
      <c r="BT70">
        <v>498.79</v>
      </c>
      <c r="BU70" s="3">
        <v>54015</v>
      </c>
      <c r="BV70" s="4">
        <v>294</v>
      </c>
      <c r="BW70" s="4">
        <f t="shared" si="183"/>
        <v>53784</v>
      </c>
      <c r="BX70" s="3">
        <f>BW70</f>
        <v>53784</v>
      </c>
      <c r="BY70" s="4">
        <f t="shared" ref="BY70:BY71" si="234">BX70-BX69</f>
        <v>63</v>
      </c>
      <c r="BZ70" s="4" t="s">
        <v>23</v>
      </c>
      <c r="CA70" s="4"/>
      <c r="CC70">
        <v>367</v>
      </c>
      <c r="CD70">
        <v>368</v>
      </c>
      <c r="CE70">
        <v>217</v>
      </c>
      <c r="CF70" s="3">
        <f t="shared" si="85"/>
        <v>217</v>
      </c>
      <c r="CG70" s="3">
        <v>0</v>
      </c>
      <c r="CH70">
        <v>0</v>
      </c>
      <c r="CI70">
        <v>0</v>
      </c>
      <c r="CJ70" s="3">
        <f t="shared" si="174"/>
        <v>217</v>
      </c>
      <c r="CK70">
        <v>2</v>
      </c>
      <c r="CL70" s="4">
        <f t="shared" ref="CL70" si="235">BY70/1.98</f>
        <v>31.81818181818182</v>
      </c>
      <c r="CM70" s="4">
        <f t="shared" ref="CM70" si="236">MIN(CL70,BJ70+BI70)</f>
        <v>0</v>
      </c>
      <c r="CN70" s="4">
        <f>MIN(CL70-CM70,BO70)</f>
        <v>31.81818181818182</v>
      </c>
      <c r="CO70" s="4">
        <f t="shared" ref="CO70" si="237">MAX(0,CL70-CM70-CN70)</f>
        <v>0</v>
      </c>
      <c r="CP70" s="47">
        <v>0</v>
      </c>
      <c r="CQ70" s="4">
        <f t="shared" si="101"/>
        <v>0</v>
      </c>
      <c r="CR70" s="4">
        <f t="shared" si="102"/>
        <v>217</v>
      </c>
      <c r="CS70" s="4">
        <f t="shared" si="103"/>
        <v>0</v>
      </c>
      <c r="CT70" s="4">
        <f t="shared" si="104"/>
        <v>0</v>
      </c>
      <c r="CU70" s="4">
        <f t="shared" si="105"/>
        <v>0</v>
      </c>
      <c r="CV70" s="4">
        <f t="shared" si="88"/>
        <v>119.18181818181819</v>
      </c>
      <c r="CW70" s="4">
        <f t="shared" si="89"/>
        <v>0</v>
      </c>
      <c r="CX70" s="47">
        <v>0</v>
      </c>
      <c r="CY70" s="32"/>
      <c r="CZ70" s="7">
        <v>359.83</v>
      </c>
      <c r="DA70">
        <v>525</v>
      </c>
      <c r="DB70" s="4">
        <v>0</v>
      </c>
      <c r="DC70" s="3">
        <v>217</v>
      </c>
      <c r="DD70">
        <v>0</v>
      </c>
      <c r="DE70">
        <v>201</v>
      </c>
      <c r="DF70">
        <v>0</v>
      </c>
      <c r="DG70">
        <v>0</v>
      </c>
      <c r="DH70" s="3">
        <f t="shared" si="188"/>
        <v>0</v>
      </c>
      <c r="DI70" s="3">
        <f t="shared" si="189"/>
        <v>0</v>
      </c>
      <c r="DJ70" s="3">
        <v>0</v>
      </c>
      <c r="DK70" s="3">
        <f t="shared" si="140"/>
        <v>0</v>
      </c>
      <c r="DL70" s="4">
        <f t="shared" si="175"/>
        <v>0</v>
      </c>
      <c r="DM70" s="3">
        <f t="shared" ref="DM70:DM94" si="238">DF70+DG70-DH70-DI70-DJ70-DK70-DL70</f>
        <v>0</v>
      </c>
      <c r="DN70" s="3"/>
      <c r="DT70" s="3">
        <f t="shared" si="232"/>
        <v>0</v>
      </c>
      <c r="DW70">
        <v>0</v>
      </c>
      <c r="DX70">
        <v>0</v>
      </c>
    </row>
    <row r="71" spans="1:128" x14ac:dyDescent="0.3">
      <c r="A71" s="1">
        <v>42346</v>
      </c>
      <c r="B71" s="3">
        <v>36433</v>
      </c>
      <c r="C71" s="4">
        <f t="shared" si="176"/>
        <v>-146</v>
      </c>
      <c r="D71" s="4">
        <f t="shared" si="172"/>
        <v>35783</v>
      </c>
      <c r="E71" s="3">
        <f t="shared" si="205"/>
        <v>36433</v>
      </c>
      <c r="F71" s="4">
        <f t="shared" si="96"/>
        <v>-146</v>
      </c>
      <c r="G71" s="4">
        <f t="shared" si="160"/>
        <v>0</v>
      </c>
      <c r="H71" s="33"/>
      <c r="I71" s="3">
        <v>24116</v>
      </c>
      <c r="J71" s="4">
        <f t="shared" si="177"/>
        <v>101</v>
      </c>
      <c r="K71" s="4">
        <f t="shared" si="173"/>
        <v>23390</v>
      </c>
      <c r="L71" s="30">
        <f t="shared" ref="L71:L94" si="239">L70</f>
        <v>23915</v>
      </c>
      <c r="M71" s="25">
        <f t="shared" ref="M71:M94" si="240">L71-L70</f>
        <v>0</v>
      </c>
      <c r="P71" s="20">
        <v>26</v>
      </c>
      <c r="Q71" s="21">
        <f t="shared" si="222"/>
        <v>26</v>
      </c>
      <c r="R71" s="21">
        <v>0</v>
      </c>
      <c r="S71" s="34"/>
      <c r="T71" s="3">
        <v>44156</v>
      </c>
      <c r="U71" s="4">
        <f t="shared" si="192"/>
        <v>-267</v>
      </c>
      <c r="V71" s="4">
        <f t="shared" si="193"/>
        <v>35775</v>
      </c>
      <c r="W71" s="3">
        <f t="shared" si="158"/>
        <v>41979</v>
      </c>
      <c r="X71" s="25">
        <f t="shared" si="116"/>
        <v>0</v>
      </c>
      <c r="AA71" s="20">
        <v>301</v>
      </c>
      <c r="AB71" s="3">
        <f t="shared" si="227"/>
        <v>301</v>
      </c>
      <c r="AC71" s="3">
        <v>0</v>
      </c>
      <c r="AD71" s="41">
        <f t="shared" si="228"/>
        <v>0</v>
      </c>
      <c r="AE71" s="3">
        <f t="shared" si="229"/>
        <v>68272</v>
      </c>
      <c r="AF71" s="4">
        <f t="shared" si="77"/>
        <v>486</v>
      </c>
      <c r="AG71">
        <v>402</v>
      </c>
      <c r="AI71" s="32"/>
      <c r="AJ71">
        <v>799.11</v>
      </c>
      <c r="AK71" s="3">
        <v>269889</v>
      </c>
      <c r="AL71" s="4">
        <f t="shared" si="194"/>
        <v>226</v>
      </c>
      <c r="AM71" s="3">
        <v>1970000</v>
      </c>
      <c r="AN71" s="3">
        <f t="shared" si="233"/>
        <v>269889</v>
      </c>
      <c r="AO71" s="3">
        <f t="shared" si="226"/>
        <v>269889</v>
      </c>
      <c r="AP71" s="4">
        <f t="shared" si="209"/>
        <v>226</v>
      </c>
      <c r="AQ71" s="44" t="s">
        <v>17</v>
      </c>
      <c r="AT71">
        <v>486</v>
      </c>
      <c r="AV71">
        <v>366</v>
      </c>
      <c r="AW71" s="47">
        <f t="shared" si="230"/>
        <v>366</v>
      </c>
      <c r="AX71" s="4">
        <v>0</v>
      </c>
      <c r="AZ71" s="4">
        <f t="shared" si="181"/>
        <v>366</v>
      </c>
      <c r="BB71" s="4">
        <f t="shared" si="223"/>
        <v>113.94000504159314</v>
      </c>
      <c r="BC71">
        <v>0</v>
      </c>
      <c r="BD71">
        <v>0</v>
      </c>
      <c r="BE71" s="3">
        <f t="shared" si="182"/>
        <v>366</v>
      </c>
      <c r="BF71">
        <v>6</v>
      </c>
      <c r="BG71" s="47">
        <v>0.06</v>
      </c>
      <c r="BH71">
        <v>0</v>
      </c>
      <c r="BI71" s="3">
        <f t="shared" si="81"/>
        <v>0</v>
      </c>
      <c r="BJ71" s="3">
        <f t="shared" si="82"/>
        <v>0</v>
      </c>
      <c r="BK71" s="3" t="b">
        <f t="shared" si="90"/>
        <v>1</v>
      </c>
      <c r="BL71" s="39"/>
      <c r="BM71" s="40"/>
      <c r="BN71" s="12">
        <v>0</v>
      </c>
      <c r="BO71" s="4">
        <f t="shared" si="83"/>
        <v>366</v>
      </c>
      <c r="BP71" s="4">
        <f t="shared" si="166"/>
        <v>114.14141414141415</v>
      </c>
      <c r="BQ71" s="4">
        <f t="shared" si="167"/>
        <v>114.14141414141415</v>
      </c>
      <c r="BR71" s="4">
        <f t="shared" si="84"/>
        <v>480.14141414141415</v>
      </c>
      <c r="BS71" s="32"/>
      <c r="BT71">
        <v>499.05</v>
      </c>
      <c r="BU71" s="3">
        <v>54289</v>
      </c>
      <c r="BV71" s="4">
        <v>274</v>
      </c>
      <c r="BW71" s="4">
        <f t="shared" si="183"/>
        <v>53784</v>
      </c>
      <c r="BX71" s="3">
        <f t="shared" ref="BX71:BX77" si="241">BX70</f>
        <v>53784</v>
      </c>
      <c r="BY71" s="4">
        <f t="shared" si="234"/>
        <v>0</v>
      </c>
      <c r="BZ71" s="4" t="s">
        <v>14</v>
      </c>
      <c r="CC71">
        <v>359</v>
      </c>
      <c r="CD71">
        <v>366</v>
      </c>
      <c r="CE71">
        <v>219</v>
      </c>
      <c r="CF71" s="3">
        <f t="shared" si="85"/>
        <v>219</v>
      </c>
      <c r="CG71" s="3">
        <v>0</v>
      </c>
      <c r="CH71">
        <v>0</v>
      </c>
      <c r="CI71">
        <v>0</v>
      </c>
      <c r="CJ71" s="3">
        <f t="shared" si="174"/>
        <v>219</v>
      </c>
      <c r="CK71">
        <v>2</v>
      </c>
      <c r="CP71" s="47">
        <v>0</v>
      </c>
      <c r="CQ71" s="4">
        <f t="shared" si="101"/>
        <v>0</v>
      </c>
      <c r="CR71" s="4">
        <f t="shared" si="102"/>
        <v>219</v>
      </c>
      <c r="CS71" s="4">
        <f t="shared" si="103"/>
        <v>0</v>
      </c>
      <c r="CT71" s="4">
        <f t="shared" si="104"/>
        <v>0</v>
      </c>
      <c r="CU71" s="4">
        <f t="shared" si="105"/>
        <v>0</v>
      </c>
      <c r="CV71" s="4">
        <f t="shared" si="88"/>
        <v>147</v>
      </c>
      <c r="CW71" s="4">
        <f t="shared" si="89"/>
        <v>0</v>
      </c>
      <c r="CX71" s="47">
        <v>0</v>
      </c>
      <c r="CY71" s="32"/>
      <c r="CZ71" s="7">
        <v>359.83</v>
      </c>
      <c r="DA71">
        <v>525</v>
      </c>
      <c r="DB71" s="4">
        <v>0</v>
      </c>
      <c r="DC71" s="3">
        <v>219</v>
      </c>
      <c r="DD71">
        <v>0</v>
      </c>
      <c r="DE71">
        <v>203</v>
      </c>
      <c r="DF71">
        <v>0</v>
      </c>
      <c r="DG71">
        <v>0</v>
      </c>
      <c r="DH71" s="3">
        <f t="shared" si="188"/>
        <v>0</v>
      </c>
      <c r="DI71" s="3">
        <f t="shared" si="189"/>
        <v>0</v>
      </c>
      <c r="DJ71" s="3">
        <v>0</v>
      </c>
      <c r="DK71" s="3">
        <f t="shared" si="140"/>
        <v>0</v>
      </c>
      <c r="DL71" s="4">
        <f t="shared" si="175"/>
        <v>0</v>
      </c>
      <c r="DM71" s="3">
        <f t="shared" si="238"/>
        <v>0</v>
      </c>
      <c r="DN71" s="3"/>
      <c r="DT71" s="3">
        <f t="shared" si="232"/>
        <v>0</v>
      </c>
      <c r="DW71">
        <v>0</v>
      </c>
      <c r="DX71">
        <v>0</v>
      </c>
    </row>
    <row r="72" spans="1:128" x14ac:dyDescent="0.3">
      <c r="A72" s="1">
        <v>42347</v>
      </c>
      <c r="B72" s="3">
        <v>36288</v>
      </c>
      <c r="C72" s="4">
        <f t="shared" si="176"/>
        <v>-145</v>
      </c>
      <c r="D72" s="4">
        <f t="shared" si="172"/>
        <v>35783</v>
      </c>
      <c r="E72" s="3">
        <f t="shared" si="205"/>
        <v>36288</v>
      </c>
      <c r="F72" s="4">
        <f t="shared" si="96"/>
        <v>-145</v>
      </c>
      <c r="G72" s="4">
        <f t="shared" si="160"/>
        <v>0</v>
      </c>
      <c r="H72" s="33"/>
      <c r="I72" s="3">
        <v>24211</v>
      </c>
      <c r="J72" s="4">
        <f t="shared" si="177"/>
        <v>95</v>
      </c>
      <c r="K72" s="4">
        <f t="shared" si="173"/>
        <v>22938</v>
      </c>
      <c r="L72" s="30">
        <f t="shared" si="239"/>
        <v>23915</v>
      </c>
      <c r="M72" s="25">
        <f t="shared" si="240"/>
        <v>0</v>
      </c>
      <c r="P72" s="20">
        <v>26</v>
      </c>
      <c r="Q72" s="21">
        <f t="shared" si="222"/>
        <v>26</v>
      </c>
      <c r="R72" s="21">
        <v>0</v>
      </c>
      <c r="S72" s="34"/>
      <c r="T72" s="3">
        <v>43350</v>
      </c>
      <c r="U72" s="4">
        <f t="shared" si="192"/>
        <v>-806</v>
      </c>
      <c r="V72" s="4">
        <f t="shared" si="193"/>
        <v>35520</v>
      </c>
      <c r="W72" s="3">
        <f t="shared" si="158"/>
        <v>41979</v>
      </c>
      <c r="X72" s="25">
        <f t="shared" si="116"/>
        <v>0</v>
      </c>
      <c r="AA72" s="20">
        <v>302</v>
      </c>
      <c r="AB72" s="3">
        <f t="shared" si="227"/>
        <v>302</v>
      </c>
      <c r="AC72" s="3">
        <v>0</v>
      </c>
      <c r="AD72" s="41">
        <f t="shared" si="228"/>
        <v>0</v>
      </c>
      <c r="AE72" s="3">
        <f t="shared" si="229"/>
        <v>67561</v>
      </c>
      <c r="AF72" s="4">
        <f t="shared" si="77"/>
        <v>441</v>
      </c>
      <c r="AG72">
        <v>83</v>
      </c>
      <c r="AI72" s="32"/>
      <c r="AJ72">
        <v>799.16</v>
      </c>
      <c r="AK72" s="3">
        <v>270051</v>
      </c>
      <c r="AL72" s="4">
        <f t="shared" si="194"/>
        <v>162</v>
      </c>
      <c r="AM72" s="3">
        <v>1970000</v>
      </c>
      <c r="AN72" s="3">
        <f t="shared" si="233"/>
        <v>270051</v>
      </c>
      <c r="AO72" s="3">
        <f t="shared" si="226"/>
        <v>270051</v>
      </c>
      <c r="AP72" s="4">
        <f t="shared" si="209"/>
        <v>162</v>
      </c>
      <c r="AQ72" s="44" t="s">
        <v>17</v>
      </c>
      <c r="AT72">
        <v>441</v>
      </c>
      <c r="AV72">
        <v>354</v>
      </c>
      <c r="AW72" s="47">
        <f t="shared" si="230"/>
        <v>354</v>
      </c>
      <c r="AX72" s="4">
        <v>0</v>
      </c>
      <c r="AZ72" s="4">
        <f t="shared" si="181"/>
        <v>354</v>
      </c>
      <c r="BB72" s="4">
        <f t="shared" si="223"/>
        <v>81.673808923619859</v>
      </c>
      <c r="BC72">
        <v>0</v>
      </c>
      <c r="BD72">
        <v>0</v>
      </c>
      <c r="BE72" s="3">
        <f t="shared" si="182"/>
        <v>354</v>
      </c>
      <c r="BF72">
        <v>5</v>
      </c>
      <c r="BG72" s="47">
        <v>0.05</v>
      </c>
      <c r="BH72">
        <v>0</v>
      </c>
      <c r="BI72" s="3">
        <f t="shared" si="81"/>
        <v>0</v>
      </c>
      <c r="BJ72" s="3">
        <f t="shared" si="82"/>
        <v>0</v>
      </c>
      <c r="BK72" s="3" t="b">
        <f t="shared" si="90"/>
        <v>1</v>
      </c>
      <c r="BN72" s="12">
        <v>0</v>
      </c>
      <c r="BO72" s="4">
        <f t="shared" si="83"/>
        <v>354</v>
      </c>
      <c r="BP72" s="4">
        <f t="shared" si="166"/>
        <v>81.818181818181813</v>
      </c>
      <c r="BQ72" s="4">
        <f t="shared" si="167"/>
        <v>81.818181818181813</v>
      </c>
      <c r="BR72" s="4">
        <f t="shared" si="84"/>
        <v>435.81818181818181</v>
      </c>
      <c r="BS72" s="32"/>
      <c r="BT72">
        <v>499.3</v>
      </c>
      <c r="BU72" s="3">
        <v>54556</v>
      </c>
      <c r="BV72" s="4">
        <v>267</v>
      </c>
      <c r="BW72" s="4">
        <f t="shared" si="183"/>
        <v>53784</v>
      </c>
      <c r="BX72" s="3">
        <f t="shared" si="241"/>
        <v>53784</v>
      </c>
      <c r="BY72" s="4">
        <f t="shared" ref="BY72" si="242">BX72-BX71</f>
        <v>0</v>
      </c>
      <c r="BZ72" s="4" t="s">
        <v>14</v>
      </c>
      <c r="CC72">
        <v>357</v>
      </c>
      <c r="CD72">
        <v>354</v>
      </c>
      <c r="CE72">
        <v>220</v>
      </c>
      <c r="CF72" s="3">
        <f t="shared" si="85"/>
        <v>220</v>
      </c>
      <c r="CG72" s="3">
        <v>0</v>
      </c>
      <c r="CH72">
        <v>0</v>
      </c>
      <c r="CI72">
        <v>0</v>
      </c>
      <c r="CJ72" s="3">
        <f t="shared" si="174"/>
        <v>220</v>
      </c>
      <c r="CK72">
        <v>2</v>
      </c>
      <c r="CP72" s="47">
        <v>0</v>
      </c>
      <c r="CQ72" s="4">
        <f t="shared" si="101"/>
        <v>0</v>
      </c>
      <c r="CR72" s="4">
        <f t="shared" si="102"/>
        <v>220</v>
      </c>
      <c r="CS72" s="4">
        <f t="shared" si="103"/>
        <v>0</v>
      </c>
      <c r="CT72" s="4">
        <f t="shared" si="104"/>
        <v>0</v>
      </c>
      <c r="CU72" s="4">
        <f t="shared" si="105"/>
        <v>0</v>
      </c>
      <c r="CV72" s="4">
        <f t="shared" si="88"/>
        <v>134</v>
      </c>
      <c r="CW72" s="4">
        <f t="shared" si="89"/>
        <v>0</v>
      </c>
      <c r="CX72" s="47">
        <v>0</v>
      </c>
      <c r="CY72" s="32"/>
      <c r="CZ72" s="7">
        <v>359.83</v>
      </c>
      <c r="DA72">
        <v>525</v>
      </c>
      <c r="DB72" s="4">
        <v>0</v>
      </c>
      <c r="DC72" s="3">
        <v>220</v>
      </c>
      <c r="DD72">
        <v>0</v>
      </c>
      <c r="DE72">
        <v>203</v>
      </c>
      <c r="DF72">
        <v>0</v>
      </c>
      <c r="DG72">
        <v>0</v>
      </c>
      <c r="DH72" s="3">
        <f t="shared" si="188"/>
        <v>0</v>
      </c>
      <c r="DI72" s="3">
        <f t="shared" si="189"/>
        <v>0</v>
      </c>
      <c r="DJ72" s="3">
        <v>0</v>
      </c>
      <c r="DK72" s="3">
        <f t="shared" si="140"/>
        <v>0</v>
      </c>
      <c r="DL72" s="4">
        <f t="shared" si="175"/>
        <v>0</v>
      </c>
      <c r="DM72" s="3">
        <f t="shared" si="238"/>
        <v>0</v>
      </c>
      <c r="DN72" s="3"/>
      <c r="DT72" s="3">
        <f t="shared" si="232"/>
        <v>0</v>
      </c>
      <c r="DW72">
        <v>0</v>
      </c>
      <c r="DX72">
        <v>0</v>
      </c>
    </row>
    <row r="73" spans="1:128" x14ac:dyDescent="0.3">
      <c r="A73" s="1">
        <v>42348</v>
      </c>
      <c r="B73" s="3">
        <v>36288</v>
      </c>
      <c r="C73" s="4">
        <f t="shared" si="176"/>
        <v>0</v>
      </c>
      <c r="D73" s="4">
        <f t="shared" si="172"/>
        <v>35783</v>
      </c>
      <c r="E73" s="3">
        <f t="shared" si="205"/>
        <v>36288</v>
      </c>
      <c r="F73" s="4">
        <f t="shared" si="96"/>
        <v>0</v>
      </c>
      <c r="G73" s="4">
        <f t="shared" si="160"/>
        <v>0</v>
      </c>
      <c r="H73" s="33"/>
      <c r="I73" s="3">
        <v>24400</v>
      </c>
      <c r="J73" s="4">
        <f t="shared" si="177"/>
        <v>189</v>
      </c>
      <c r="K73" s="4">
        <f t="shared" si="173"/>
        <v>22580</v>
      </c>
      <c r="L73" s="30">
        <f t="shared" si="239"/>
        <v>23915</v>
      </c>
      <c r="M73" s="25">
        <f t="shared" si="240"/>
        <v>0</v>
      </c>
      <c r="P73" s="20">
        <v>26</v>
      </c>
      <c r="Q73" s="21">
        <f t="shared" si="222"/>
        <v>26</v>
      </c>
      <c r="R73" s="21">
        <v>0</v>
      </c>
      <c r="S73" s="34"/>
      <c r="T73" s="3">
        <v>42898</v>
      </c>
      <c r="U73" s="4">
        <f t="shared" si="192"/>
        <v>-452</v>
      </c>
      <c r="V73" s="4">
        <f t="shared" si="193"/>
        <v>35162</v>
      </c>
      <c r="W73" s="3">
        <f t="shared" si="158"/>
        <v>41979</v>
      </c>
      <c r="X73" s="25">
        <f t="shared" si="116"/>
        <v>0</v>
      </c>
      <c r="AA73" s="20">
        <v>301</v>
      </c>
      <c r="AB73" s="3">
        <f t="shared" si="227"/>
        <v>301</v>
      </c>
      <c r="AC73" s="3">
        <v>0</v>
      </c>
      <c r="AD73" s="41">
        <f t="shared" si="228"/>
        <v>0</v>
      </c>
      <c r="AE73" s="3">
        <f t="shared" si="229"/>
        <v>67298</v>
      </c>
      <c r="AF73" s="4">
        <f t="shared" si="77"/>
        <v>682</v>
      </c>
      <c r="AG73">
        <v>549</v>
      </c>
      <c r="AI73" s="32"/>
      <c r="AJ73">
        <v>799.57</v>
      </c>
      <c r="AK73" s="3">
        <v>271379</v>
      </c>
      <c r="AL73" s="4">
        <f t="shared" si="194"/>
        <v>1328</v>
      </c>
      <c r="AM73" s="3">
        <v>1970000</v>
      </c>
      <c r="AN73" s="3">
        <f t="shared" si="233"/>
        <v>271379</v>
      </c>
      <c r="AO73" s="3">
        <f t="shared" si="226"/>
        <v>271379</v>
      </c>
      <c r="AP73" s="4">
        <f t="shared" si="209"/>
        <v>1328</v>
      </c>
      <c r="AQ73" s="44" t="s">
        <v>17</v>
      </c>
      <c r="AT73">
        <v>682</v>
      </c>
      <c r="AV73">
        <v>9</v>
      </c>
      <c r="AW73" s="47">
        <f t="shared" si="230"/>
        <v>9</v>
      </c>
      <c r="AX73" s="4">
        <v>0</v>
      </c>
      <c r="AZ73" s="4">
        <f t="shared" si="181"/>
        <v>9</v>
      </c>
      <c r="BB73" s="4">
        <f t="shared" si="223"/>
        <v>669.52356944794553</v>
      </c>
      <c r="BC73">
        <v>0</v>
      </c>
      <c r="BD73">
        <v>0</v>
      </c>
      <c r="BE73" s="3">
        <f t="shared" si="182"/>
        <v>9</v>
      </c>
      <c r="BF73">
        <v>3</v>
      </c>
      <c r="BG73" s="47">
        <v>0.03</v>
      </c>
      <c r="BH73">
        <v>0.11</v>
      </c>
      <c r="BI73" s="3">
        <f t="shared" si="81"/>
        <v>0</v>
      </c>
      <c r="BJ73" s="3">
        <f t="shared" si="82"/>
        <v>0</v>
      </c>
      <c r="BK73" s="3" t="b">
        <f t="shared" si="90"/>
        <v>1</v>
      </c>
      <c r="BN73" s="12">
        <v>0</v>
      </c>
      <c r="BO73" s="4">
        <f t="shared" si="83"/>
        <v>9</v>
      </c>
      <c r="BP73" s="4">
        <f t="shared" si="166"/>
        <v>670.70707070707067</v>
      </c>
      <c r="BQ73" s="4">
        <f t="shared" si="167"/>
        <v>670.70707070707067</v>
      </c>
      <c r="BR73" s="4">
        <f t="shared" si="84"/>
        <v>679.70707070707067</v>
      </c>
      <c r="BS73" s="32"/>
      <c r="BT73">
        <v>498.92</v>
      </c>
      <c r="BU73" s="3">
        <v>54152</v>
      </c>
      <c r="BV73" s="4">
        <v>-404</v>
      </c>
      <c r="BW73" s="4">
        <f t="shared" si="183"/>
        <v>53784</v>
      </c>
      <c r="BX73" s="3">
        <f t="shared" si="241"/>
        <v>53784</v>
      </c>
      <c r="BY73" s="4">
        <f t="shared" ref="BY73:BY75" si="243">BX73-BX72</f>
        <v>0</v>
      </c>
      <c r="BZ73" s="4" t="s">
        <v>15</v>
      </c>
      <c r="CC73">
        <v>17</v>
      </c>
      <c r="CD73">
        <v>9</v>
      </c>
      <c r="CE73">
        <v>220</v>
      </c>
      <c r="CF73" s="3">
        <f t="shared" si="85"/>
        <v>220</v>
      </c>
      <c r="CG73" s="3">
        <v>0</v>
      </c>
      <c r="CH73">
        <v>0</v>
      </c>
      <c r="CI73">
        <v>0</v>
      </c>
      <c r="CJ73" s="3">
        <f t="shared" si="174"/>
        <v>220</v>
      </c>
      <c r="CK73">
        <v>1</v>
      </c>
      <c r="CL73" s="4"/>
      <c r="CM73" s="4"/>
      <c r="CN73" s="4"/>
      <c r="CO73" s="4"/>
      <c r="CP73" s="47">
        <v>0</v>
      </c>
      <c r="CQ73" s="4">
        <f t="shared" si="101"/>
        <v>0</v>
      </c>
      <c r="CR73" s="4">
        <f t="shared" si="102"/>
        <v>9</v>
      </c>
      <c r="CS73" s="4">
        <f t="shared" si="103"/>
        <v>0</v>
      </c>
      <c r="CT73" s="4">
        <f t="shared" si="104"/>
        <v>211</v>
      </c>
      <c r="CU73" s="4">
        <f t="shared" si="105"/>
        <v>0</v>
      </c>
      <c r="CV73" s="4">
        <f t="shared" si="88"/>
        <v>0</v>
      </c>
      <c r="CW73" s="4">
        <f t="shared" si="89"/>
        <v>0</v>
      </c>
      <c r="CX73" s="47">
        <v>0</v>
      </c>
      <c r="CY73" s="32"/>
      <c r="CZ73" s="7">
        <v>359.83</v>
      </c>
      <c r="DA73">
        <v>525</v>
      </c>
      <c r="DB73" s="4">
        <v>0</v>
      </c>
      <c r="DC73" s="3">
        <v>220</v>
      </c>
      <c r="DD73">
        <v>0</v>
      </c>
      <c r="DE73">
        <v>205</v>
      </c>
      <c r="DF73">
        <v>0</v>
      </c>
      <c r="DG73">
        <v>0</v>
      </c>
      <c r="DH73" s="3">
        <f t="shared" si="188"/>
        <v>0</v>
      </c>
      <c r="DI73" s="3">
        <f t="shared" si="189"/>
        <v>0</v>
      </c>
      <c r="DJ73" s="3">
        <v>0</v>
      </c>
      <c r="DK73" s="3">
        <f t="shared" si="140"/>
        <v>0</v>
      </c>
      <c r="DL73" s="4">
        <f t="shared" si="175"/>
        <v>0</v>
      </c>
      <c r="DM73" s="3">
        <f t="shared" si="238"/>
        <v>0</v>
      </c>
      <c r="DN73" s="3"/>
      <c r="DT73" s="3">
        <f t="shared" si="232"/>
        <v>0</v>
      </c>
      <c r="DW73">
        <v>0</v>
      </c>
      <c r="DX73">
        <v>0</v>
      </c>
    </row>
    <row r="74" spans="1:128" x14ac:dyDescent="0.3">
      <c r="A74" s="1">
        <v>42349</v>
      </c>
      <c r="B74" s="3">
        <v>36361</v>
      </c>
      <c r="C74" s="4">
        <f t="shared" si="176"/>
        <v>73</v>
      </c>
      <c r="D74" s="4">
        <f t="shared" si="172"/>
        <v>35783</v>
      </c>
      <c r="E74" s="3">
        <f>E73</f>
        <v>36288</v>
      </c>
      <c r="F74" s="4">
        <f t="shared" si="96"/>
        <v>0</v>
      </c>
      <c r="G74" s="4">
        <f t="shared" si="160"/>
        <v>0</v>
      </c>
      <c r="H74" s="33"/>
      <c r="I74" s="3">
        <v>24579</v>
      </c>
      <c r="J74" s="4">
        <f t="shared" si="177"/>
        <v>179</v>
      </c>
      <c r="K74" s="4">
        <f t="shared" si="173"/>
        <v>22200</v>
      </c>
      <c r="L74" s="30">
        <f t="shared" si="239"/>
        <v>23915</v>
      </c>
      <c r="M74" s="25">
        <f t="shared" si="240"/>
        <v>0</v>
      </c>
      <c r="P74" s="20">
        <v>26</v>
      </c>
      <c r="Q74" s="21">
        <f t="shared" si="222"/>
        <v>26</v>
      </c>
      <c r="R74" s="21">
        <v>0</v>
      </c>
      <c r="S74" s="34"/>
      <c r="T74" s="3">
        <v>42454</v>
      </c>
      <c r="U74" s="4">
        <f t="shared" si="192"/>
        <v>-444</v>
      </c>
      <c r="V74" s="4">
        <f t="shared" si="193"/>
        <v>34859</v>
      </c>
      <c r="W74" s="3">
        <f t="shared" si="158"/>
        <v>41979</v>
      </c>
      <c r="X74" s="25">
        <f t="shared" si="116"/>
        <v>0</v>
      </c>
      <c r="AA74" s="20">
        <v>300</v>
      </c>
      <c r="AB74" s="3">
        <f t="shared" si="227"/>
        <v>300</v>
      </c>
      <c r="AC74" s="3">
        <v>0</v>
      </c>
      <c r="AD74" s="41">
        <f t="shared" si="228"/>
        <v>0</v>
      </c>
      <c r="AE74" s="3">
        <f t="shared" si="229"/>
        <v>67033</v>
      </c>
      <c r="AF74" s="4">
        <f t="shared" si="77"/>
        <v>733</v>
      </c>
      <c r="AG74">
        <v>599</v>
      </c>
      <c r="AI74" s="32"/>
      <c r="AJ74">
        <v>799.83</v>
      </c>
      <c r="AK74" s="3">
        <v>272221</v>
      </c>
      <c r="AL74" s="4">
        <f t="shared" si="194"/>
        <v>842</v>
      </c>
      <c r="AM74" s="3">
        <v>1970000</v>
      </c>
      <c r="AN74" s="3">
        <f t="shared" si="233"/>
        <v>272221</v>
      </c>
      <c r="AO74" s="3">
        <f t="shared" si="226"/>
        <v>272221</v>
      </c>
      <c r="AP74" s="4">
        <f t="shared" si="209"/>
        <v>842</v>
      </c>
      <c r="AQ74" s="44" t="s">
        <v>17</v>
      </c>
      <c r="AT74">
        <v>733</v>
      </c>
      <c r="AV74">
        <v>305</v>
      </c>
      <c r="AW74" s="47">
        <f t="shared" si="230"/>
        <v>305</v>
      </c>
      <c r="AX74" s="4">
        <v>0</v>
      </c>
      <c r="AZ74" s="4">
        <f t="shared" si="181"/>
        <v>305</v>
      </c>
      <c r="BB74" s="4">
        <f t="shared" si="223"/>
        <v>424.50214267708594</v>
      </c>
      <c r="BC74">
        <v>0</v>
      </c>
      <c r="BD74">
        <v>0</v>
      </c>
      <c r="BE74" s="3">
        <f t="shared" si="182"/>
        <v>305</v>
      </c>
      <c r="BF74">
        <v>3</v>
      </c>
      <c r="BG74" s="47">
        <v>0.03</v>
      </c>
      <c r="BH74">
        <v>1.19</v>
      </c>
      <c r="BI74" s="3">
        <f t="shared" si="81"/>
        <v>0</v>
      </c>
      <c r="BJ74" s="3">
        <f t="shared" si="82"/>
        <v>0</v>
      </c>
      <c r="BK74" s="3" t="b">
        <f t="shared" si="90"/>
        <v>1</v>
      </c>
      <c r="BN74" s="12">
        <v>0</v>
      </c>
      <c r="BO74" s="4">
        <f t="shared" si="83"/>
        <v>305</v>
      </c>
      <c r="BP74" s="4">
        <f t="shared" si="166"/>
        <v>425.25252525252523</v>
      </c>
      <c r="BQ74" s="4">
        <f t="shared" si="167"/>
        <v>425.25252525252523</v>
      </c>
      <c r="BR74" s="4">
        <f t="shared" si="84"/>
        <v>730.25252525252517</v>
      </c>
      <c r="BS74" s="32"/>
      <c r="BT74">
        <v>499.16</v>
      </c>
      <c r="BU74" s="3">
        <v>54407</v>
      </c>
      <c r="BV74" s="4">
        <v>255</v>
      </c>
      <c r="BW74" s="4">
        <f t="shared" si="183"/>
        <v>53784</v>
      </c>
      <c r="BX74" s="3">
        <f t="shared" si="241"/>
        <v>53784</v>
      </c>
      <c r="BY74" s="4">
        <f t="shared" si="243"/>
        <v>0</v>
      </c>
      <c r="BZ74" s="4" t="s">
        <v>14</v>
      </c>
      <c r="CC74">
        <v>349</v>
      </c>
      <c r="CD74">
        <v>305</v>
      </c>
      <c r="CE74">
        <v>220</v>
      </c>
      <c r="CF74" s="3">
        <f t="shared" si="85"/>
        <v>220</v>
      </c>
      <c r="CG74" s="3">
        <v>0</v>
      </c>
      <c r="CH74">
        <v>0</v>
      </c>
      <c r="CI74">
        <v>0</v>
      </c>
      <c r="CJ74" s="3">
        <f t="shared" si="174"/>
        <v>220</v>
      </c>
      <c r="CK74">
        <v>0</v>
      </c>
      <c r="CL74" s="4"/>
      <c r="CM74" s="4"/>
      <c r="CN74" s="4"/>
      <c r="CO74" s="4"/>
      <c r="CP74" s="47">
        <v>0</v>
      </c>
      <c r="CQ74" s="4">
        <f t="shared" si="101"/>
        <v>0</v>
      </c>
      <c r="CR74" s="4">
        <f t="shared" si="102"/>
        <v>220</v>
      </c>
      <c r="CS74" s="4">
        <f t="shared" si="103"/>
        <v>0</v>
      </c>
      <c r="CT74" s="4">
        <f t="shared" si="104"/>
        <v>0</v>
      </c>
      <c r="CU74" s="4">
        <f t="shared" si="105"/>
        <v>0</v>
      </c>
      <c r="CV74" s="4">
        <f t="shared" si="88"/>
        <v>85</v>
      </c>
      <c r="CW74" s="4">
        <f t="shared" si="89"/>
        <v>0</v>
      </c>
      <c r="CX74" s="47">
        <v>0.04</v>
      </c>
      <c r="CY74" s="32"/>
      <c r="CZ74" s="7">
        <v>359.83</v>
      </c>
      <c r="DA74">
        <v>525</v>
      </c>
      <c r="DB74" s="4">
        <v>0</v>
      </c>
      <c r="DC74" s="3">
        <v>220</v>
      </c>
      <c r="DD74">
        <v>0</v>
      </c>
      <c r="DE74">
        <v>213</v>
      </c>
      <c r="DF74">
        <v>0</v>
      </c>
      <c r="DG74">
        <v>0</v>
      </c>
      <c r="DH74" s="3">
        <f t="shared" si="188"/>
        <v>0</v>
      </c>
      <c r="DI74" s="3">
        <f t="shared" si="189"/>
        <v>0</v>
      </c>
      <c r="DJ74" s="3">
        <v>0</v>
      </c>
      <c r="DK74" s="3">
        <f t="shared" si="140"/>
        <v>0</v>
      </c>
      <c r="DL74" s="4">
        <f t="shared" si="175"/>
        <v>0</v>
      </c>
      <c r="DM74" s="3">
        <f t="shared" si="238"/>
        <v>0</v>
      </c>
      <c r="DN74" s="3"/>
      <c r="DT74" s="3">
        <f t="shared" si="232"/>
        <v>0</v>
      </c>
      <c r="DW74">
        <v>0</v>
      </c>
      <c r="DX74">
        <v>0</v>
      </c>
    </row>
    <row r="75" spans="1:128" x14ac:dyDescent="0.3">
      <c r="A75" s="1">
        <v>42350</v>
      </c>
      <c r="B75" s="3">
        <v>36288</v>
      </c>
      <c r="C75" s="4">
        <f t="shared" si="176"/>
        <v>-73</v>
      </c>
      <c r="D75" s="4">
        <f t="shared" si="172"/>
        <v>35783</v>
      </c>
      <c r="E75" s="3">
        <f t="shared" ref="E75:E76" si="244">E74</f>
        <v>36288</v>
      </c>
      <c r="F75" s="4">
        <f t="shared" si="96"/>
        <v>0</v>
      </c>
      <c r="G75" s="4">
        <f t="shared" si="160"/>
        <v>0</v>
      </c>
      <c r="H75" s="33"/>
      <c r="I75" s="3">
        <v>24687</v>
      </c>
      <c r="J75" s="4">
        <f t="shared" si="177"/>
        <v>108</v>
      </c>
      <c r="K75" s="4">
        <f t="shared" si="173"/>
        <v>21840</v>
      </c>
      <c r="L75" s="30">
        <f t="shared" si="239"/>
        <v>23915</v>
      </c>
      <c r="M75" s="25">
        <f t="shared" si="240"/>
        <v>0</v>
      </c>
      <c r="P75" s="20">
        <v>26</v>
      </c>
      <c r="Q75" s="21">
        <f t="shared" si="222"/>
        <v>26</v>
      </c>
      <c r="R75" s="21">
        <v>0</v>
      </c>
      <c r="S75" s="34"/>
      <c r="T75" s="3">
        <v>41942</v>
      </c>
      <c r="U75" s="4">
        <f t="shared" si="192"/>
        <v>-512</v>
      </c>
      <c r="V75" s="4">
        <f t="shared" si="193"/>
        <v>34468</v>
      </c>
      <c r="W75" s="3">
        <f t="shared" ref="W75:W84" si="245">T75</f>
        <v>41942</v>
      </c>
      <c r="X75" s="25">
        <f t="shared" si="116"/>
        <v>-37</v>
      </c>
      <c r="Y75" s="4"/>
      <c r="AA75" s="20">
        <v>303</v>
      </c>
      <c r="AB75" s="3">
        <f t="shared" si="227"/>
        <v>303</v>
      </c>
      <c r="AC75" s="3">
        <f>-X75/1.98</f>
        <v>18.686868686868689</v>
      </c>
      <c r="AD75" s="41">
        <f t="shared" si="228"/>
        <v>0</v>
      </c>
      <c r="AE75" s="3">
        <f t="shared" si="229"/>
        <v>66629</v>
      </c>
      <c r="AF75" s="4">
        <f t="shared" si="77"/>
        <v>645</v>
      </c>
      <c r="AG75" s="3">
        <v>441</v>
      </c>
      <c r="AH75" s="3"/>
      <c r="AI75" s="32"/>
      <c r="AJ75">
        <v>800.03</v>
      </c>
      <c r="AK75" s="3">
        <v>272870</v>
      </c>
      <c r="AL75" s="4">
        <f t="shared" si="194"/>
        <v>649</v>
      </c>
      <c r="AM75" s="3">
        <v>1970000</v>
      </c>
      <c r="AN75" s="3">
        <f t="shared" si="233"/>
        <v>272870</v>
      </c>
      <c r="AO75" s="3">
        <f t="shared" si="226"/>
        <v>272870</v>
      </c>
      <c r="AP75" s="4">
        <f t="shared" si="209"/>
        <v>649</v>
      </c>
      <c r="AQ75" s="44" t="s">
        <v>17</v>
      </c>
      <c r="AT75">
        <v>645</v>
      </c>
      <c r="AV75">
        <v>304</v>
      </c>
      <c r="AW75" s="47">
        <f t="shared" si="230"/>
        <v>304</v>
      </c>
      <c r="AX75" s="4">
        <v>0</v>
      </c>
      <c r="AZ75" s="4">
        <f t="shared" si="181"/>
        <v>304</v>
      </c>
      <c r="BB75" s="4">
        <f t="shared" si="223"/>
        <v>327.19939500882276</v>
      </c>
      <c r="BC75">
        <v>0</v>
      </c>
      <c r="BD75">
        <v>0</v>
      </c>
      <c r="BE75" s="3">
        <f t="shared" si="182"/>
        <v>304</v>
      </c>
      <c r="BF75">
        <v>14</v>
      </c>
      <c r="BG75" s="47">
        <v>0.13</v>
      </c>
      <c r="BH75">
        <v>0</v>
      </c>
      <c r="BI75" s="3">
        <f t="shared" si="81"/>
        <v>0</v>
      </c>
      <c r="BJ75" s="3">
        <f t="shared" si="82"/>
        <v>18.686868686868689</v>
      </c>
      <c r="BK75" s="3" t="b">
        <f t="shared" si="90"/>
        <v>1</v>
      </c>
      <c r="BL75" s="39"/>
      <c r="BM75" s="40"/>
      <c r="BN75" s="12">
        <v>0</v>
      </c>
      <c r="BO75" s="4">
        <f t="shared" si="83"/>
        <v>285.31313131313129</v>
      </c>
      <c r="BP75" s="4">
        <f t="shared" si="166"/>
        <v>327.77777777777777</v>
      </c>
      <c r="BQ75" s="4">
        <f t="shared" si="167"/>
        <v>327.77777777777777</v>
      </c>
      <c r="BR75" s="4">
        <f t="shared" si="84"/>
        <v>613.09090909090901</v>
      </c>
      <c r="BS75" s="32"/>
      <c r="BT75">
        <v>499.32</v>
      </c>
      <c r="BU75" s="3">
        <v>54577</v>
      </c>
      <c r="BV75" s="4">
        <v>170</v>
      </c>
      <c r="BW75" s="4">
        <f t="shared" si="183"/>
        <v>53784</v>
      </c>
      <c r="BX75" s="3">
        <f t="shared" si="241"/>
        <v>53784</v>
      </c>
      <c r="BY75" s="4">
        <f t="shared" si="243"/>
        <v>0</v>
      </c>
      <c r="BZ75" s="4" t="s">
        <v>14</v>
      </c>
      <c r="CC75">
        <v>311</v>
      </c>
      <c r="CD75">
        <v>304</v>
      </c>
      <c r="CE75">
        <v>221</v>
      </c>
      <c r="CF75" s="3">
        <f t="shared" si="85"/>
        <v>221</v>
      </c>
      <c r="CG75" s="3">
        <v>0</v>
      </c>
      <c r="CH75">
        <v>0</v>
      </c>
      <c r="CI75">
        <v>0</v>
      </c>
      <c r="CJ75" s="3">
        <f t="shared" si="174"/>
        <v>221</v>
      </c>
      <c r="CK75">
        <v>4</v>
      </c>
      <c r="CL75" s="4"/>
      <c r="CM75" s="4"/>
      <c r="CN75" s="4"/>
      <c r="CO75" s="4"/>
      <c r="CP75" s="47">
        <v>0</v>
      </c>
      <c r="CQ75" s="4">
        <f t="shared" si="101"/>
        <v>18.686868686868689</v>
      </c>
      <c r="CR75" s="4">
        <f t="shared" si="102"/>
        <v>202.31313131313132</v>
      </c>
      <c r="CS75" s="4">
        <f t="shared" si="103"/>
        <v>0</v>
      </c>
      <c r="CT75" s="4">
        <f t="shared" si="104"/>
        <v>0</v>
      </c>
      <c r="CU75" s="4">
        <f t="shared" si="105"/>
        <v>0</v>
      </c>
      <c r="CV75" s="4">
        <f t="shared" si="88"/>
        <v>82.999999999999972</v>
      </c>
      <c r="CW75" s="4">
        <f t="shared" si="89"/>
        <v>0</v>
      </c>
      <c r="CX75" s="47">
        <v>0.03</v>
      </c>
      <c r="CY75" s="32"/>
      <c r="CZ75" s="7">
        <v>359.83</v>
      </c>
      <c r="DA75">
        <v>525</v>
      </c>
      <c r="DB75" s="4">
        <v>0</v>
      </c>
      <c r="DC75" s="3">
        <v>221</v>
      </c>
      <c r="DD75">
        <v>0</v>
      </c>
      <c r="DE75">
        <v>208</v>
      </c>
      <c r="DF75">
        <v>0</v>
      </c>
      <c r="DG75">
        <v>0</v>
      </c>
      <c r="DH75" s="3">
        <f t="shared" si="188"/>
        <v>0</v>
      </c>
      <c r="DI75" s="3">
        <f t="shared" si="189"/>
        <v>0</v>
      </c>
      <c r="DJ75" s="3">
        <v>0</v>
      </c>
      <c r="DK75" s="3">
        <f t="shared" si="140"/>
        <v>0</v>
      </c>
      <c r="DL75" s="4">
        <f t="shared" si="175"/>
        <v>0</v>
      </c>
      <c r="DM75" s="3">
        <f t="shared" si="238"/>
        <v>0</v>
      </c>
      <c r="DN75" s="3"/>
      <c r="DT75" s="3">
        <f t="shared" si="232"/>
        <v>0</v>
      </c>
      <c r="DW75">
        <v>0</v>
      </c>
      <c r="DX75">
        <v>0</v>
      </c>
    </row>
    <row r="76" spans="1:128" x14ac:dyDescent="0.3">
      <c r="A76" s="1">
        <v>42351</v>
      </c>
      <c r="B76" s="3">
        <v>36288</v>
      </c>
      <c r="C76" s="4">
        <f t="shared" si="176"/>
        <v>0</v>
      </c>
      <c r="D76" s="4">
        <f t="shared" si="172"/>
        <v>35783</v>
      </c>
      <c r="E76" s="3">
        <f t="shared" si="244"/>
        <v>36288</v>
      </c>
      <c r="F76" s="4">
        <f t="shared" si="96"/>
        <v>0</v>
      </c>
      <c r="G76" s="4">
        <f t="shared" si="160"/>
        <v>0</v>
      </c>
      <c r="H76" s="33"/>
      <c r="I76" s="3">
        <v>24876</v>
      </c>
      <c r="J76" s="4">
        <f t="shared" si="177"/>
        <v>189</v>
      </c>
      <c r="K76" s="4">
        <f t="shared" si="173"/>
        <v>21468</v>
      </c>
      <c r="L76" s="30">
        <f t="shared" si="239"/>
        <v>23915</v>
      </c>
      <c r="M76" s="25">
        <f t="shared" si="240"/>
        <v>0</v>
      </c>
      <c r="P76" s="20">
        <v>26</v>
      </c>
      <c r="Q76" s="21">
        <f t="shared" si="222"/>
        <v>26</v>
      </c>
      <c r="R76" s="21">
        <v>0</v>
      </c>
      <c r="S76" s="34"/>
      <c r="T76" s="3">
        <v>41512</v>
      </c>
      <c r="U76" s="4">
        <f t="shared" si="192"/>
        <v>-430</v>
      </c>
      <c r="V76" s="4">
        <f t="shared" si="193"/>
        <v>34151</v>
      </c>
      <c r="W76" s="3">
        <f t="shared" si="245"/>
        <v>41512</v>
      </c>
      <c r="X76" s="25">
        <f t="shared" si="116"/>
        <v>-430</v>
      </c>
      <c r="Y76" s="4"/>
      <c r="AA76" s="20">
        <v>300</v>
      </c>
      <c r="AB76" s="3">
        <f t="shared" si="227"/>
        <v>300</v>
      </c>
      <c r="AC76" s="3">
        <f>-X76/1.98</f>
        <v>217.17171717171718</v>
      </c>
      <c r="AD76" s="41">
        <f t="shared" si="228"/>
        <v>0</v>
      </c>
      <c r="AE76" s="3">
        <f t="shared" si="229"/>
        <v>66388</v>
      </c>
      <c r="AF76" s="4">
        <f t="shared" si="77"/>
        <v>705</v>
      </c>
      <c r="AG76">
        <v>583</v>
      </c>
      <c r="AI76" s="32"/>
      <c r="AJ76">
        <v>800.45</v>
      </c>
      <c r="AK76" s="3">
        <v>274240</v>
      </c>
      <c r="AL76" s="4">
        <f t="shared" si="194"/>
        <v>1370</v>
      </c>
      <c r="AM76" s="3">
        <v>1970000</v>
      </c>
      <c r="AN76" s="3">
        <f t="shared" si="233"/>
        <v>274240</v>
      </c>
      <c r="AO76" s="3">
        <f t="shared" si="226"/>
        <v>274240</v>
      </c>
      <c r="AP76" s="4">
        <f t="shared" si="209"/>
        <v>1370</v>
      </c>
      <c r="AQ76" s="44" t="s">
        <v>17</v>
      </c>
      <c r="AT76">
        <v>705</v>
      </c>
      <c r="AV76">
        <v>11</v>
      </c>
      <c r="AW76" s="47">
        <f t="shared" si="230"/>
        <v>11</v>
      </c>
      <c r="AX76" s="4">
        <v>0</v>
      </c>
      <c r="AZ76" s="4">
        <f t="shared" si="181"/>
        <v>11</v>
      </c>
      <c r="BB76" s="4">
        <f t="shared" si="223"/>
        <v>690.69826065036546</v>
      </c>
      <c r="BC76">
        <v>0</v>
      </c>
      <c r="BD76">
        <v>0</v>
      </c>
      <c r="BE76" s="3">
        <f t="shared" si="182"/>
        <v>11</v>
      </c>
      <c r="BF76">
        <v>3</v>
      </c>
      <c r="BG76" s="47">
        <v>0.03</v>
      </c>
      <c r="BH76">
        <v>0</v>
      </c>
      <c r="BI76" s="3">
        <f t="shared" si="81"/>
        <v>0</v>
      </c>
      <c r="BJ76" s="3">
        <f t="shared" si="82"/>
        <v>11</v>
      </c>
      <c r="BK76" s="3" t="b">
        <f t="shared" si="90"/>
        <v>0</v>
      </c>
      <c r="BL76" s="17">
        <f t="shared" ref="BL76:BL77" si="246">MIN(AP76/1.98,AD76+AC76-BI76-BJ76)</f>
        <v>206.17171717171718</v>
      </c>
      <c r="BM76" s="7" t="b">
        <f t="shared" ref="BM76:BM77" si="247">AD76+AC76=BI76+BJ76+BL76</f>
        <v>1</v>
      </c>
      <c r="BN76" s="12">
        <v>0</v>
      </c>
      <c r="BO76" s="4">
        <f t="shared" si="83"/>
        <v>0</v>
      </c>
      <c r="BP76" s="4">
        <f t="shared" si="166"/>
        <v>691.91919191919192</v>
      </c>
      <c r="BQ76" s="4">
        <f t="shared" si="167"/>
        <v>485.74747474747471</v>
      </c>
      <c r="BR76" s="4">
        <f t="shared" si="84"/>
        <v>485.74747474747471</v>
      </c>
      <c r="BS76" s="32"/>
      <c r="BT76">
        <v>498.96</v>
      </c>
      <c r="BU76" s="3">
        <v>54194</v>
      </c>
      <c r="BV76" s="4">
        <v>-383</v>
      </c>
      <c r="BW76" s="4">
        <f t="shared" si="183"/>
        <v>53784</v>
      </c>
      <c r="BX76" s="3">
        <f t="shared" si="241"/>
        <v>53784</v>
      </c>
      <c r="BY76" s="4">
        <f t="shared" ref="BY76:BY78" si="248">BX76-BX75</f>
        <v>0</v>
      </c>
      <c r="BZ76" s="4" t="s">
        <v>15</v>
      </c>
      <c r="CC76">
        <v>30</v>
      </c>
      <c r="CD76">
        <v>11</v>
      </c>
      <c r="CE76">
        <v>222</v>
      </c>
      <c r="CF76" s="3">
        <f t="shared" si="85"/>
        <v>222</v>
      </c>
      <c r="CG76" s="3">
        <v>0</v>
      </c>
      <c r="CH76">
        <v>0</v>
      </c>
      <c r="CI76">
        <v>0</v>
      </c>
      <c r="CJ76" s="3">
        <f t="shared" si="174"/>
        <v>222</v>
      </c>
      <c r="CK76">
        <v>1</v>
      </c>
      <c r="CP76" s="47">
        <v>0</v>
      </c>
      <c r="CQ76" s="4">
        <f t="shared" si="101"/>
        <v>11</v>
      </c>
      <c r="CR76" s="4">
        <f t="shared" si="102"/>
        <v>0</v>
      </c>
      <c r="CS76" s="4">
        <f t="shared" si="103"/>
        <v>0</v>
      </c>
      <c r="CT76" s="4">
        <f t="shared" si="104"/>
        <v>211</v>
      </c>
      <c r="CU76" s="4">
        <f t="shared" si="105"/>
        <v>0</v>
      </c>
      <c r="CV76" s="4">
        <f t="shared" si="88"/>
        <v>0</v>
      </c>
      <c r="CW76" s="4">
        <f t="shared" si="89"/>
        <v>0</v>
      </c>
      <c r="CX76" s="47">
        <v>0.21</v>
      </c>
      <c r="CY76" s="32"/>
      <c r="CZ76" s="7">
        <v>359.83</v>
      </c>
      <c r="DA76">
        <v>525</v>
      </c>
      <c r="DB76" s="4">
        <v>0</v>
      </c>
      <c r="DC76" s="3">
        <v>222</v>
      </c>
      <c r="DD76">
        <v>0</v>
      </c>
      <c r="DE76">
        <v>212</v>
      </c>
      <c r="DF76">
        <v>0</v>
      </c>
      <c r="DG76">
        <v>0</v>
      </c>
      <c r="DH76" s="3">
        <f t="shared" si="188"/>
        <v>0</v>
      </c>
      <c r="DI76" s="3">
        <f t="shared" si="189"/>
        <v>0</v>
      </c>
      <c r="DJ76" s="3">
        <v>0</v>
      </c>
      <c r="DK76" s="3">
        <f t="shared" si="140"/>
        <v>0</v>
      </c>
      <c r="DL76" s="4">
        <f t="shared" si="175"/>
        <v>0</v>
      </c>
      <c r="DM76" s="3">
        <f t="shared" si="238"/>
        <v>0</v>
      </c>
      <c r="DN76" s="3"/>
      <c r="DT76" s="3">
        <f t="shared" si="232"/>
        <v>0</v>
      </c>
      <c r="DW76">
        <v>0</v>
      </c>
      <c r="DX76">
        <v>0</v>
      </c>
    </row>
    <row r="77" spans="1:128" x14ac:dyDescent="0.3">
      <c r="A77" s="1">
        <v>42352</v>
      </c>
      <c r="B77" s="3">
        <v>36216</v>
      </c>
      <c r="C77" s="4">
        <f t="shared" si="176"/>
        <v>-72</v>
      </c>
      <c r="D77" s="4">
        <f t="shared" si="172"/>
        <v>35783</v>
      </c>
      <c r="E77" s="3">
        <f t="shared" ref="E77:E83" si="249">B77</f>
        <v>36216</v>
      </c>
      <c r="F77" s="4">
        <f t="shared" si="96"/>
        <v>-72</v>
      </c>
      <c r="G77" s="4">
        <f t="shared" si="160"/>
        <v>0</v>
      </c>
      <c r="H77" s="33"/>
      <c r="I77" s="3">
        <v>25003</v>
      </c>
      <c r="J77" s="4">
        <f t="shared" si="177"/>
        <v>127</v>
      </c>
      <c r="K77" s="4">
        <f t="shared" si="173"/>
        <v>21124</v>
      </c>
      <c r="L77" s="30">
        <f t="shared" si="239"/>
        <v>23915</v>
      </c>
      <c r="M77" s="25">
        <f t="shared" si="240"/>
        <v>0</v>
      </c>
      <c r="P77" s="20">
        <v>26</v>
      </c>
      <c r="Q77" s="21">
        <f t="shared" si="222"/>
        <v>26</v>
      </c>
      <c r="R77" s="21">
        <v>0</v>
      </c>
      <c r="S77" s="34"/>
      <c r="T77" s="3">
        <v>41004</v>
      </c>
      <c r="U77" s="4">
        <f t="shared" si="192"/>
        <v>-508</v>
      </c>
      <c r="V77" s="4">
        <f t="shared" si="193"/>
        <v>33812</v>
      </c>
      <c r="W77" s="3">
        <f t="shared" si="245"/>
        <v>41004</v>
      </c>
      <c r="X77" s="25">
        <f t="shared" si="116"/>
        <v>-508</v>
      </c>
      <c r="Y77" s="4"/>
      <c r="AA77" s="20">
        <v>301</v>
      </c>
      <c r="AB77" s="3">
        <f t="shared" si="227"/>
        <v>301</v>
      </c>
      <c r="AC77" s="3">
        <f>-X77/1.98</f>
        <v>256.56565656565658</v>
      </c>
      <c r="AD77" s="41">
        <f t="shared" si="228"/>
        <v>0</v>
      </c>
      <c r="AE77" s="3">
        <f t="shared" si="229"/>
        <v>66007</v>
      </c>
      <c r="AF77" s="4">
        <f t="shared" si="77"/>
        <v>543</v>
      </c>
      <c r="AG77">
        <v>351</v>
      </c>
      <c r="AI77" s="32"/>
      <c r="AJ77">
        <v>800.77</v>
      </c>
      <c r="AK77" s="3">
        <v>275285</v>
      </c>
      <c r="AL77" s="4">
        <f t="shared" si="194"/>
        <v>1045</v>
      </c>
      <c r="AM77" s="3">
        <v>1970000</v>
      </c>
      <c r="AN77" s="3">
        <f t="shared" si="233"/>
        <v>275285</v>
      </c>
      <c r="AO77" s="3">
        <f t="shared" si="226"/>
        <v>275285</v>
      </c>
      <c r="AP77" s="4">
        <f t="shared" si="209"/>
        <v>1045</v>
      </c>
      <c r="AQ77" s="44" t="s">
        <v>17</v>
      </c>
      <c r="AT77">
        <v>543</v>
      </c>
      <c r="AV77">
        <v>12</v>
      </c>
      <c r="AW77" s="47">
        <f t="shared" si="230"/>
        <v>12</v>
      </c>
      <c r="AX77" s="4">
        <v>0</v>
      </c>
      <c r="AZ77" s="4">
        <f t="shared" si="181"/>
        <v>12</v>
      </c>
      <c r="BB77" s="4">
        <f t="shared" si="223"/>
        <v>526.8464834887825</v>
      </c>
      <c r="BC77">
        <v>0</v>
      </c>
      <c r="BD77">
        <v>0</v>
      </c>
      <c r="BE77" s="3">
        <f t="shared" si="182"/>
        <v>12</v>
      </c>
      <c r="BF77">
        <v>4</v>
      </c>
      <c r="BG77" s="47">
        <v>0.04</v>
      </c>
      <c r="BH77">
        <v>0.45</v>
      </c>
      <c r="BI77" s="3">
        <f t="shared" si="81"/>
        <v>0</v>
      </c>
      <c r="BJ77" s="3">
        <f t="shared" si="82"/>
        <v>12</v>
      </c>
      <c r="BK77" s="3" t="b">
        <f t="shared" si="90"/>
        <v>0</v>
      </c>
      <c r="BL77" s="17">
        <f t="shared" si="246"/>
        <v>244.56565656565658</v>
      </c>
      <c r="BM77" s="7" t="b">
        <f t="shared" si="247"/>
        <v>1</v>
      </c>
      <c r="BN77" s="12">
        <v>0</v>
      </c>
      <c r="BO77" s="4">
        <f t="shared" si="83"/>
        <v>0</v>
      </c>
      <c r="BP77" s="4">
        <f t="shared" si="166"/>
        <v>527.77777777777783</v>
      </c>
      <c r="BQ77" s="4">
        <f t="shared" si="167"/>
        <v>283.21212121212125</v>
      </c>
      <c r="BR77" s="4">
        <f t="shared" si="84"/>
        <v>283.21212121212125</v>
      </c>
      <c r="BS77" s="32"/>
      <c r="BT77">
        <v>498.57</v>
      </c>
      <c r="BU77" s="3">
        <v>53784</v>
      </c>
      <c r="BV77" s="4">
        <v>-410</v>
      </c>
      <c r="BW77" s="4">
        <f t="shared" si="183"/>
        <v>53784</v>
      </c>
      <c r="BX77" s="3">
        <f t="shared" si="241"/>
        <v>53784</v>
      </c>
      <c r="BY77" s="4">
        <f t="shared" si="248"/>
        <v>0</v>
      </c>
      <c r="BZ77" s="4" t="s">
        <v>15</v>
      </c>
      <c r="CC77">
        <v>12</v>
      </c>
      <c r="CD77">
        <v>12</v>
      </c>
      <c r="CE77">
        <v>218</v>
      </c>
      <c r="CF77" s="3">
        <f t="shared" si="85"/>
        <v>218</v>
      </c>
      <c r="CG77" s="3">
        <v>0</v>
      </c>
      <c r="CH77">
        <v>0</v>
      </c>
      <c r="CI77">
        <v>0</v>
      </c>
      <c r="CJ77" s="3">
        <f t="shared" si="174"/>
        <v>218</v>
      </c>
      <c r="CK77">
        <v>1</v>
      </c>
      <c r="CP77" s="47">
        <v>0</v>
      </c>
      <c r="CQ77" s="4">
        <f t="shared" si="101"/>
        <v>12</v>
      </c>
      <c r="CR77" s="4">
        <f t="shared" si="102"/>
        <v>0</v>
      </c>
      <c r="CS77" s="4">
        <f t="shared" si="103"/>
        <v>0</v>
      </c>
      <c r="CT77" s="4">
        <f t="shared" si="104"/>
        <v>206</v>
      </c>
      <c r="CU77" s="4">
        <f t="shared" si="105"/>
        <v>0</v>
      </c>
      <c r="CV77" s="4">
        <f t="shared" si="88"/>
        <v>0</v>
      </c>
      <c r="CW77" s="4">
        <f t="shared" si="89"/>
        <v>0</v>
      </c>
      <c r="CX77" s="47">
        <v>0.35</v>
      </c>
      <c r="CY77" s="32"/>
      <c r="CZ77" s="7">
        <v>359.83</v>
      </c>
      <c r="DA77">
        <v>525</v>
      </c>
      <c r="DB77" s="4">
        <v>0</v>
      </c>
      <c r="DC77" s="3">
        <v>218</v>
      </c>
      <c r="DD77">
        <v>0</v>
      </c>
      <c r="DE77">
        <v>211</v>
      </c>
      <c r="DF77">
        <v>0</v>
      </c>
      <c r="DG77">
        <v>0</v>
      </c>
      <c r="DH77" s="3">
        <f t="shared" si="188"/>
        <v>0</v>
      </c>
      <c r="DI77" s="3">
        <f t="shared" si="189"/>
        <v>0</v>
      </c>
      <c r="DJ77" s="3">
        <v>0</v>
      </c>
      <c r="DK77" s="3">
        <f t="shared" si="140"/>
        <v>0</v>
      </c>
      <c r="DL77" s="4">
        <f t="shared" si="175"/>
        <v>0</v>
      </c>
      <c r="DM77" s="3">
        <f t="shared" si="238"/>
        <v>0</v>
      </c>
      <c r="DN77" s="3"/>
      <c r="DT77" s="3">
        <f t="shared" si="232"/>
        <v>0</v>
      </c>
      <c r="DW77">
        <v>0</v>
      </c>
      <c r="DX77">
        <v>0</v>
      </c>
    </row>
    <row r="78" spans="1:128" x14ac:dyDescent="0.3">
      <c r="A78" s="1">
        <v>42353</v>
      </c>
      <c r="B78" s="3">
        <v>36144</v>
      </c>
      <c r="C78" s="4">
        <f t="shared" si="176"/>
        <v>-72</v>
      </c>
      <c r="D78" s="4">
        <f t="shared" si="172"/>
        <v>35783</v>
      </c>
      <c r="E78" s="3">
        <f t="shared" si="249"/>
        <v>36144</v>
      </c>
      <c r="F78" s="4">
        <f t="shared" si="96"/>
        <v>-72</v>
      </c>
      <c r="G78" s="4">
        <f t="shared" si="160"/>
        <v>0</v>
      </c>
      <c r="H78" s="33"/>
      <c r="I78" s="3">
        <v>25082</v>
      </c>
      <c r="J78" s="4">
        <f t="shared" si="177"/>
        <v>79</v>
      </c>
      <c r="K78" s="4">
        <f t="shared" si="173"/>
        <v>20725</v>
      </c>
      <c r="L78" s="30">
        <f t="shared" si="239"/>
        <v>23915</v>
      </c>
      <c r="M78" s="25">
        <f t="shared" si="240"/>
        <v>0</v>
      </c>
      <c r="P78" s="20">
        <v>26</v>
      </c>
      <c r="Q78" s="21">
        <f t="shared" si="222"/>
        <v>26</v>
      </c>
      <c r="R78" s="21">
        <v>0</v>
      </c>
      <c r="S78" s="34"/>
      <c r="T78" s="3">
        <v>40489</v>
      </c>
      <c r="U78" s="4">
        <f t="shared" si="192"/>
        <v>-515</v>
      </c>
      <c r="V78" s="4">
        <f t="shared" si="193"/>
        <v>33551</v>
      </c>
      <c r="W78" s="3">
        <f t="shared" si="245"/>
        <v>40489</v>
      </c>
      <c r="X78" s="25">
        <f t="shared" si="116"/>
        <v>-515</v>
      </c>
      <c r="Y78" s="4"/>
      <c r="AA78" s="20">
        <v>303</v>
      </c>
      <c r="AB78" s="3">
        <f t="shared" si="227"/>
        <v>303</v>
      </c>
      <c r="AC78" s="3">
        <f>-X78/1.98-Y77/1.9835</f>
        <v>260.1010101010101</v>
      </c>
      <c r="AD78" s="41">
        <f t="shared" si="228"/>
        <v>0</v>
      </c>
      <c r="AE78" s="3">
        <f t="shared" si="229"/>
        <v>65571</v>
      </c>
      <c r="AF78" s="4">
        <f t="shared" si="77"/>
        <v>453</v>
      </c>
      <c r="AG78">
        <v>233</v>
      </c>
      <c r="AI78" s="32"/>
      <c r="AJ78">
        <v>800.79</v>
      </c>
      <c r="AK78" s="3">
        <v>275350</v>
      </c>
      <c r="AL78" s="4">
        <f t="shared" si="194"/>
        <v>65</v>
      </c>
      <c r="AM78" s="3">
        <v>1970000</v>
      </c>
      <c r="AN78" s="3">
        <f t="shared" si="233"/>
        <v>275350</v>
      </c>
      <c r="AO78" s="3">
        <f t="shared" si="226"/>
        <v>275350</v>
      </c>
      <c r="AP78" s="4">
        <f t="shared" si="209"/>
        <v>65</v>
      </c>
      <c r="AQ78" s="44" t="s">
        <v>17</v>
      </c>
      <c r="AT78">
        <v>453</v>
      </c>
      <c r="AV78">
        <v>418</v>
      </c>
      <c r="AW78" s="47">
        <f t="shared" si="230"/>
        <v>418</v>
      </c>
      <c r="AX78" s="4">
        <v>0</v>
      </c>
      <c r="AZ78" s="4">
        <f t="shared" si="181"/>
        <v>418</v>
      </c>
      <c r="BB78" s="4">
        <f t="shared" si="223"/>
        <v>32.770355432316613</v>
      </c>
      <c r="BC78">
        <v>0</v>
      </c>
      <c r="BD78">
        <v>0</v>
      </c>
      <c r="BE78" s="3">
        <f t="shared" si="182"/>
        <v>418</v>
      </c>
      <c r="BF78">
        <v>2</v>
      </c>
      <c r="BG78" s="47">
        <v>0.02</v>
      </c>
      <c r="BH78">
        <v>0.01</v>
      </c>
      <c r="BI78" s="3">
        <f t="shared" si="81"/>
        <v>0</v>
      </c>
      <c r="BJ78" s="3">
        <f t="shared" si="82"/>
        <v>260.1010101010101</v>
      </c>
      <c r="BK78" s="3" t="b">
        <f t="shared" si="90"/>
        <v>1</v>
      </c>
      <c r="BL78" s="39"/>
      <c r="BM78" s="40"/>
      <c r="BN78" s="12">
        <v>0</v>
      </c>
      <c r="BO78" s="4">
        <f t="shared" si="83"/>
        <v>157.8989898989899</v>
      </c>
      <c r="BP78" s="4">
        <f t="shared" si="166"/>
        <v>32.828282828282831</v>
      </c>
      <c r="BQ78" s="4">
        <f t="shared" si="167"/>
        <v>32.828282828282831</v>
      </c>
      <c r="BR78" s="4">
        <f t="shared" si="84"/>
        <v>190.72727272727272</v>
      </c>
      <c r="BS78" s="32"/>
      <c r="BT78">
        <v>498.95</v>
      </c>
      <c r="BU78" s="3">
        <v>54183</v>
      </c>
      <c r="BV78" s="4">
        <v>399</v>
      </c>
      <c r="BW78" s="4">
        <f t="shared" si="183"/>
        <v>54183</v>
      </c>
      <c r="BX78" s="3">
        <f>BU78</f>
        <v>54183</v>
      </c>
      <c r="BY78" s="4">
        <f t="shared" si="248"/>
        <v>399</v>
      </c>
      <c r="BZ78" s="4" t="s">
        <v>19</v>
      </c>
      <c r="CC78">
        <v>419</v>
      </c>
      <c r="CD78">
        <v>418</v>
      </c>
      <c r="CE78">
        <v>217</v>
      </c>
      <c r="CF78" s="3">
        <f t="shared" si="85"/>
        <v>217</v>
      </c>
      <c r="CG78" s="3">
        <v>0</v>
      </c>
      <c r="CH78">
        <v>0</v>
      </c>
      <c r="CI78">
        <v>0</v>
      </c>
      <c r="CJ78" s="3">
        <f t="shared" si="174"/>
        <v>217</v>
      </c>
      <c r="CK78">
        <v>1</v>
      </c>
      <c r="CL78" s="4">
        <f t="shared" ref="CL78:CL80" si="250">BY78/1.98</f>
        <v>201.51515151515153</v>
      </c>
      <c r="CM78" s="4">
        <f t="shared" ref="CM78:CM80" si="251">MIN(CL78,BJ78+BI78)</f>
        <v>201.51515151515153</v>
      </c>
      <c r="CN78" s="4">
        <f t="shared" ref="CN78:CN80" si="252">MIN(CL78-CM78,BO78)</f>
        <v>0</v>
      </c>
      <c r="CO78" s="4">
        <f t="shared" ref="CO78:CO80" si="253">MAX(0,CL78-CM78-CN78)</f>
        <v>0</v>
      </c>
      <c r="CP78" s="47">
        <v>0</v>
      </c>
      <c r="CQ78" s="4">
        <f t="shared" si="101"/>
        <v>58.585858585858574</v>
      </c>
      <c r="CR78" s="4">
        <f t="shared" si="102"/>
        <v>157.8989898989899</v>
      </c>
      <c r="CS78" s="4">
        <f t="shared" si="103"/>
        <v>0</v>
      </c>
      <c r="CT78" s="4">
        <f t="shared" si="104"/>
        <v>0.51515151515152979</v>
      </c>
      <c r="CU78" s="4">
        <f t="shared" si="105"/>
        <v>0</v>
      </c>
      <c r="CV78" s="4">
        <f t="shared" si="88"/>
        <v>0</v>
      </c>
      <c r="CW78" s="4">
        <f t="shared" si="89"/>
        <v>0</v>
      </c>
      <c r="CX78" s="47">
        <v>0.09</v>
      </c>
      <c r="CY78" s="32"/>
      <c r="CZ78" s="7">
        <v>359.83</v>
      </c>
      <c r="DA78">
        <v>525</v>
      </c>
      <c r="DB78" s="4">
        <v>0</v>
      </c>
      <c r="DC78" s="3">
        <v>217</v>
      </c>
      <c r="DD78">
        <v>0</v>
      </c>
      <c r="DE78">
        <v>205</v>
      </c>
      <c r="DF78">
        <v>0</v>
      </c>
      <c r="DG78">
        <v>0</v>
      </c>
      <c r="DH78" s="3">
        <f t="shared" si="188"/>
        <v>0</v>
      </c>
      <c r="DI78" s="3">
        <f t="shared" si="189"/>
        <v>0</v>
      </c>
      <c r="DJ78" s="3">
        <v>0</v>
      </c>
      <c r="DK78" s="3">
        <f t="shared" si="140"/>
        <v>0</v>
      </c>
      <c r="DL78" s="4">
        <f t="shared" si="175"/>
        <v>0</v>
      </c>
      <c r="DM78" s="3">
        <f t="shared" si="238"/>
        <v>0</v>
      </c>
      <c r="DN78" s="3"/>
      <c r="DT78" s="3">
        <f t="shared" si="232"/>
        <v>0</v>
      </c>
      <c r="DW78">
        <v>0</v>
      </c>
      <c r="DX78">
        <v>0</v>
      </c>
    </row>
    <row r="79" spans="1:128" x14ac:dyDescent="0.3">
      <c r="A79" s="1">
        <v>42354</v>
      </c>
      <c r="B79" s="3">
        <v>36071</v>
      </c>
      <c r="C79" s="4">
        <f t="shared" si="176"/>
        <v>-73</v>
      </c>
      <c r="D79" s="4">
        <f t="shared" si="172"/>
        <v>35783</v>
      </c>
      <c r="E79" s="3">
        <f t="shared" si="249"/>
        <v>36071</v>
      </c>
      <c r="F79" s="4">
        <f t="shared" si="96"/>
        <v>-73</v>
      </c>
      <c r="G79" s="4">
        <f t="shared" si="160"/>
        <v>0</v>
      </c>
      <c r="H79" s="33"/>
      <c r="I79" s="3">
        <v>25180</v>
      </c>
      <c r="J79" s="4">
        <f t="shared" si="177"/>
        <v>98</v>
      </c>
      <c r="K79" s="4">
        <f t="shared" si="173"/>
        <v>20396</v>
      </c>
      <c r="L79" s="30">
        <f t="shared" si="239"/>
        <v>23915</v>
      </c>
      <c r="M79" s="25">
        <f t="shared" si="240"/>
        <v>0</v>
      </c>
      <c r="P79" s="20">
        <v>26</v>
      </c>
      <c r="Q79" s="21">
        <f t="shared" si="222"/>
        <v>26</v>
      </c>
      <c r="R79" s="21">
        <v>0</v>
      </c>
      <c r="S79" s="34"/>
      <c r="T79" s="3">
        <v>39970</v>
      </c>
      <c r="U79" s="4">
        <f t="shared" si="192"/>
        <v>-519</v>
      </c>
      <c r="V79" s="4">
        <f t="shared" si="193"/>
        <v>33287</v>
      </c>
      <c r="W79" s="3">
        <f t="shared" si="245"/>
        <v>39970</v>
      </c>
      <c r="X79" s="25">
        <f t="shared" si="116"/>
        <v>-519</v>
      </c>
      <c r="Y79" s="4"/>
      <c r="AA79" s="20">
        <v>304</v>
      </c>
      <c r="AB79" s="3">
        <f t="shared" si="227"/>
        <v>304</v>
      </c>
      <c r="AC79" s="48">
        <v>0</v>
      </c>
      <c r="AD79" s="41">
        <f t="shared" si="228"/>
        <v>0</v>
      </c>
      <c r="AE79" s="3">
        <f t="shared" si="229"/>
        <v>65150</v>
      </c>
      <c r="AF79" s="4">
        <f t="shared" si="77"/>
        <v>522</v>
      </c>
      <c r="AG79">
        <v>310</v>
      </c>
      <c r="AI79" s="32"/>
      <c r="AJ79">
        <v>800.81</v>
      </c>
      <c r="AK79" s="3">
        <v>275415</v>
      </c>
      <c r="AL79" s="4">
        <f t="shared" si="194"/>
        <v>65</v>
      </c>
      <c r="AM79" s="3">
        <v>1970000</v>
      </c>
      <c r="AN79" s="3">
        <f t="shared" si="233"/>
        <v>275415</v>
      </c>
      <c r="AO79" s="3">
        <f t="shared" si="226"/>
        <v>275415</v>
      </c>
      <c r="AP79" s="4">
        <f t="shared" si="209"/>
        <v>65</v>
      </c>
      <c r="AQ79" s="44" t="s">
        <v>17</v>
      </c>
      <c r="AT79">
        <v>522</v>
      </c>
      <c r="AV79">
        <v>486</v>
      </c>
      <c r="AW79" s="47">
        <f t="shared" si="230"/>
        <v>486</v>
      </c>
      <c r="AX79" s="4">
        <v>0</v>
      </c>
      <c r="AZ79" s="4">
        <f t="shared" si="181"/>
        <v>486</v>
      </c>
      <c r="BB79" s="4">
        <f t="shared" si="223"/>
        <v>32.770355432316613</v>
      </c>
      <c r="BC79">
        <v>0</v>
      </c>
      <c r="BD79">
        <v>0</v>
      </c>
      <c r="BE79" s="3">
        <f t="shared" si="182"/>
        <v>486</v>
      </c>
      <c r="BF79">
        <v>3</v>
      </c>
      <c r="BG79" s="47">
        <v>0.03</v>
      </c>
      <c r="BH79">
        <v>0</v>
      </c>
      <c r="BI79" s="3">
        <f t="shared" si="81"/>
        <v>0</v>
      </c>
      <c r="BJ79" s="3">
        <f t="shared" si="82"/>
        <v>0</v>
      </c>
      <c r="BK79" s="3" t="b">
        <f t="shared" si="90"/>
        <v>1</v>
      </c>
      <c r="BL79" s="39"/>
      <c r="BM79" s="40"/>
      <c r="BN79" s="12">
        <v>0</v>
      </c>
      <c r="BO79" s="4">
        <f t="shared" si="83"/>
        <v>486</v>
      </c>
      <c r="BP79" s="4">
        <f t="shared" si="166"/>
        <v>32.828282828282831</v>
      </c>
      <c r="BQ79" s="4">
        <f t="shared" si="167"/>
        <v>32.828282828282831</v>
      </c>
      <c r="BR79" s="4">
        <f t="shared" si="84"/>
        <v>518.82828282828279</v>
      </c>
      <c r="BS79" s="32"/>
      <c r="BT79">
        <v>499.46</v>
      </c>
      <c r="BU79" s="3">
        <v>54727</v>
      </c>
      <c r="BV79" s="4">
        <v>544</v>
      </c>
      <c r="BW79" s="4">
        <f t="shared" si="183"/>
        <v>54727</v>
      </c>
      <c r="BX79" s="3">
        <f>BU79</f>
        <v>54727</v>
      </c>
      <c r="BY79" s="4">
        <f t="shared" ref="BY79:BY81" si="254">BX79-BX78</f>
        <v>544</v>
      </c>
      <c r="BZ79" s="4" t="s">
        <v>19</v>
      </c>
      <c r="CC79">
        <v>492</v>
      </c>
      <c r="CD79">
        <v>486</v>
      </c>
      <c r="CE79">
        <v>217</v>
      </c>
      <c r="CF79" s="3">
        <f t="shared" si="85"/>
        <v>217</v>
      </c>
      <c r="CG79" s="3">
        <v>0</v>
      </c>
      <c r="CH79">
        <v>0</v>
      </c>
      <c r="CI79">
        <v>0</v>
      </c>
      <c r="CJ79" s="3">
        <f t="shared" si="174"/>
        <v>217</v>
      </c>
      <c r="CK79">
        <v>1</v>
      </c>
      <c r="CL79" s="4">
        <f t="shared" si="250"/>
        <v>274.74747474747477</v>
      </c>
      <c r="CM79" s="4">
        <f t="shared" si="251"/>
        <v>0</v>
      </c>
      <c r="CN79" s="4">
        <f t="shared" si="252"/>
        <v>274.74747474747477</v>
      </c>
      <c r="CO79" s="4">
        <f t="shared" si="253"/>
        <v>0</v>
      </c>
      <c r="CP79" s="47">
        <v>0</v>
      </c>
      <c r="CQ79" s="4">
        <f t="shared" si="101"/>
        <v>0</v>
      </c>
      <c r="CR79" s="4">
        <f t="shared" si="102"/>
        <v>211.25252525252523</v>
      </c>
      <c r="CS79" s="4">
        <f t="shared" si="103"/>
        <v>0</v>
      </c>
      <c r="CT79" s="4">
        <f t="shared" si="104"/>
        <v>5.7474747474747687</v>
      </c>
      <c r="CU79" s="4">
        <f t="shared" si="105"/>
        <v>0</v>
      </c>
      <c r="CV79" s="4">
        <f t="shared" si="88"/>
        <v>0</v>
      </c>
      <c r="CW79" s="4">
        <f t="shared" si="89"/>
        <v>0</v>
      </c>
      <c r="CX79" s="47">
        <v>0.06</v>
      </c>
      <c r="CY79" s="32"/>
      <c r="CZ79" s="7">
        <v>359.83</v>
      </c>
      <c r="DA79">
        <v>525</v>
      </c>
      <c r="DB79" s="4">
        <v>0</v>
      </c>
      <c r="DC79" s="3">
        <v>217</v>
      </c>
      <c r="DD79">
        <v>0</v>
      </c>
      <c r="DE79">
        <v>205</v>
      </c>
      <c r="DF79">
        <v>0</v>
      </c>
      <c r="DG79">
        <v>0</v>
      </c>
      <c r="DH79" s="3">
        <f t="shared" si="188"/>
        <v>0</v>
      </c>
      <c r="DI79" s="3">
        <f t="shared" si="189"/>
        <v>0</v>
      </c>
      <c r="DJ79" s="3">
        <v>0</v>
      </c>
      <c r="DK79" s="3">
        <f t="shared" si="140"/>
        <v>0</v>
      </c>
      <c r="DL79" s="4">
        <f t="shared" si="175"/>
        <v>0</v>
      </c>
      <c r="DM79" s="3">
        <f t="shared" si="238"/>
        <v>0</v>
      </c>
      <c r="DN79" s="3"/>
      <c r="DT79" s="3">
        <f t="shared" si="232"/>
        <v>0</v>
      </c>
      <c r="DW79">
        <v>0</v>
      </c>
      <c r="DX79">
        <v>0</v>
      </c>
    </row>
    <row r="80" spans="1:128" x14ac:dyDescent="0.3">
      <c r="A80" s="1">
        <v>42355</v>
      </c>
      <c r="B80" s="3">
        <v>35927</v>
      </c>
      <c r="C80" s="4">
        <f t="shared" si="176"/>
        <v>-144</v>
      </c>
      <c r="D80" s="4">
        <f t="shared" si="172"/>
        <v>35783</v>
      </c>
      <c r="E80" s="3">
        <f t="shared" si="249"/>
        <v>35927</v>
      </c>
      <c r="F80" s="4">
        <f t="shared" si="96"/>
        <v>-144</v>
      </c>
      <c r="G80" s="4">
        <f t="shared" si="160"/>
        <v>0</v>
      </c>
      <c r="H80" s="33"/>
      <c r="I80" s="3">
        <v>25346</v>
      </c>
      <c r="J80" s="4">
        <f t="shared" si="177"/>
        <v>166</v>
      </c>
      <c r="K80" s="4">
        <f t="shared" si="173"/>
        <v>20046</v>
      </c>
      <c r="L80" s="30">
        <f t="shared" si="239"/>
        <v>23915</v>
      </c>
      <c r="M80" s="25">
        <f t="shared" si="240"/>
        <v>0</v>
      </c>
      <c r="P80" s="20">
        <v>26</v>
      </c>
      <c r="Q80" s="21">
        <f t="shared" si="222"/>
        <v>26</v>
      </c>
      <c r="R80" s="21">
        <v>0</v>
      </c>
      <c r="S80" s="34"/>
      <c r="T80" s="3">
        <v>39457</v>
      </c>
      <c r="U80" s="4">
        <f t="shared" si="192"/>
        <v>-513</v>
      </c>
      <c r="V80" s="4">
        <f t="shared" si="193"/>
        <v>33081</v>
      </c>
      <c r="W80" s="3">
        <f t="shared" si="245"/>
        <v>39457</v>
      </c>
      <c r="X80" s="25">
        <f t="shared" si="116"/>
        <v>-513</v>
      </c>
      <c r="Y80" s="4"/>
      <c r="AA80" s="20">
        <v>302</v>
      </c>
      <c r="AB80" s="3">
        <f t="shared" si="227"/>
        <v>302</v>
      </c>
      <c r="AC80" s="48">
        <v>0</v>
      </c>
      <c r="AD80" s="41">
        <f t="shared" si="228"/>
        <v>0</v>
      </c>
      <c r="AE80" s="3">
        <f t="shared" si="229"/>
        <v>64803</v>
      </c>
      <c r="AF80" s="4">
        <f t="shared" si="77"/>
        <v>417</v>
      </c>
      <c r="AG80">
        <v>242</v>
      </c>
      <c r="AI80" s="32"/>
      <c r="AJ80">
        <v>800.84</v>
      </c>
      <c r="AK80" s="3">
        <v>275513</v>
      </c>
      <c r="AL80" s="4">
        <f t="shared" si="194"/>
        <v>98</v>
      </c>
      <c r="AM80" s="3">
        <v>1970000</v>
      </c>
      <c r="AN80" s="3">
        <f t="shared" si="233"/>
        <v>275513</v>
      </c>
      <c r="AO80" s="3">
        <f t="shared" si="226"/>
        <v>275513</v>
      </c>
      <c r="AP80" s="4">
        <f t="shared" si="209"/>
        <v>98</v>
      </c>
      <c r="AQ80" s="44" t="s">
        <v>17</v>
      </c>
      <c r="AT80">
        <v>417</v>
      </c>
      <c r="AV80">
        <v>364</v>
      </c>
      <c r="AW80" s="47">
        <f t="shared" si="230"/>
        <v>364</v>
      </c>
      <c r="AX80" s="4">
        <v>0</v>
      </c>
      <c r="AZ80" s="4">
        <f t="shared" si="181"/>
        <v>364</v>
      </c>
      <c r="BB80" s="4">
        <f t="shared" si="223"/>
        <v>49.407612805646586</v>
      </c>
      <c r="BC80">
        <v>0</v>
      </c>
      <c r="BD80">
        <v>0</v>
      </c>
      <c r="BE80" s="3">
        <f t="shared" si="182"/>
        <v>364</v>
      </c>
      <c r="BF80">
        <v>4</v>
      </c>
      <c r="BG80" s="47">
        <v>0.04</v>
      </c>
      <c r="BH80">
        <v>0</v>
      </c>
      <c r="BI80" s="3">
        <f t="shared" si="81"/>
        <v>0</v>
      </c>
      <c r="BJ80" s="3">
        <f t="shared" si="82"/>
        <v>0</v>
      </c>
      <c r="BK80" s="3" t="b">
        <f t="shared" si="90"/>
        <v>1</v>
      </c>
      <c r="BN80" s="12">
        <v>0</v>
      </c>
      <c r="BO80" s="4">
        <f t="shared" si="83"/>
        <v>364</v>
      </c>
      <c r="BP80" s="4">
        <f t="shared" si="166"/>
        <v>49.494949494949495</v>
      </c>
      <c r="BQ80" s="4">
        <f t="shared" si="167"/>
        <v>49.494949494949495</v>
      </c>
      <c r="BR80" s="4">
        <f t="shared" si="84"/>
        <v>413.49494949494948</v>
      </c>
      <c r="BS80" s="32"/>
      <c r="BT80">
        <v>499.74</v>
      </c>
      <c r="BU80" s="3">
        <v>55026</v>
      </c>
      <c r="BV80" s="4">
        <v>299</v>
      </c>
      <c r="BW80" s="4">
        <f t="shared" si="183"/>
        <v>55015</v>
      </c>
      <c r="BX80" s="3">
        <f>BW80</f>
        <v>55015</v>
      </c>
      <c r="BY80" s="4">
        <f t="shared" si="254"/>
        <v>288</v>
      </c>
      <c r="BZ80" s="4" t="s">
        <v>23</v>
      </c>
      <c r="CC80">
        <v>370</v>
      </c>
      <c r="CD80">
        <v>364</v>
      </c>
      <c r="CE80">
        <v>218</v>
      </c>
      <c r="CF80" s="3">
        <f t="shared" si="85"/>
        <v>218</v>
      </c>
      <c r="CG80" s="3">
        <v>0</v>
      </c>
      <c r="CH80">
        <v>0</v>
      </c>
      <c r="CI80">
        <v>0</v>
      </c>
      <c r="CJ80" s="3">
        <f t="shared" si="174"/>
        <v>218</v>
      </c>
      <c r="CK80">
        <v>1</v>
      </c>
      <c r="CL80" s="4">
        <f t="shared" si="250"/>
        <v>145.45454545454547</v>
      </c>
      <c r="CM80" s="4">
        <f t="shared" si="251"/>
        <v>0</v>
      </c>
      <c r="CN80" s="4">
        <f t="shared" si="252"/>
        <v>145.45454545454547</v>
      </c>
      <c r="CO80" s="4">
        <f t="shared" si="253"/>
        <v>0</v>
      </c>
      <c r="CP80" s="47">
        <v>0</v>
      </c>
      <c r="CQ80" s="4">
        <f t="shared" si="101"/>
        <v>0</v>
      </c>
      <c r="CR80" s="4">
        <f t="shared" si="102"/>
        <v>218</v>
      </c>
      <c r="CS80" s="4">
        <f t="shared" si="103"/>
        <v>0</v>
      </c>
      <c r="CT80" s="4">
        <f t="shared" si="104"/>
        <v>0</v>
      </c>
      <c r="CU80" s="4">
        <f t="shared" si="105"/>
        <v>0</v>
      </c>
      <c r="CV80" s="4">
        <f t="shared" si="88"/>
        <v>0.54545454545453254</v>
      </c>
      <c r="CW80" s="4">
        <f t="shared" si="89"/>
        <v>0</v>
      </c>
      <c r="CX80" s="47">
        <v>0.05</v>
      </c>
      <c r="CY80" s="32"/>
      <c r="CZ80" s="7">
        <v>359.83</v>
      </c>
      <c r="DA80">
        <v>525</v>
      </c>
      <c r="DB80" s="4">
        <v>0</v>
      </c>
      <c r="DC80" s="3">
        <v>218</v>
      </c>
      <c r="DD80">
        <v>0</v>
      </c>
      <c r="DE80">
        <v>203</v>
      </c>
      <c r="DF80">
        <v>0</v>
      </c>
      <c r="DG80">
        <v>0</v>
      </c>
      <c r="DH80" s="3">
        <f t="shared" si="188"/>
        <v>0</v>
      </c>
      <c r="DI80" s="3">
        <f t="shared" si="189"/>
        <v>0</v>
      </c>
      <c r="DJ80" s="3">
        <v>0</v>
      </c>
      <c r="DK80" s="3">
        <f t="shared" si="140"/>
        <v>0</v>
      </c>
      <c r="DL80" s="4">
        <f t="shared" si="175"/>
        <v>0</v>
      </c>
      <c r="DM80" s="3">
        <f t="shared" si="238"/>
        <v>0</v>
      </c>
      <c r="DN80" s="3"/>
      <c r="DT80" s="3">
        <f t="shared" si="232"/>
        <v>0</v>
      </c>
      <c r="DW80">
        <v>0</v>
      </c>
      <c r="DX80">
        <v>0</v>
      </c>
    </row>
    <row r="81" spans="1:128" x14ac:dyDescent="0.3">
      <c r="A81" s="1">
        <v>42356</v>
      </c>
      <c r="B81" s="3">
        <v>35855</v>
      </c>
      <c r="C81" s="4">
        <f t="shared" si="176"/>
        <v>-72</v>
      </c>
      <c r="D81" s="4">
        <f t="shared" si="172"/>
        <v>35783</v>
      </c>
      <c r="E81" s="3">
        <f t="shared" si="249"/>
        <v>35855</v>
      </c>
      <c r="F81" s="4">
        <f t="shared" si="96"/>
        <v>-72</v>
      </c>
      <c r="G81" s="4">
        <f t="shared" si="160"/>
        <v>0</v>
      </c>
      <c r="H81" s="33"/>
      <c r="I81" s="3">
        <v>25485</v>
      </c>
      <c r="J81" s="4">
        <f t="shared" si="177"/>
        <v>139</v>
      </c>
      <c r="K81" s="4">
        <f t="shared" si="173"/>
        <v>19711</v>
      </c>
      <c r="L81" s="30">
        <f t="shared" si="239"/>
        <v>23915</v>
      </c>
      <c r="M81" s="25">
        <f t="shared" si="240"/>
        <v>0</v>
      </c>
      <c r="P81" s="20">
        <v>26</v>
      </c>
      <c r="Q81" s="21">
        <f t="shared" si="222"/>
        <v>26</v>
      </c>
      <c r="R81" s="21">
        <v>0</v>
      </c>
      <c r="S81" s="34"/>
      <c r="T81" s="3">
        <v>38923</v>
      </c>
      <c r="U81" s="4">
        <f t="shared" si="192"/>
        <v>-534</v>
      </c>
      <c r="V81" s="4">
        <f t="shared" si="193"/>
        <v>32852</v>
      </c>
      <c r="W81" s="3">
        <f t="shared" si="245"/>
        <v>38923</v>
      </c>
      <c r="X81" s="25">
        <f t="shared" si="116"/>
        <v>-534</v>
      </c>
      <c r="Y81" s="4"/>
      <c r="AA81" s="20">
        <v>301</v>
      </c>
      <c r="AB81" s="3">
        <f t="shared" si="227"/>
        <v>301</v>
      </c>
      <c r="AC81" s="48">
        <v>0</v>
      </c>
      <c r="AD81" s="41">
        <f t="shared" si="228"/>
        <v>0</v>
      </c>
      <c r="AE81" s="3">
        <f t="shared" si="229"/>
        <v>64408</v>
      </c>
      <c r="AF81" s="4">
        <f t="shared" ref="AF81:AF94" si="255">AT81</f>
        <v>531</v>
      </c>
      <c r="AG81">
        <v>332</v>
      </c>
      <c r="AI81" s="32"/>
      <c r="AJ81">
        <v>800.97</v>
      </c>
      <c r="AK81" s="3">
        <v>275937</v>
      </c>
      <c r="AL81" s="4">
        <f t="shared" si="194"/>
        <v>424</v>
      </c>
      <c r="AM81" s="3">
        <v>1970000</v>
      </c>
      <c r="AN81" s="3">
        <f t="shared" si="233"/>
        <v>275937</v>
      </c>
      <c r="AO81" s="3">
        <f t="shared" si="226"/>
        <v>275937</v>
      </c>
      <c r="AP81" s="4">
        <f t="shared" si="209"/>
        <v>424</v>
      </c>
      <c r="AQ81" s="44" t="s">
        <v>17</v>
      </c>
      <c r="AR81" s="4"/>
      <c r="AS81" s="4"/>
      <c r="AT81">
        <v>531</v>
      </c>
      <c r="AV81">
        <v>310</v>
      </c>
      <c r="AW81" s="47">
        <f t="shared" si="230"/>
        <v>310</v>
      </c>
      <c r="AX81" s="4">
        <v>0</v>
      </c>
      <c r="AZ81" s="4">
        <f t="shared" si="181"/>
        <v>310</v>
      </c>
      <c r="BB81" s="4">
        <f t="shared" si="223"/>
        <v>213.76354928157298</v>
      </c>
      <c r="BC81">
        <v>0</v>
      </c>
      <c r="BD81">
        <v>0</v>
      </c>
      <c r="BE81" s="3">
        <f t="shared" si="182"/>
        <v>310</v>
      </c>
      <c r="BF81">
        <v>7</v>
      </c>
      <c r="BG81" s="47">
        <v>7.0000000000000007E-2</v>
      </c>
      <c r="BH81">
        <v>0</v>
      </c>
      <c r="BI81" s="3">
        <f t="shared" si="81"/>
        <v>0</v>
      </c>
      <c r="BJ81" s="3">
        <f t="shared" si="82"/>
        <v>0</v>
      </c>
      <c r="BK81" s="3" t="b">
        <f t="shared" si="90"/>
        <v>1</v>
      </c>
      <c r="BL81" s="39"/>
      <c r="BM81" s="40"/>
      <c r="BN81" s="12">
        <v>0</v>
      </c>
      <c r="BO81" s="4">
        <f t="shared" si="83"/>
        <v>310</v>
      </c>
      <c r="BP81" s="4">
        <f t="shared" si="166"/>
        <v>214.14141414141415</v>
      </c>
      <c r="BQ81" s="4">
        <f t="shared" si="167"/>
        <v>214.14141414141415</v>
      </c>
      <c r="BR81" s="4">
        <f t="shared" si="84"/>
        <v>524.14141414141409</v>
      </c>
      <c r="BS81" s="32"/>
      <c r="BT81">
        <v>499.89</v>
      </c>
      <c r="BU81" s="3">
        <v>55186</v>
      </c>
      <c r="BV81" s="4">
        <v>160</v>
      </c>
      <c r="BW81" s="4">
        <f t="shared" si="183"/>
        <v>55015</v>
      </c>
      <c r="BX81" s="3">
        <f t="shared" ref="BX81" si="256">BX80</f>
        <v>55015</v>
      </c>
      <c r="BY81" s="4">
        <f t="shared" si="254"/>
        <v>0</v>
      </c>
      <c r="BZ81" s="4" t="s">
        <v>14</v>
      </c>
      <c r="CC81">
        <v>299</v>
      </c>
      <c r="CD81">
        <v>310</v>
      </c>
      <c r="CE81">
        <v>216</v>
      </c>
      <c r="CF81" s="3">
        <f t="shared" si="85"/>
        <v>216</v>
      </c>
      <c r="CG81" s="3">
        <f t="shared" si="86"/>
        <v>0</v>
      </c>
      <c r="CH81">
        <v>0</v>
      </c>
      <c r="CI81">
        <v>0</v>
      </c>
      <c r="CJ81" s="3">
        <f t="shared" si="174"/>
        <v>216</v>
      </c>
      <c r="CK81">
        <v>2</v>
      </c>
      <c r="CP81" s="47">
        <v>0</v>
      </c>
      <c r="CQ81" s="4">
        <f t="shared" ref="CQ81:CQ83" si="257">MIN(CJ81-CP81,BI81+BJ81-CM81)</f>
        <v>0</v>
      </c>
      <c r="CR81" s="4">
        <f t="shared" ref="CR81:CR83" si="258">MIN(CJ81-CP81-CQ81-CS81,BO81-CN81)</f>
        <v>216</v>
      </c>
      <c r="CS81" s="4">
        <f t="shared" ref="CS81:CS83" si="259">MIN(CJ81-CQ81-CP81,BN81)</f>
        <v>0</v>
      </c>
      <c r="CT81" s="4">
        <f t="shared" ref="CT81:CT83" si="260">CJ81-CQ81-CR81-CS81-CP81</f>
        <v>0</v>
      </c>
      <c r="CU81" s="4">
        <f t="shared" ref="CU81:CU83" si="261">BI81+BJ81-CM81-CQ81</f>
        <v>0</v>
      </c>
      <c r="CV81" s="4">
        <f t="shared" si="88"/>
        <v>94</v>
      </c>
      <c r="CW81" s="4">
        <f t="shared" si="89"/>
        <v>0</v>
      </c>
      <c r="CX81" s="47">
        <v>0.04</v>
      </c>
      <c r="CY81" s="32"/>
      <c r="CZ81" s="7">
        <v>359.81</v>
      </c>
      <c r="DA81">
        <v>524</v>
      </c>
      <c r="DB81" s="4">
        <v>-1</v>
      </c>
      <c r="DC81" s="3">
        <v>216</v>
      </c>
      <c r="DD81">
        <v>0</v>
      </c>
      <c r="DE81">
        <v>204</v>
      </c>
      <c r="DF81">
        <v>0</v>
      </c>
      <c r="DG81">
        <v>0</v>
      </c>
      <c r="DH81" s="3">
        <f t="shared" si="188"/>
        <v>0</v>
      </c>
      <c r="DI81" s="3">
        <f t="shared" si="189"/>
        <v>0</v>
      </c>
      <c r="DJ81" s="3">
        <v>0</v>
      </c>
      <c r="DK81" s="3">
        <f t="shared" si="140"/>
        <v>0</v>
      </c>
      <c r="DL81" s="4">
        <f t="shared" si="175"/>
        <v>0</v>
      </c>
      <c r="DM81" s="3">
        <f t="shared" si="238"/>
        <v>0</v>
      </c>
      <c r="DN81" s="3"/>
      <c r="DT81" s="3">
        <f t="shared" si="232"/>
        <v>0</v>
      </c>
      <c r="DW81">
        <v>0</v>
      </c>
      <c r="DX81">
        <v>0</v>
      </c>
    </row>
    <row r="82" spans="1:128" x14ac:dyDescent="0.3">
      <c r="A82" s="1">
        <v>42357</v>
      </c>
      <c r="B82" s="3">
        <v>35855</v>
      </c>
      <c r="C82" s="4">
        <f t="shared" si="176"/>
        <v>0</v>
      </c>
      <c r="D82" s="4">
        <f t="shared" si="172"/>
        <v>35783</v>
      </c>
      <c r="E82" s="3">
        <f t="shared" si="249"/>
        <v>35855</v>
      </c>
      <c r="F82" s="4">
        <f t="shared" si="96"/>
        <v>0</v>
      </c>
      <c r="G82" s="4">
        <f t="shared" si="160"/>
        <v>0</v>
      </c>
      <c r="H82" s="33"/>
      <c r="I82" s="3">
        <v>25645</v>
      </c>
      <c r="J82" s="4">
        <f t="shared" si="177"/>
        <v>160</v>
      </c>
      <c r="K82" s="4">
        <f t="shared" si="173"/>
        <v>19382</v>
      </c>
      <c r="L82" s="30">
        <f t="shared" si="239"/>
        <v>23915</v>
      </c>
      <c r="M82" s="25">
        <f t="shared" si="240"/>
        <v>0</v>
      </c>
      <c r="P82" s="20">
        <v>26</v>
      </c>
      <c r="Q82" s="21">
        <f t="shared" si="222"/>
        <v>26</v>
      </c>
      <c r="R82" s="21">
        <v>0</v>
      </c>
      <c r="S82" s="34"/>
      <c r="T82" s="3">
        <v>38441</v>
      </c>
      <c r="U82" s="4">
        <f t="shared" si="192"/>
        <v>-482</v>
      </c>
      <c r="V82" s="4">
        <f t="shared" si="193"/>
        <v>32681</v>
      </c>
      <c r="W82" s="3">
        <f t="shared" si="245"/>
        <v>38441</v>
      </c>
      <c r="X82" s="25">
        <f t="shared" si="116"/>
        <v>-482</v>
      </c>
      <c r="Y82" s="4"/>
      <c r="AA82" s="20">
        <v>302</v>
      </c>
      <c r="AB82" s="3">
        <f t="shared" si="227"/>
        <v>302</v>
      </c>
      <c r="AC82" s="48">
        <v>0</v>
      </c>
      <c r="AD82" s="41">
        <f t="shared" si="228"/>
        <v>0</v>
      </c>
      <c r="AE82" s="3">
        <f t="shared" si="229"/>
        <v>64086</v>
      </c>
      <c r="AF82" s="4">
        <f t="shared" si="255"/>
        <v>647</v>
      </c>
      <c r="AG82">
        <v>485</v>
      </c>
      <c r="AI82" s="32"/>
      <c r="AJ82">
        <v>801.17</v>
      </c>
      <c r="AK82" s="3">
        <v>276593</v>
      </c>
      <c r="AL82" s="4">
        <f t="shared" si="194"/>
        <v>656</v>
      </c>
      <c r="AM82" s="3">
        <v>1970000</v>
      </c>
      <c r="AN82" s="3">
        <f t="shared" si="233"/>
        <v>276593</v>
      </c>
      <c r="AO82" s="3">
        <f t="shared" si="226"/>
        <v>276593</v>
      </c>
      <c r="AP82" s="4">
        <f t="shared" si="209"/>
        <v>656</v>
      </c>
      <c r="AQ82" s="44" t="s">
        <v>17</v>
      </c>
      <c r="AT82">
        <v>647</v>
      </c>
      <c r="AV82">
        <v>310</v>
      </c>
      <c r="AW82" s="47">
        <f t="shared" si="230"/>
        <v>310</v>
      </c>
      <c r="AX82" s="4">
        <v>0</v>
      </c>
      <c r="AZ82" s="4">
        <f t="shared" si="181"/>
        <v>310</v>
      </c>
      <c r="BB82" s="4">
        <f t="shared" si="223"/>
        <v>330.7285102092261</v>
      </c>
      <c r="BC82">
        <v>0</v>
      </c>
      <c r="BD82">
        <v>0</v>
      </c>
      <c r="BE82" s="3">
        <f t="shared" si="182"/>
        <v>310</v>
      </c>
      <c r="BF82">
        <v>6</v>
      </c>
      <c r="BG82" s="47">
        <v>0.06</v>
      </c>
      <c r="BH82">
        <v>0.35</v>
      </c>
      <c r="BI82" s="3">
        <f t="shared" si="81"/>
        <v>0</v>
      </c>
      <c r="BJ82" s="3">
        <f t="shared" si="82"/>
        <v>0</v>
      </c>
      <c r="BK82" s="3" t="b">
        <f t="shared" si="90"/>
        <v>1</v>
      </c>
      <c r="BL82" s="39"/>
      <c r="BM82" s="40"/>
      <c r="BN82" s="12">
        <v>0</v>
      </c>
      <c r="BO82" s="4">
        <f t="shared" si="83"/>
        <v>310</v>
      </c>
      <c r="BP82" s="4">
        <f t="shared" si="166"/>
        <v>331.31313131313129</v>
      </c>
      <c r="BQ82" s="4">
        <f t="shared" si="167"/>
        <v>331.31313131313129</v>
      </c>
      <c r="BR82" s="4">
        <f t="shared" si="84"/>
        <v>641.31313131313129</v>
      </c>
      <c r="BS82" s="32"/>
      <c r="BT82">
        <v>500.13</v>
      </c>
      <c r="BU82" s="3">
        <v>55444</v>
      </c>
      <c r="BV82" s="4">
        <v>258</v>
      </c>
      <c r="BW82" s="4">
        <f t="shared" si="183"/>
        <v>55015</v>
      </c>
      <c r="BX82" s="18">
        <f>BU82</f>
        <v>55444</v>
      </c>
      <c r="BY82" s="3">
        <f>BX82-BX53</f>
        <v>184</v>
      </c>
      <c r="BZ82" s="4" t="s">
        <v>20</v>
      </c>
      <c r="CC82">
        <v>346</v>
      </c>
      <c r="CD82">
        <v>310</v>
      </c>
      <c r="CE82">
        <v>214</v>
      </c>
      <c r="CF82" s="3">
        <f t="shared" ref="CF82:CF94" si="262">CE82-CG82</f>
        <v>214</v>
      </c>
      <c r="CG82" s="3">
        <v>0</v>
      </c>
      <c r="CH82">
        <v>0</v>
      </c>
      <c r="CI82">
        <v>0</v>
      </c>
      <c r="CJ82" s="3">
        <f t="shared" si="174"/>
        <v>214</v>
      </c>
      <c r="CK82">
        <v>2</v>
      </c>
      <c r="CL82" s="4">
        <f t="shared" ref="CL82" si="263">BY82/1.98</f>
        <v>92.929292929292927</v>
      </c>
      <c r="CM82" s="4">
        <f t="shared" ref="CM82" si="264">MIN(CL82,BJ82+BI82)</f>
        <v>0</v>
      </c>
      <c r="CN82" s="4">
        <f>MIN(CL82-CM82,BO82)</f>
        <v>92.929292929292927</v>
      </c>
      <c r="CO82" s="4">
        <f t="shared" ref="CO82" si="265">MAX(0,CL82-CM82-CN82)</f>
        <v>0</v>
      </c>
      <c r="CP82" s="47">
        <v>0</v>
      </c>
      <c r="CQ82" s="4">
        <f t="shared" si="257"/>
        <v>0</v>
      </c>
      <c r="CR82" s="4">
        <f t="shared" si="258"/>
        <v>214</v>
      </c>
      <c r="CS82" s="4">
        <f t="shared" si="259"/>
        <v>0</v>
      </c>
      <c r="CT82" s="4">
        <f t="shared" si="260"/>
        <v>0</v>
      </c>
      <c r="CU82" s="4">
        <f t="shared" si="261"/>
        <v>0</v>
      </c>
      <c r="CV82" s="4">
        <f t="shared" si="88"/>
        <v>3.0707070707070727</v>
      </c>
      <c r="CW82" s="4">
        <f t="shared" si="89"/>
        <v>0</v>
      </c>
      <c r="CX82" s="47">
        <v>0.45</v>
      </c>
      <c r="CY82" s="32"/>
      <c r="CZ82" s="7">
        <v>359.83</v>
      </c>
      <c r="DA82">
        <v>525</v>
      </c>
      <c r="DB82" s="4">
        <v>1</v>
      </c>
      <c r="DC82" s="3">
        <v>214</v>
      </c>
      <c r="DD82">
        <v>0</v>
      </c>
      <c r="DE82">
        <v>207</v>
      </c>
      <c r="DF82">
        <v>0</v>
      </c>
      <c r="DG82">
        <v>0</v>
      </c>
      <c r="DH82" s="3">
        <f t="shared" si="188"/>
        <v>0</v>
      </c>
      <c r="DI82" s="3">
        <f t="shared" si="189"/>
        <v>0</v>
      </c>
      <c r="DJ82" s="3">
        <v>0</v>
      </c>
      <c r="DK82" s="3">
        <f t="shared" si="140"/>
        <v>0</v>
      </c>
      <c r="DL82" s="4">
        <f t="shared" si="175"/>
        <v>0</v>
      </c>
      <c r="DM82" s="3">
        <f t="shared" si="238"/>
        <v>0</v>
      </c>
      <c r="DN82" s="3"/>
      <c r="DT82" s="3">
        <f t="shared" si="232"/>
        <v>0</v>
      </c>
      <c r="DW82">
        <v>0</v>
      </c>
      <c r="DX82">
        <v>0</v>
      </c>
    </row>
    <row r="83" spans="1:128" x14ac:dyDescent="0.3">
      <c r="A83" s="1">
        <v>42358</v>
      </c>
      <c r="B83" s="3">
        <v>35783</v>
      </c>
      <c r="C83" s="4">
        <f t="shared" si="176"/>
        <v>-72</v>
      </c>
      <c r="D83" s="4">
        <f t="shared" si="172"/>
        <v>35783</v>
      </c>
      <c r="E83" s="3">
        <f t="shared" si="249"/>
        <v>35783</v>
      </c>
      <c r="F83" s="4">
        <f t="shared" si="96"/>
        <v>-72</v>
      </c>
      <c r="G83" s="4">
        <f t="shared" si="160"/>
        <v>0</v>
      </c>
      <c r="H83" s="33"/>
      <c r="I83" s="3">
        <v>25785</v>
      </c>
      <c r="J83" s="4">
        <f t="shared" si="177"/>
        <v>140</v>
      </c>
      <c r="K83" s="4">
        <f t="shared" si="173"/>
        <v>19093</v>
      </c>
      <c r="L83" s="30">
        <f t="shared" si="239"/>
        <v>23915</v>
      </c>
      <c r="M83" s="25">
        <f t="shared" si="240"/>
        <v>0</v>
      </c>
      <c r="P83" s="20">
        <v>26</v>
      </c>
      <c r="Q83" s="21">
        <f t="shared" si="222"/>
        <v>26</v>
      </c>
      <c r="R83" s="21">
        <v>0</v>
      </c>
      <c r="S83" s="34"/>
      <c r="T83" s="3">
        <v>37941</v>
      </c>
      <c r="U83" s="4">
        <f t="shared" si="192"/>
        <v>-500</v>
      </c>
      <c r="V83" s="4">
        <f t="shared" si="193"/>
        <v>32593</v>
      </c>
      <c r="W83" s="3">
        <f t="shared" si="245"/>
        <v>37941</v>
      </c>
      <c r="X83" s="25">
        <f t="shared" si="116"/>
        <v>-500</v>
      </c>
      <c r="Y83" s="4"/>
      <c r="AA83" s="20">
        <v>303</v>
      </c>
      <c r="AB83" s="3">
        <f t="shared" si="227"/>
        <v>303</v>
      </c>
      <c r="AC83" s="48">
        <v>0</v>
      </c>
      <c r="AD83" s="41">
        <f t="shared" si="228"/>
        <v>0</v>
      </c>
      <c r="AE83" s="3">
        <f t="shared" si="229"/>
        <v>63726</v>
      </c>
      <c r="AF83" s="4">
        <f t="shared" si="255"/>
        <v>594</v>
      </c>
      <c r="AG83">
        <v>413</v>
      </c>
      <c r="AI83" s="32"/>
      <c r="AJ83">
        <v>801.52</v>
      </c>
      <c r="AK83" s="3">
        <v>277743</v>
      </c>
      <c r="AL83" s="4">
        <f t="shared" si="194"/>
        <v>1150</v>
      </c>
      <c r="AM83" s="3">
        <v>1970000</v>
      </c>
      <c r="AN83" s="3">
        <f t="shared" si="233"/>
        <v>277743</v>
      </c>
      <c r="AO83" s="3">
        <f t="shared" si="226"/>
        <v>277743</v>
      </c>
      <c r="AP83" s="4">
        <f t="shared" si="209"/>
        <v>1150</v>
      </c>
      <c r="AQ83" s="44" t="s">
        <v>17</v>
      </c>
      <c r="AT83">
        <v>594</v>
      </c>
      <c r="AV83">
        <v>10</v>
      </c>
      <c r="AW83" s="47">
        <f t="shared" si="230"/>
        <v>10</v>
      </c>
      <c r="AX83" s="4">
        <v>0</v>
      </c>
      <c r="AZ83" s="4">
        <f t="shared" si="181"/>
        <v>10</v>
      </c>
      <c r="BB83" s="4">
        <f t="shared" si="223"/>
        <v>579.78321149483236</v>
      </c>
      <c r="BC83">
        <v>0</v>
      </c>
      <c r="BD83">
        <v>0</v>
      </c>
      <c r="BE83" s="3">
        <f t="shared" si="182"/>
        <v>10</v>
      </c>
      <c r="BF83">
        <v>4</v>
      </c>
      <c r="BG83" s="47">
        <v>0.04</v>
      </c>
      <c r="BH83">
        <v>0.1</v>
      </c>
      <c r="BI83" s="3">
        <f t="shared" ref="BI83:BI94" si="266">IF(AD83&lt;BE83,AD83,BE83)</f>
        <v>0</v>
      </c>
      <c r="BJ83" s="3">
        <f t="shared" ref="BJ83:BJ94" si="267">IF(BE83-BI83&gt;AC83,AC83,BE83-BI83)</f>
        <v>0</v>
      </c>
      <c r="BK83" s="3" t="b">
        <f t="shared" ref="BK83:BK94" si="268">IF(BJ83+BI83=AD83+AC83,TRUE,FALSE)</f>
        <v>1</v>
      </c>
      <c r="BL83" s="17">
        <f t="shared" ref="BL83:BL84" si="269">MIN(AP83/1.98,AD83+AC83-BI83-BJ83)</f>
        <v>0</v>
      </c>
      <c r="BM83" s="7" t="b">
        <f t="shared" ref="BM83:BM84" si="270">AD83+AC83=BI83+BJ83+BL83</f>
        <v>1</v>
      </c>
      <c r="BN83" s="12">
        <v>0</v>
      </c>
      <c r="BO83" s="4">
        <f t="shared" ref="BO83:BO94" si="271">BE83-BI83-BJ83-BN83</f>
        <v>10</v>
      </c>
      <c r="BP83" s="4">
        <f t="shared" si="166"/>
        <v>580.80808080808083</v>
      </c>
      <c r="BQ83" s="4">
        <f t="shared" si="167"/>
        <v>580.80808080808083</v>
      </c>
      <c r="BR83" s="4">
        <f t="shared" ref="BR83:BR94" si="272">BQ83+BO83</f>
        <v>590.80808080808083</v>
      </c>
      <c r="BS83" s="32"/>
      <c r="BT83">
        <v>499.76</v>
      </c>
      <c r="BU83" s="3">
        <v>55047</v>
      </c>
      <c r="BV83" s="4">
        <v>-397</v>
      </c>
      <c r="BW83" s="4">
        <f t="shared" si="183"/>
        <v>55015</v>
      </c>
      <c r="BX83" s="3">
        <f>BU83</f>
        <v>55047</v>
      </c>
      <c r="BY83" s="4">
        <f>BX53-BX82</f>
        <v>-184</v>
      </c>
      <c r="BZ83" s="4" t="s">
        <v>21</v>
      </c>
      <c r="CC83">
        <v>17</v>
      </c>
      <c r="CD83">
        <v>10</v>
      </c>
      <c r="CE83">
        <v>216</v>
      </c>
      <c r="CF83" s="3">
        <f t="shared" si="262"/>
        <v>123.07070707070707</v>
      </c>
      <c r="CG83" s="3">
        <f t="shared" ref="CG83:CG94" si="273">-BY83/1.98</f>
        <v>92.929292929292927</v>
      </c>
      <c r="CH83">
        <v>0</v>
      </c>
      <c r="CI83">
        <v>0</v>
      </c>
      <c r="CJ83" s="3">
        <f t="shared" si="174"/>
        <v>216</v>
      </c>
      <c r="CK83">
        <v>1</v>
      </c>
      <c r="CP83" s="4">
        <f t="shared" ref="CP83" si="274">MIN(CJ83,-BY83/1.98-CK83)</f>
        <v>91.929292929292927</v>
      </c>
      <c r="CQ83" s="4">
        <f t="shared" si="257"/>
        <v>0</v>
      </c>
      <c r="CR83" s="4">
        <f t="shared" si="258"/>
        <v>10</v>
      </c>
      <c r="CS83" s="4">
        <f t="shared" si="259"/>
        <v>0</v>
      </c>
      <c r="CT83" s="4">
        <f t="shared" si="260"/>
        <v>114.07070707070707</v>
      </c>
      <c r="CU83" s="4">
        <f t="shared" si="261"/>
        <v>0</v>
      </c>
      <c r="CV83" s="4">
        <f t="shared" ref="CV83:CV94" si="275">BO83-CR83-CN83</f>
        <v>0</v>
      </c>
      <c r="CW83" s="4">
        <f t="shared" ref="CW83:CW94" si="276">BN83-CS83</f>
        <v>0</v>
      </c>
      <c r="CX83" s="47">
        <v>0.43</v>
      </c>
      <c r="CY83" s="32"/>
      <c r="CZ83" s="7">
        <v>359.83</v>
      </c>
      <c r="DA83">
        <v>525</v>
      </c>
      <c r="DB83" s="4">
        <v>0</v>
      </c>
      <c r="DC83" s="3">
        <v>216</v>
      </c>
      <c r="DD83">
        <v>0</v>
      </c>
      <c r="DE83">
        <v>203</v>
      </c>
      <c r="DF83">
        <v>0</v>
      </c>
      <c r="DG83">
        <v>0</v>
      </c>
      <c r="DH83" s="3">
        <f t="shared" si="188"/>
        <v>0</v>
      </c>
      <c r="DI83" s="3">
        <f t="shared" si="189"/>
        <v>0</v>
      </c>
      <c r="DJ83" s="3">
        <v>0</v>
      </c>
      <c r="DK83" s="3">
        <f t="shared" si="140"/>
        <v>0</v>
      </c>
      <c r="DL83" s="4">
        <f t="shared" si="175"/>
        <v>0</v>
      </c>
      <c r="DM83" s="3">
        <f t="shared" si="238"/>
        <v>0</v>
      </c>
      <c r="DN83" s="3"/>
      <c r="DT83" s="3">
        <f t="shared" si="232"/>
        <v>0</v>
      </c>
      <c r="DW83">
        <v>0</v>
      </c>
      <c r="DX83">
        <v>0</v>
      </c>
    </row>
    <row r="84" spans="1:128" x14ac:dyDescent="0.3">
      <c r="A84" s="1">
        <v>42359</v>
      </c>
      <c r="B84" s="3">
        <v>35783</v>
      </c>
      <c r="C84" s="4">
        <f t="shared" si="176"/>
        <v>0</v>
      </c>
      <c r="D84" s="4">
        <f t="shared" si="172"/>
        <v>35783</v>
      </c>
      <c r="E84" s="3">
        <f t="shared" ref="E84:E93" si="277">B84</f>
        <v>35783</v>
      </c>
      <c r="F84" s="4">
        <f t="shared" si="96"/>
        <v>0</v>
      </c>
      <c r="G84" s="4">
        <f t="shared" si="160"/>
        <v>0</v>
      </c>
      <c r="H84" s="33"/>
      <c r="I84" s="3">
        <v>26124</v>
      </c>
      <c r="J84" s="4">
        <f t="shared" si="177"/>
        <v>339</v>
      </c>
      <c r="K84" s="4">
        <f t="shared" si="173"/>
        <v>18839</v>
      </c>
      <c r="L84" s="30">
        <f t="shared" si="239"/>
        <v>23915</v>
      </c>
      <c r="M84" s="25">
        <f t="shared" si="240"/>
        <v>0</v>
      </c>
      <c r="P84" s="20">
        <v>26</v>
      </c>
      <c r="Q84" s="21">
        <f t="shared" si="222"/>
        <v>26</v>
      </c>
      <c r="R84" s="21">
        <v>0</v>
      </c>
      <c r="S84" s="34"/>
      <c r="T84" s="3">
        <v>37661</v>
      </c>
      <c r="U84" s="4">
        <f t="shared" si="192"/>
        <v>-280</v>
      </c>
      <c r="V84" s="4">
        <f t="shared" si="193"/>
        <v>32487</v>
      </c>
      <c r="W84" s="3">
        <f t="shared" si="245"/>
        <v>37661</v>
      </c>
      <c r="X84" s="25">
        <f t="shared" si="116"/>
        <v>-280</v>
      </c>
      <c r="Y84" s="4"/>
      <c r="AA84" s="20">
        <v>298</v>
      </c>
      <c r="AB84" s="3">
        <f t="shared" si="227"/>
        <v>298</v>
      </c>
      <c r="AC84" s="48">
        <v>0</v>
      </c>
      <c r="AD84" s="41">
        <f t="shared" si="228"/>
        <v>0</v>
      </c>
      <c r="AE84" s="3">
        <f t="shared" si="229"/>
        <v>63785</v>
      </c>
      <c r="AF84" s="4">
        <f t="shared" si="255"/>
        <v>1525</v>
      </c>
      <c r="AG84" s="3">
        <v>1555</v>
      </c>
      <c r="AH84" s="3"/>
      <c r="AI84" s="32"/>
      <c r="AJ84">
        <v>802.43</v>
      </c>
      <c r="AK84" s="3">
        <v>280742</v>
      </c>
      <c r="AL84" s="4">
        <f t="shared" si="194"/>
        <v>2999</v>
      </c>
      <c r="AM84" s="3">
        <v>1970000</v>
      </c>
      <c r="AN84" s="3">
        <f t="shared" si="233"/>
        <v>280742</v>
      </c>
      <c r="AO84" s="3">
        <f t="shared" si="226"/>
        <v>280742</v>
      </c>
      <c r="AP84" s="4">
        <f t="shared" si="209"/>
        <v>2999</v>
      </c>
      <c r="AQ84" s="44" t="s">
        <v>17</v>
      </c>
      <c r="AT84" s="3">
        <v>1525</v>
      </c>
      <c r="AV84">
        <v>11</v>
      </c>
      <c r="AW84" s="47">
        <f t="shared" si="230"/>
        <v>11</v>
      </c>
      <c r="AX84" s="4">
        <v>0</v>
      </c>
      <c r="AZ84" s="4">
        <f t="shared" si="181"/>
        <v>11</v>
      </c>
      <c r="BB84" s="4">
        <f t="shared" si="223"/>
        <v>1511.973783715654</v>
      </c>
      <c r="BC84">
        <v>0</v>
      </c>
      <c r="BD84">
        <v>0</v>
      </c>
      <c r="BE84" s="3">
        <f t="shared" si="182"/>
        <v>11</v>
      </c>
      <c r="BF84">
        <v>2</v>
      </c>
      <c r="BG84" s="47">
        <v>0.02</v>
      </c>
      <c r="BH84">
        <v>0.28000000000000003</v>
      </c>
      <c r="BI84" s="3">
        <f t="shared" si="266"/>
        <v>0</v>
      </c>
      <c r="BJ84" s="3">
        <f t="shared" si="267"/>
        <v>0</v>
      </c>
      <c r="BK84" s="3" t="b">
        <f t="shared" si="268"/>
        <v>1</v>
      </c>
      <c r="BL84" s="17">
        <f t="shared" si="269"/>
        <v>0</v>
      </c>
      <c r="BM84" s="7" t="b">
        <f t="shared" si="270"/>
        <v>1</v>
      </c>
      <c r="BN84" s="12">
        <v>0</v>
      </c>
      <c r="BO84" s="4">
        <f t="shared" si="271"/>
        <v>11</v>
      </c>
      <c r="BP84" s="4">
        <f t="shared" si="166"/>
        <v>1514.6464646464647</v>
      </c>
      <c r="BQ84" s="4">
        <f t="shared" si="167"/>
        <v>1514.6464646464647</v>
      </c>
      <c r="BR84" s="4">
        <f t="shared" si="272"/>
        <v>1525.6464646464647</v>
      </c>
      <c r="BS84" s="32"/>
      <c r="BT84">
        <v>499.74</v>
      </c>
      <c r="BU84" s="3">
        <v>55026</v>
      </c>
      <c r="BV84" s="4">
        <v>-21</v>
      </c>
      <c r="BW84" s="4">
        <f t="shared" si="183"/>
        <v>55015</v>
      </c>
      <c r="BX84" s="3">
        <f>BU84</f>
        <v>55026</v>
      </c>
      <c r="BY84" s="4">
        <v>0</v>
      </c>
      <c r="BZ84" s="4" t="s">
        <v>15</v>
      </c>
      <c r="CC84">
        <v>207</v>
      </c>
      <c r="CD84">
        <v>11</v>
      </c>
      <c r="CE84">
        <v>217</v>
      </c>
      <c r="CF84" s="3">
        <f t="shared" si="262"/>
        <v>217</v>
      </c>
      <c r="CG84" s="3">
        <f t="shared" si="273"/>
        <v>0</v>
      </c>
      <c r="CH84">
        <v>0</v>
      </c>
      <c r="CI84">
        <v>0</v>
      </c>
      <c r="CJ84" s="3">
        <f t="shared" si="174"/>
        <v>217</v>
      </c>
      <c r="CK84">
        <v>1</v>
      </c>
      <c r="CP84" s="47">
        <v>0</v>
      </c>
      <c r="CQ84" s="4">
        <f t="shared" ref="CQ84:CQ94" si="278">MIN(CJ84-CP84,BI84+BJ84-CM84)</f>
        <v>0</v>
      </c>
      <c r="CR84" s="4">
        <f t="shared" ref="CR84:CR94" si="279">MIN(CJ84-CP84-CQ84-CS84,BO84-CN84)</f>
        <v>11</v>
      </c>
      <c r="CS84" s="4">
        <f t="shared" ref="CS84:CS94" si="280">MIN(CJ84-CQ84-CP84,BN84)</f>
        <v>0</v>
      </c>
      <c r="CT84" s="4">
        <f t="shared" ref="CT84:CT94" si="281">CJ84-CQ84-CR84-CS84-CP84</f>
        <v>206</v>
      </c>
      <c r="CU84" s="4">
        <f t="shared" ref="CU84:CU94" si="282">BI84+BJ84-CM84-CQ84</f>
        <v>0</v>
      </c>
      <c r="CV84" s="4">
        <f t="shared" si="275"/>
        <v>0</v>
      </c>
      <c r="CW84" s="4">
        <f t="shared" si="276"/>
        <v>0</v>
      </c>
      <c r="CX84" s="47">
        <v>48</v>
      </c>
      <c r="CY84" s="32"/>
      <c r="CZ84" s="7">
        <v>359.86</v>
      </c>
      <c r="DA84">
        <v>527</v>
      </c>
      <c r="DB84" s="4">
        <v>2</v>
      </c>
      <c r="DC84" s="3">
        <v>217</v>
      </c>
      <c r="DD84">
        <v>0</v>
      </c>
      <c r="DE84">
        <v>221</v>
      </c>
      <c r="DF84">
        <v>0</v>
      </c>
      <c r="DG84">
        <v>0</v>
      </c>
      <c r="DH84" s="3">
        <f t="shared" si="188"/>
        <v>0</v>
      </c>
      <c r="DI84" s="3">
        <f t="shared" si="189"/>
        <v>0</v>
      </c>
      <c r="DJ84" s="3">
        <v>0</v>
      </c>
      <c r="DK84" s="3">
        <f t="shared" si="140"/>
        <v>0</v>
      </c>
      <c r="DL84" s="4">
        <f t="shared" si="175"/>
        <v>0</v>
      </c>
      <c r="DM84" s="3">
        <f t="shared" si="238"/>
        <v>0</v>
      </c>
      <c r="DN84" s="3"/>
      <c r="DT84" s="3">
        <f t="shared" si="232"/>
        <v>0</v>
      </c>
      <c r="DW84">
        <v>0</v>
      </c>
      <c r="DX84">
        <v>0</v>
      </c>
    </row>
    <row r="85" spans="1:128" x14ac:dyDescent="0.3">
      <c r="A85" s="1">
        <v>42360</v>
      </c>
      <c r="B85" s="3">
        <v>36071</v>
      </c>
      <c r="C85" s="4">
        <f t="shared" si="176"/>
        <v>288</v>
      </c>
      <c r="D85" s="4">
        <f t="shared" si="172"/>
        <v>35927</v>
      </c>
      <c r="E85" s="3">
        <f t="shared" si="277"/>
        <v>36071</v>
      </c>
      <c r="F85" s="4">
        <f t="shared" si="96"/>
        <v>288</v>
      </c>
      <c r="G85" s="4">
        <f t="shared" si="160"/>
        <v>145.19788253087975</v>
      </c>
      <c r="H85" s="33"/>
      <c r="I85" s="3">
        <v>27103</v>
      </c>
      <c r="J85" s="4">
        <f t="shared" si="177"/>
        <v>979</v>
      </c>
      <c r="K85" s="4">
        <f t="shared" si="173"/>
        <v>18575</v>
      </c>
      <c r="L85" s="30">
        <f t="shared" si="239"/>
        <v>23915</v>
      </c>
      <c r="M85" s="25">
        <f t="shared" si="240"/>
        <v>0</v>
      </c>
      <c r="P85" s="20">
        <v>32</v>
      </c>
      <c r="Q85" s="21">
        <f t="shared" si="222"/>
        <v>32</v>
      </c>
      <c r="R85" s="21">
        <v>0</v>
      </c>
      <c r="S85" s="34"/>
      <c r="T85" s="3">
        <v>38002</v>
      </c>
      <c r="U85" s="4">
        <f t="shared" si="192"/>
        <v>341</v>
      </c>
      <c r="V85" s="4">
        <f t="shared" si="193"/>
        <v>32248</v>
      </c>
      <c r="W85" s="3">
        <f t="shared" ref="W85:W92" si="283">W84</f>
        <v>37661</v>
      </c>
      <c r="X85" s="25">
        <f t="shared" ref="X85:X93" si="284">W85-W84</f>
        <v>0</v>
      </c>
      <c r="Y85" s="4"/>
      <c r="AA85" s="20">
        <v>295</v>
      </c>
      <c r="AB85" s="3">
        <f t="shared" si="227"/>
        <v>295</v>
      </c>
      <c r="AC85" s="3">
        <v>0</v>
      </c>
      <c r="AD85" s="41">
        <f t="shared" si="228"/>
        <v>0</v>
      </c>
      <c r="AE85" s="3">
        <f t="shared" si="229"/>
        <v>65105</v>
      </c>
      <c r="AF85" s="4">
        <f t="shared" si="255"/>
        <v>6341</v>
      </c>
      <c r="AG85" s="3">
        <v>7006</v>
      </c>
      <c r="AH85" s="3"/>
      <c r="AI85" s="32"/>
      <c r="AJ85">
        <v>806.17</v>
      </c>
      <c r="AK85" s="3">
        <v>293270</v>
      </c>
      <c r="AL85" s="4">
        <f t="shared" si="194"/>
        <v>12528</v>
      </c>
      <c r="AM85" s="3">
        <v>1970000</v>
      </c>
      <c r="AN85" s="3">
        <f t="shared" si="233"/>
        <v>293270</v>
      </c>
      <c r="AO85" s="3">
        <f t="shared" si="226"/>
        <v>293270</v>
      </c>
      <c r="AP85" s="4">
        <f t="shared" si="209"/>
        <v>12528</v>
      </c>
      <c r="AQ85" s="44" t="s">
        <v>17</v>
      </c>
      <c r="AT85" s="3">
        <v>6341</v>
      </c>
      <c r="AV85">
        <v>25</v>
      </c>
      <c r="AW85" s="47">
        <f t="shared" si="230"/>
        <v>25</v>
      </c>
      <c r="AX85" s="4">
        <v>0</v>
      </c>
      <c r="AZ85" s="4">
        <f t="shared" si="181"/>
        <v>25</v>
      </c>
      <c r="BB85" s="4">
        <f t="shared" si="223"/>
        <v>6316.1078900932689</v>
      </c>
      <c r="BC85">
        <v>0</v>
      </c>
      <c r="BD85">
        <v>0</v>
      </c>
      <c r="BE85" s="3">
        <f t="shared" si="182"/>
        <v>25</v>
      </c>
      <c r="BF85">
        <v>0</v>
      </c>
      <c r="BG85" s="47">
        <v>0</v>
      </c>
      <c r="BH85">
        <v>3.52</v>
      </c>
      <c r="BI85" s="3">
        <f t="shared" si="266"/>
        <v>0</v>
      </c>
      <c r="BJ85" s="3">
        <f t="shared" si="267"/>
        <v>0</v>
      </c>
      <c r="BK85" s="3" t="b">
        <f t="shared" si="268"/>
        <v>1</v>
      </c>
      <c r="BN85" s="12">
        <v>0</v>
      </c>
      <c r="BO85" s="4">
        <f t="shared" si="271"/>
        <v>25</v>
      </c>
      <c r="BP85" s="4">
        <f t="shared" si="166"/>
        <v>6327.272727272727</v>
      </c>
      <c r="BQ85" s="4">
        <f t="shared" si="167"/>
        <v>6327.272727272727</v>
      </c>
      <c r="BR85" s="4">
        <f t="shared" si="272"/>
        <v>6352.272727272727</v>
      </c>
      <c r="BS85" s="32"/>
      <c r="BT85">
        <v>502.62</v>
      </c>
      <c r="BU85" s="3">
        <v>58184</v>
      </c>
      <c r="BV85" s="4">
        <v>3158</v>
      </c>
      <c r="BW85" s="4">
        <f t="shared" si="183"/>
        <v>55015</v>
      </c>
      <c r="BX85" s="18">
        <f>BU85</f>
        <v>58184</v>
      </c>
      <c r="BY85" s="3">
        <f>BX85-BX82</f>
        <v>2740</v>
      </c>
      <c r="BZ85" s="4" t="s">
        <v>20</v>
      </c>
      <c r="CC85" s="3">
        <v>1811</v>
      </c>
      <c r="CD85">
        <v>25</v>
      </c>
      <c r="CE85">
        <v>219</v>
      </c>
      <c r="CF85" s="3">
        <f t="shared" si="262"/>
        <v>219</v>
      </c>
      <c r="CG85" s="3">
        <v>0</v>
      </c>
      <c r="CH85">
        <v>0</v>
      </c>
      <c r="CI85">
        <v>0</v>
      </c>
      <c r="CJ85" s="3">
        <f t="shared" si="174"/>
        <v>219</v>
      </c>
      <c r="CK85">
        <v>0</v>
      </c>
      <c r="CL85" s="4">
        <f t="shared" ref="CL85" si="285">BY85/1.98</f>
        <v>1383.8383838383838</v>
      </c>
      <c r="CM85" s="4">
        <f t="shared" ref="CM85" si="286">MIN(CL85,BJ85+BI85)</f>
        <v>0</v>
      </c>
      <c r="CN85" s="4">
        <f>MIN(CL85-CM85,BO85)</f>
        <v>25</v>
      </c>
      <c r="CO85" s="4">
        <f t="shared" ref="CO85" si="287">MAX(0,CL85-CM85-CN85)</f>
        <v>1358.8383838383838</v>
      </c>
      <c r="CP85">
        <v>0</v>
      </c>
      <c r="CQ85" s="4">
        <f t="shared" si="278"/>
        <v>0</v>
      </c>
      <c r="CR85" s="4">
        <f t="shared" si="279"/>
        <v>0</v>
      </c>
      <c r="CS85" s="4">
        <f t="shared" si="280"/>
        <v>0</v>
      </c>
      <c r="CT85" s="4">
        <f t="shared" si="281"/>
        <v>219</v>
      </c>
      <c r="CU85" s="4">
        <f t="shared" si="282"/>
        <v>0</v>
      </c>
      <c r="CV85" s="4">
        <f t="shared" si="275"/>
        <v>0</v>
      </c>
      <c r="CW85" s="4">
        <f t="shared" si="276"/>
        <v>0</v>
      </c>
      <c r="CX85" s="47">
        <v>538</v>
      </c>
      <c r="CY85" s="32"/>
      <c r="CZ85" s="7">
        <v>359.83</v>
      </c>
      <c r="DA85">
        <v>525</v>
      </c>
      <c r="DB85" s="4">
        <v>-2</v>
      </c>
      <c r="DC85" s="3">
        <v>219</v>
      </c>
      <c r="DD85">
        <v>0</v>
      </c>
      <c r="DE85">
        <v>257</v>
      </c>
      <c r="DF85">
        <v>0</v>
      </c>
      <c r="DG85">
        <v>0</v>
      </c>
      <c r="DH85" s="3">
        <f t="shared" si="188"/>
        <v>0</v>
      </c>
      <c r="DI85" s="3">
        <f t="shared" si="189"/>
        <v>0</v>
      </c>
      <c r="DJ85" s="3">
        <v>0</v>
      </c>
      <c r="DK85" s="3">
        <f t="shared" si="140"/>
        <v>0</v>
      </c>
      <c r="DL85" s="4">
        <f t="shared" si="175"/>
        <v>0</v>
      </c>
      <c r="DM85" s="3">
        <f t="shared" si="238"/>
        <v>0</v>
      </c>
      <c r="DN85" s="3"/>
      <c r="DT85" s="3">
        <f t="shared" si="232"/>
        <v>145.19788253087975</v>
      </c>
      <c r="DW85">
        <v>0</v>
      </c>
      <c r="DX85">
        <v>0</v>
      </c>
    </row>
    <row r="86" spans="1:128" x14ac:dyDescent="0.3">
      <c r="A86" s="1">
        <v>42361</v>
      </c>
      <c r="B86" s="3">
        <v>36216</v>
      </c>
      <c r="C86" s="4">
        <f t="shared" si="176"/>
        <v>145</v>
      </c>
      <c r="D86" s="4">
        <f t="shared" si="172"/>
        <v>35927</v>
      </c>
      <c r="E86" s="3">
        <f t="shared" si="277"/>
        <v>36216</v>
      </c>
      <c r="F86" s="4">
        <f t="shared" si="96"/>
        <v>145</v>
      </c>
      <c r="G86" s="4">
        <f t="shared" si="160"/>
        <v>73.103100579783217</v>
      </c>
      <c r="H86" s="33"/>
      <c r="I86" s="3">
        <v>27232</v>
      </c>
      <c r="J86" s="4">
        <f t="shared" si="177"/>
        <v>129</v>
      </c>
      <c r="K86" s="4">
        <f t="shared" si="173"/>
        <v>18306</v>
      </c>
      <c r="L86" s="30">
        <f t="shared" si="239"/>
        <v>23915</v>
      </c>
      <c r="M86" s="25">
        <f t="shared" si="240"/>
        <v>0</v>
      </c>
      <c r="P86" s="20">
        <v>216</v>
      </c>
      <c r="Q86" s="21">
        <f t="shared" si="222"/>
        <v>216</v>
      </c>
      <c r="R86" s="21">
        <v>0</v>
      </c>
      <c r="S86" s="34"/>
      <c r="T86" s="3">
        <v>38257</v>
      </c>
      <c r="U86" s="4">
        <f t="shared" si="192"/>
        <v>255</v>
      </c>
      <c r="V86" s="4">
        <f t="shared" si="193"/>
        <v>32083</v>
      </c>
      <c r="W86" s="3">
        <f t="shared" si="283"/>
        <v>37661</v>
      </c>
      <c r="X86" s="25">
        <f t="shared" si="284"/>
        <v>0</v>
      </c>
      <c r="Y86" s="4"/>
      <c r="AA86" s="20">
        <v>296</v>
      </c>
      <c r="AB86" s="3">
        <f t="shared" si="227"/>
        <v>296</v>
      </c>
      <c r="AC86" s="3">
        <v>0</v>
      </c>
      <c r="AD86" s="41">
        <f t="shared" si="228"/>
        <v>0</v>
      </c>
      <c r="AE86" s="3">
        <f t="shared" si="229"/>
        <v>65489</v>
      </c>
      <c r="AF86" s="4">
        <f t="shared" si="255"/>
        <v>2219</v>
      </c>
      <c r="AG86" s="3">
        <v>2413</v>
      </c>
      <c r="AH86" s="3"/>
      <c r="AI86" s="32"/>
      <c r="AJ86">
        <v>807.45</v>
      </c>
      <c r="AK86" s="3">
        <v>297634</v>
      </c>
      <c r="AL86" s="4">
        <f t="shared" si="194"/>
        <v>4364</v>
      </c>
      <c r="AM86" s="3">
        <v>1970000</v>
      </c>
      <c r="AN86" s="3">
        <f t="shared" si="233"/>
        <v>297634</v>
      </c>
      <c r="AO86" s="3">
        <f t="shared" si="226"/>
        <v>297634</v>
      </c>
      <c r="AP86" s="4">
        <f t="shared" si="209"/>
        <v>4364</v>
      </c>
      <c r="AQ86" s="44" t="s">
        <v>17</v>
      </c>
      <c r="AT86" s="3">
        <v>2219</v>
      </c>
      <c r="AV86">
        <v>15</v>
      </c>
      <c r="AW86" s="47">
        <f t="shared" si="230"/>
        <v>15</v>
      </c>
      <c r="AX86" s="4">
        <v>0</v>
      </c>
      <c r="AZ86" s="4">
        <f t="shared" si="181"/>
        <v>15</v>
      </c>
      <c r="BB86" s="4">
        <f t="shared" si="223"/>
        <v>2200.1512477943029</v>
      </c>
      <c r="BC86">
        <v>0</v>
      </c>
      <c r="BD86">
        <v>0</v>
      </c>
      <c r="BE86" s="3">
        <f t="shared" si="182"/>
        <v>15</v>
      </c>
      <c r="BF86">
        <v>4</v>
      </c>
      <c r="BG86" s="47">
        <v>0.04</v>
      </c>
      <c r="BH86">
        <v>0.23</v>
      </c>
      <c r="BI86" s="3">
        <f t="shared" si="266"/>
        <v>0</v>
      </c>
      <c r="BJ86" s="3">
        <f t="shared" si="267"/>
        <v>0</v>
      </c>
      <c r="BK86" s="3" t="b">
        <f t="shared" si="268"/>
        <v>1</v>
      </c>
      <c r="BL86" s="39"/>
      <c r="BM86" s="40"/>
      <c r="BN86" s="12">
        <v>0</v>
      </c>
      <c r="BO86" s="4">
        <f t="shared" si="271"/>
        <v>15</v>
      </c>
      <c r="BP86" s="4">
        <f t="shared" si="166"/>
        <v>2204.0404040404042</v>
      </c>
      <c r="BQ86" s="4">
        <f t="shared" si="167"/>
        <v>2204.0404040404042</v>
      </c>
      <c r="BR86" s="4">
        <f t="shared" si="272"/>
        <v>2219.0404040404042</v>
      </c>
      <c r="BS86" s="32"/>
      <c r="BT86">
        <v>502.48</v>
      </c>
      <c r="BU86" s="3">
        <v>58028</v>
      </c>
      <c r="BV86" s="4">
        <v>-156</v>
      </c>
      <c r="BW86" s="4">
        <f t="shared" si="183"/>
        <v>55015</v>
      </c>
      <c r="BX86" s="3">
        <f>BU86</f>
        <v>58028</v>
      </c>
      <c r="BY86" s="4">
        <f t="shared" ref="BY86" si="288">BX86-BX85</f>
        <v>-156</v>
      </c>
      <c r="BZ86" s="4" t="s">
        <v>13</v>
      </c>
      <c r="CC86">
        <v>144</v>
      </c>
      <c r="CD86">
        <v>15</v>
      </c>
      <c r="CE86">
        <v>222</v>
      </c>
      <c r="CF86" s="3">
        <f t="shared" si="262"/>
        <v>143.21212121212122</v>
      </c>
      <c r="CG86" s="3">
        <f t="shared" si="273"/>
        <v>78.787878787878782</v>
      </c>
      <c r="CH86">
        <v>0</v>
      </c>
      <c r="CI86">
        <v>0</v>
      </c>
      <c r="CJ86" s="3">
        <f t="shared" si="174"/>
        <v>222</v>
      </c>
      <c r="CK86">
        <v>1</v>
      </c>
      <c r="CP86" s="4">
        <f t="shared" ref="CP86:CP94" si="289">MIN(CJ86,-BY86/1.98-CK86)</f>
        <v>77.787878787878782</v>
      </c>
      <c r="CQ86" s="4">
        <f t="shared" si="278"/>
        <v>0</v>
      </c>
      <c r="CR86" s="4">
        <f t="shared" si="279"/>
        <v>15</v>
      </c>
      <c r="CS86" s="4">
        <f t="shared" si="280"/>
        <v>0</v>
      </c>
      <c r="CT86" s="4">
        <f t="shared" si="281"/>
        <v>129.21212121212122</v>
      </c>
      <c r="CU86" s="4">
        <f t="shared" si="282"/>
        <v>0</v>
      </c>
      <c r="CV86" s="4">
        <f t="shared" si="275"/>
        <v>0</v>
      </c>
      <c r="CW86" s="4">
        <f t="shared" si="276"/>
        <v>0</v>
      </c>
      <c r="CX86" s="47">
        <v>18</v>
      </c>
      <c r="CY86" s="32"/>
      <c r="CZ86" s="7">
        <v>359.83</v>
      </c>
      <c r="DA86">
        <v>525</v>
      </c>
      <c r="DB86" s="4">
        <v>0</v>
      </c>
      <c r="DC86" s="3">
        <v>222</v>
      </c>
      <c r="DD86">
        <v>0</v>
      </c>
      <c r="DE86">
        <v>210</v>
      </c>
      <c r="DF86">
        <v>0</v>
      </c>
      <c r="DG86">
        <v>0</v>
      </c>
      <c r="DH86" s="3">
        <f t="shared" si="188"/>
        <v>0</v>
      </c>
      <c r="DI86" s="3">
        <f t="shared" si="189"/>
        <v>0</v>
      </c>
      <c r="DJ86" s="3">
        <v>0</v>
      </c>
      <c r="DK86" s="3">
        <f t="shared" si="140"/>
        <v>0</v>
      </c>
      <c r="DL86" s="4">
        <f t="shared" si="175"/>
        <v>0</v>
      </c>
      <c r="DM86" s="3">
        <f t="shared" si="238"/>
        <v>0</v>
      </c>
      <c r="DN86" s="3"/>
      <c r="DT86" s="3">
        <f t="shared" si="232"/>
        <v>73.103100579783217</v>
      </c>
      <c r="DW86">
        <v>0</v>
      </c>
      <c r="DX86">
        <v>0</v>
      </c>
    </row>
    <row r="87" spans="1:128" x14ac:dyDescent="0.3">
      <c r="A87" s="1">
        <v>42362</v>
      </c>
      <c r="B87" s="3">
        <v>36288</v>
      </c>
      <c r="C87" s="4">
        <f t="shared" si="176"/>
        <v>72</v>
      </c>
      <c r="D87" s="4">
        <f t="shared" si="172"/>
        <v>35927</v>
      </c>
      <c r="E87" s="3">
        <f t="shared" si="277"/>
        <v>36288</v>
      </c>
      <c r="F87" s="4">
        <f t="shared" si="96"/>
        <v>72</v>
      </c>
      <c r="G87" s="4">
        <f t="shared" si="160"/>
        <v>36.299470632719938</v>
      </c>
      <c r="H87" s="33"/>
      <c r="I87" s="3">
        <v>27138</v>
      </c>
      <c r="J87" s="4">
        <f t="shared" si="177"/>
        <v>-94</v>
      </c>
      <c r="K87" s="4">
        <f t="shared" si="173"/>
        <v>18163</v>
      </c>
      <c r="L87" s="30">
        <f t="shared" si="239"/>
        <v>23915</v>
      </c>
      <c r="M87" s="25">
        <f t="shared" si="240"/>
        <v>0</v>
      </c>
      <c r="P87" s="20">
        <v>234</v>
      </c>
      <c r="Q87" s="21">
        <f t="shared" si="222"/>
        <v>234</v>
      </c>
      <c r="R87" s="21">
        <v>0</v>
      </c>
      <c r="S87" s="34"/>
      <c r="T87" s="3">
        <v>38385</v>
      </c>
      <c r="U87" s="4">
        <f t="shared" si="192"/>
        <v>128</v>
      </c>
      <c r="V87" s="4">
        <f t="shared" si="193"/>
        <v>32083</v>
      </c>
      <c r="W87" s="3">
        <f t="shared" si="283"/>
        <v>37661</v>
      </c>
      <c r="X87" s="25">
        <f t="shared" si="284"/>
        <v>0</v>
      </c>
      <c r="Y87" s="4"/>
      <c r="AA87" s="20">
        <v>296</v>
      </c>
      <c r="AB87" s="3">
        <f t="shared" si="227"/>
        <v>296</v>
      </c>
      <c r="AC87" s="3">
        <v>0</v>
      </c>
      <c r="AD87" s="41">
        <f t="shared" si="228"/>
        <v>0</v>
      </c>
      <c r="AE87" s="3">
        <f t="shared" si="229"/>
        <v>65523</v>
      </c>
      <c r="AF87" s="4">
        <f t="shared" si="255"/>
        <v>1472</v>
      </c>
      <c r="AG87" s="3">
        <v>1489</v>
      </c>
      <c r="AH87" s="3"/>
      <c r="AI87" s="32"/>
      <c r="AJ87">
        <v>808.29</v>
      </c>
      <c r="AK87" s="3">
        <v>300517</v>
      </c>
      <c r="AL87" s="4">
        <f t="shared" si="194"/>
        <v>2883</v>
      </c>
      <c r="AM87" s="3">
        <v>1970000</v>
      </c>
      <c r="AN87" s="3">
        <f t="shared" si="233"/>
        <v>300517</v>
      </c>
      <c r="AO87" s="3">
        <f t="shared" si="226"/>
        <v>300517</v>
      </c>
      <c r="AP87" s="4">
        <f t="shared" si="209"/>
        <v>2883</v>
      </c>
      <c r="AQ87" s="44" t="s">
        <v>17</v>
      </c>
      <c r="AT87" s="3">
        <v>1472</v>
      </c>
      <c r="AV87">
        <v>11</v>
      </c>
      <c r="AW87" s="47">
        <f t="shared" si="230"/>
        <v>11</v>
      </c>
      <c r="AX87" s="4">
        <v>0</v>
      </c>
      <c r="AZ87" s="4">
        <f t="shared" si="181"/>
        <v>11</v>
      </c>
      <c r="BB87" s="4">
        <f t="shared" si="223"/>
        <v>1453.4913032518275</v>
      </c>
      <c r="BC87">
        <v>0</v>
      </c>
      <c r="BD87">
        <v>0</v>
      </c>
      <c r="BE87" s="3">
        <f t="shared" si="182"/>
        <v>11</v>
      </c>
      <c r="BF87">
        <v>8</v>
      </c>
      <c r="BG87" s="47">
        <v>7.0000000000000007E-2</v>
      </c>
      <c r="BH87">
        <v>0.08</v>
      </c>
      <c r="BI87" s="3">
        <f t="shared" si="266"/>
        <v>0</v>
      </c>
      <c r="BJ87" s="3">
        <f t="shared" si="267"/>
        <v>0</v>
      </c>
      <c r="BK87" s="3" t="b">
        <f t="shared" si="268"/>
        <v>1</v>
      </c>
      <c r="BL87" s="39"/>
      <c r="BM87" s="40"/>
      <c r="BN87" s="12">
        <v>0</v>
      </c>
      <c r="BO87" s="4">
        <f t="shared" si="271"/>
        <v>11</v>
      </c>
      <c r="BP87" s="4">
        <f t="shared" si="166"/>
        <v>1456.060606060606</v>
      </c>
      <c r="BQ87" s="4">
        <f t="shared" si="167"/>
        <v>1456.060606060606</v>
      </c>
      <c r="BR87" s="4">
        <f t="shared" si="272"/>
        <v>1467.060606060606</v>
      </c>
      <c r="BS87" s="32"/>
      <c r="BT87">
        <v>502.33</v>
      </c>
      <c r="BU87" s="3">
        <v>57860</v>
      </c>
      <c r="BV87" s="4">
        <v>-168</v>
      </c>
      <c r="BW87" s="4">
        <f t="shared" si="183"/>
        <v>55015</v>
      </c>
      <c r="BX87" s="3">
        <f t="shared" ref="BX87:BX94" si="290">BU87</f>
        <v>57860</v>
      </c>
      <c r="BY87" s="4">
        <f t="shared" ref="BY87:BY94" si="291">BX87-BX86</f>
        <v>-168</v>
      </c>
      <c r="BZ87" s="4" t="s">
        <v>13</v>
      </c>
      <c r="CC87">
        <v>135</v>
      </c>
      <c r="CD87">
        <v>11</v>
      </c>
      <c r="CE87">
        <v>217</v>
      </c>
      <c r="CF87" s="3">
        <f t="shared" si="262"/>
        <v>132.15151515151516</v>
      </c>
      <c r="CG87" s="3">
        <f t="shared" si="273"/>
        <v>84.848484848484844</v>
      </c>
      <c r="CH87">
        <v>0</v>
      </c>
      <c r="CI87">
        <v>0</v>
      </c>
      <c r="CJ87" s="3">
        <f t="shared" si="174"/>
        <v>217</v>
      </c>
      <c r="CK87">
        <v>3</v>
      </c>
      <c r="CP87" s="4">
        <f t="shared" si="289"/>
        <v>81.848484848484844</v>
      </c>
      <c r="CQ87" s="4">
        <f t="shared" si="278"/>
        <v>0</v>
      </c>
      <c r="CR87" s="4">
        <f t="shared" si="279"/>
        <v>11</v>
      </c>
      <c r="CS87" s="4">
        <f t="shared" si="280"/>
        <v>0</v>
      </c>
      <c r="CT87" s="4">
        <f t="shared" si="281"/>
        <v>124.15151515151516</v>
      </c>
      <c r="CU87" s="4">
        <f t="shared" si="282"/>
        <v>0</v>
      </c>
      <c r="CV87" s="4">
        <f t="shared" si="275"/>
        <v>0</v>
      </c>
      <c r="CW87" s="4">
        <f t="shared" si="276"/>
        <v>0</v>
      </c>
      <c r="CX87" s="47">
        <v>20</v>
      </c>
      <c r="CY87" s="32"/>
      <c r="CZ87" s="7">
        <v>359.83</v>
      </c>
      <c r="DA87">
        <v>525</v>
      </c>
      <c r="DB87" s="4">
        <v>0</v>
      </c>
      <c r="DC87" s="3">
        <v>217</v>
      </c>
      <c r="DD87">
        <v>0</v>
      </c>
      <c r="DE87">
        <v>206</v>
      </c>
      <c r="DF87">
        <v>0</v>
      </c>
      <c r="DG87">
        <v>0</v>
      </c>
      <c r="DH87" s="3">
        <f t="shared" si="188"/>
        <v>0</v>
      </c>
      <c r="DI87" s="3">
        <f t="shared" si="189"/>
        <v>0</v>
      </c>
      <c r="DJ87" s="3">
        <v>0</v>
      </c>
      <c r="DK87" s="3">
        <f t="shared" si="140"/>
        <v>0</v>
      </c>
      <c r="DL87" s="4">
        <f t="shared" si="175"/>
        <v>0</v>
      </c>
      <c r="DM87" s="3">
        <f t="shared" si="238"/>
        <v>0</v>
      </c>
      <c r="DN87" s="3"/>
      <c r="DT87" s="3">
        <f t="shared" si="232"/>
        <v>36.299470632719938</v>
      </c>
      <c r="DW87">
        <v>0</v>
      </c>
      <c r="DX87">
        <v>0</v>
      </c>
    </row>
    <row r="88" spans="1:128" x14ac:dyDescent="0.3">
      <c r="A88" s="1">
        <v>42363</v>
      </c>
      <c r="B88" s="3">
        <v>36361</v>
      </c>
      <c r="C88" s="4">
        <f t="shared" si="176"/>
        <v>73</v>
      </c>
      <c r="D88" s="4">
        <f t="shared" si="172"/>
        <v>35927</v>
      </c>
      <c r="E88" s="3">
        <f t="shared" si="277"/>
        <v>36361</v>
      </c>
      <c r="F88" s="4">
        <f t="shared" si="96"/>
        <v>73</v>
      </c>
      <c r="G88" s="4">
        <f t="shared" si="160"/>
        <v>36.803629947063271</v>
      </c>
      <c r="H88" s="33"/>
      <c r="I88" s="3">
        <v>26938</v>
      </c>
      <c r="J88" s="4">
        <f t="shared" si="177"/>
        <v>-200</v>
      </c>
      <c r="K88" s="4">
        <f t="shared" si="173"/>
        <v>17922</v>
      </c>
      <c r="L88" s="30">
        <f t="shared" si="239"/>
        <v>23915</v>
      </c>
      <c r="M88" s="25">
        <f t="shared" si="240"/>
        <v>0</v>
      </c>
      <c r="P88" s="20">
        <v>224</v>
      </c>
      <c r="Q88" s="21">
        <f t="shared" si="222"/>
        <v>224</v>
      </c>
      <c r="R88" s="21">
        <v>0</v>
      </c>
      <c r="S88" s="34"/>
      <c r="T88" s="3">
        <v>38415</v>
      </c>
      <c r="U88" s="4">
        <f t="shared" si="192"/>
        <v>30</v>
      </c>
      <c r="V88" s="4">
        <f t="shared" si="193"/>
        <v>32083</v>
      </c>
      <c r="W88" s="3">
        <f t="shared" si="283"/>
        <v>37661</v>
      </c>
      <c r="X88" s="25">
        <f t="shared" si="284"/>
        <v>0</v>
      </c>
      <c r="Y88" s="4"/>
      <c r="AA88" s="20">
        <v>296</v>
      </c>
      <c r="AB88" s="3">
        <f t="shared" si="227"/>
        <v>296</v>
      </c>
      <c r="AC88" s="3">
        <v>0</v>
      </c>
      <c r="AD88" s="41">
        <f t="shared" si="228"/>
        <v>0</v>
      </c>
      <c r="AE88" s="3">
        <f t="shared" si="229"/>
        <v>65353</v>
      </c>
      <c r="AF88" s="4">
        <f t="shared" si="255"/>
        <v>970</v>
      </c>
      <c r="AG88">
        <v>884</v>
      </c>
      <c r="AI88" s="32"/>
      <c r="AJ88">
        <v>808.84</v>
      </c>
      <c r="AK88" s="3">
        <v>302413</v>
      </c>
      <c r="AL88" s="4">
        <f t="shared" si="194"/>
        <v>1896</v>
      </c>
      <c r="AM88" s="3">
        <v>1970000</v>
      </c>
      <c r="AN88" s="3">
        <f t="shared" si="233"/>
        <v>302413</v>
      </c>
      <c r="AO88" s="3">
        <f t="shared" si="226"/>
        <v>302413</v>
      </c>
      <c r="AP88" s="4">
        <f t="shared" si="209"/>
        <v>1896</v>
      </c>
      <c r="AQ88" s="44" t="s">
        <v>17</v>
      </c>
      <c r="AT88">
        <v>970</v>
      </c>
      <c r="AV88">
        <v>10</v>
      </c>
      <c r="AW88" s="47">
        <f t="shared" si="230"/>
        <v>10</v>
      </c>
      <c r="AX88" s="4">
        <v>0</v>
      </c>
      <c r="AZ88" s="4">
        <f t="shared" si="181"/>
        <v>10</v>
      </c>
      <c r="BB88" s="4">
        <f t="shared" si="223"/>
        <v>955.88605999495837</v>
      </c>
      <c r="BC88">
        <v>0</v>
      </c>
      <c r="BD88">
        <v>0</v>
      </c>
      <c r="BE88" s="3">
        <f t="shared" si="182"/>
        <v>10</v>
      </c>
      <c r="BF88">
        <v>4</v>
      </c>
      <c r="BG88" s="47">
        <v>0.04</v>
      </c>
      <c r="BH88">
        <v>0.53</v>
      </c>
      <c r="BI88" s="3">
        <f t="shared" si="266"/>
        <v>0</v>
      </c>
      <c r="BJ88" s="3">
        <f t="shared" si="267"/>
        <v>0</v>
      </c>
      <c r="BK88" s="3" t="b">
        <f t="shared" si="268"/>
        <v>1</v>
      </c>
      <c r="BL88" s="39"/>
      <c r="BM88" s="40"/>
      <c r="BN88" s="12">
        <v>0</v>
      </c>
      <c r="BO88" s="4">
        <f t="shared" si="271"/>
        <v>10</v>
      </c>
      <c r="BP88" s="4">
        <f t="shared" si="166"/>
        <v>957.57575757575762</v>
      </c>
      <c r="BQ88" s="4">
        <f t="shared" si="167"/>
        <v>957.57575757575762</v>
      </c>
      <c r="BR88" s="4">
        <f t="shared" si="272"/>
        <v>967.57575757575762</v>
      </c>
      <c r="BS88" s="32"/>
      <c r="BT88">
        <v>502.07</v>
      </c>
      <c r="BU88" s="3">
        <v>57568</v>
      </c>
      <c r="BV88" s="4">
        <v>-292</v>
      </c>
      <c r="BW88" s="4">
        <f t="shared" si="183"/>
        <v>55015</v>
      </c>
      <c r="BX88" s="3">
        <f t="shared" si="290"/>
        <v>57568</v>
      </c>
      <c r="BY88" s="4">
        <f t="shared" si="291"/>
        <v>-292</v>
      </c>
      <c r="BZ88" s="4" t="s">
        <v>13</v>
      </c>
      <c r="CC88">
        <v>71</v>
      </c>
      <c r="CD88">
        <v>10</v>
      </c>
      <c r="CE88">
        <v>217</v>
      </c>
      <c r="CF88" s="3">
        <f t="shared" si="262"/>
        <v>69.525252525252512</v>
      </c>
      <c r="CG88" s="3">
        <f t="shared" si="273"/>
        <v>147.47474747474749</v>
      </c>
      <c r="CH88">
        <v>0</v>
      </c>
      <c r="CI88">
        <v>0</v>
      </c>
      <c r="CJ88" s="3">
        <f t="shared" si="174"/>
        <v>217</v>
      </c>
      <c r="CK88">
        <v>1</v>
      </c>
      <c r="CP88" s="4">
        <f t="shared" si="289"/>
        <v>146.47474747474749</v>
      </c>
      <c r="CQ88" s="4">
        <f t="shared" si="278"/>
        <v>0</v>
      </c>
      <c r="CR88" s="4">
        <f t="shared" si="279"/>
        <v>10</v>
      </c>
      <c r="CS88" s="4">
        <f t="shared" si="280"/>
        <v>0</v>
      </c>
      <c r="CT88" s="4">
        <f t="shared" si="281"/>
        <v>60.525252525252512</v>
      </c>
      <c r="CU88" s="4">
        <f t="shared" si="282"/>
        <v>0</v>
      </c>
      <c r="CV88" s="4">
        <f t="shared" si="275"/>
        <v>0</v>
      </c>
      <c r="CW88" s="4">
        <f t="shared" si="276"/>
        <v>0</v>
      </c>
      <c r="CX88" s="47">
        <v>10</v>
      </c>
      <c r="CY88" s="32"/>
      <c r="CZ88" s="7">
        <v>359.83</v>
      </c>
      <c r="DA88">
        <v>525</v>
      </c>
      <c r="DB88" s="4">
        <v>0</v>
      </c>
      <c r="DC88" s="3">
        <v>217</v>
      </c>
      <c r="DD88">
        <v>0</v>
      </c>
      <c r="DE88">
        <v>204</v>
      </c>
      <c r="DF88">
        <v>0</v>
      </c>
      <c r="DG88">
        <v>0</v>
      </c>
      <c r="DH88" s="3">
        <f t="shared" si="188"/>
        <v>0</v>
      </c>
      <c r="DI88" s="3">
        <f t="shared" si="189"/>
        <v>0</v>
      </c>
      <c r="DJ88" s="3">
        <v>0</v>
      </c>
      <c r="DK88" s="3">
        <f t="shared" si="140"/>
        <v>0</v>
      </c>
      <c r="DL88" s="4">
        <f t="shared" si="175"/>
        <v>0</v>
      </c>
      <c r="DM88" s="3">
        <f t="shared" si="238"/>
        <v>0</v>
      </c>
      <c r="DN88" s="3"/>
      <c r="DT88" s="3">
        <f t="shared" si="232"/>
        <v>36.803629947063271</v>
      </c>
      <c r="DW88">
        <v>0</v>
      </c>
      <c r="DX88">
        <v>0</v>
      </c>
    </row>
    <row r="89" spans="1:128" x14ac:dyDescent="0.3">
      <c r="A89" s="1">
        <v>42364</v>
      </c>
      <c r="B89" s="3">
        <v>36361</v>
      </c>
      <c r="C89" s="4">
        <f t="shared" si="176"/>
        <v>0</v>
      </c>
      <c r="D89" s="4">
        <f t="shared" si="172"/>
        <v>35927</v>
      </c>
      <c r="E89" s="3">
        <f t="shared" si="277"/>
        <v>36361</v>
      </c>
      <c r="F89" s="4">
        <f t="shared" si="96"/>
        <v>0</v>
      </c>
      <c r="G89" s="4">
        <f t="shared" si="160"/>
        <v>0</v>
      </c>
      <c r="H89" s="33"/>
      <c r="I89" s="3">
        <v>26658</v>
      </c>
      <c r="J89" s="4">
        <f t="shared" si="177"/>
        <v>-280</v>
      </c>
      <c r="K89" s="4">
        <f t="shared" si="173"/>
        <v>17663</v>
      </c>
      <c r="L89" s="30">
        <f t="shared" si="239"/>
        <v>23915</v>
      </c>
      <c r="M89" s="25">
        <f t="shared" si="240"/>
        <v>0</v>
      </c>
      <c r="P89" s="20">
        <v>261</v>
      </c>
      <c r="Q89" s="21">
        <f t="shared" si="222"/>
        <v>261</v>
      </c>
      <c r="R89" s="21">
        <v>0</v>
      </c>
      <c r="S89" s="34"/>
      <c r="T89" s="3">
        <v>38472</v>
      </c>
      <c r="U89" s="4">
        <f t="shared" si="192"/>
        <v>57</v>
      </c>
      <c r="V89" s="4">
        <f t="shared" si="193"/>
        <v>32002</v>
      </c>
      <c r="W89" s="3">
        <f t="shared" si="283"/>
        <v>37661</v>
      </c>
      <c r="X89" s="25">
        <f t="shared" si="284"/>
        <v>0</v>
      </c>
      <c r="Y89" s="4"/>
      <c r="Z89" s="4"/>
      <c r="AA89" s="20">
        <v>299</v>
      </c>
      <c r="AB89" s="3">
        <f t="shared" si="227"/>
        <v>299</v>
      </c>
      <c r="AC89" s="3">
        <v>0</v>
      </c>
      <c r="AD89" s="41">
        <f t="shared" si="228"/>
        <v>0</v>
      </c>
      <c r="AE89" s="3">
        <f t="shared" si="229"/>
        <v>65130</v>
      </c>
      <c r="AF89" s="4">
        <f t="shared" si="255"/>
        <v>921</v>
      </c>
      <c r="AG89">
        <v>809</v>
      </c>
      <c r="AI89" s="32"/>
      <c r="AJ89">
        <v>809.36</v>
      </c>
      <c r="AK89" s="3">
        <v>304215</v>
      </c>
      <c r="AL89" s="4">
        <f t="shared" si="194"/>
        <v>1802</v>
      </c>
      <c r="AM89" s="3">
        <v>1970000</v>
      </c>
      <c r="AN89" s="3">
        <f t="shared" si="233"/>
        <v>304215</v>
      </c>
      <c r="AO89" s="3">
        <f t="shared" si="226"/>
        <v>304215</v>
      </c>
      <c r="AP89" s="4">
        <f t="shared" si="209"/>
        <v>1802</v>
      </c>
      <c r="AQ89" s="44" t="s">
        <v>17</v>
      </c>
      <c r="AT89">
        <v>921</v>
      </c>
      <c r="AV89">
        <v>10</v>
      </c>
      <c r="AW89" s="47">
        <f t="shared" si="230"/>
        <v>10</v>
      </c>
      <c r="AX89" s="4">
        <v>0</v>
      </c>
      <c r="AZ89" s="4">
        <f t="shared" si="181"/>
        <v>10</v>
      </c>
      <c r="BB89" s="4">
        <f t="shared" si="223"/>
        <v>908.49508444668515</v>
      </c>
      <c r="BC89">
        <v>0</v>
      </c>
      <c r="BD89">
        <v>0</v>
      </c>
      <c r="BE89" s="3">
        <f t="shared" si="182"/>
        <v>10</v>
      </c>
      <c r="BF89">
        <v>3</v>
      </c>
      <c r="BG89" s="47">
        <v>0.03</v>
      </c>
      <c r="BH89">
        <v>0</v>
      </c>
      <c r="BI89" s="3">
        <f t="shared" si="266"/>
        <v>0</v>
      </c>
      <c r="BJ89" s="3">
        <f t="shared" si="267"/>
        <v>0</v>
      </c>
      <c r="BK89" s="3" t="b">
        <f t="shared" si="268"/>
        <v>1</v>
      </c>
      <c r="BL89" s="39"/>
      <c r="BM89" s="40"/>
      <c r="BN89" s="12">
        <v>0</v>
      </c>
      <c r="BO89" s="4">
        <f t="shared" si="271"/>
        <v>10</v>
      </c>
      <c r="BP89" s="4">
        <f t="shared" si="166"/>
        <v>910.10101010101016</v>
      </c>
      <c r="BQ89" s="4">
        <f t="shared" si="167"/>
        <v>910.10101010101016</v>
      </c>
      <c r="BR89" s="4">
        <f t="shared" si="272"/>
        <v>920.10101010101016</v>
      </c>
      <c r="BS89" s="32"/>
      <c r="BT89">
        <v>501.76</v>
      </c>
      <c r="BU89" s="3">
        <v>57225</v>
      </c>
      <c r="BV89" s="4">
        <v>-343</v>
      </c>
      <c r="BW89" s="4">
        <f t="shared" si="183"/>
        <v>55015</v>
      </c>
      <c r="BX89" s="3">
        <f t="shared" si="290"/>
        <v>57225</v>
      </c>
      <c r="BY89" s="4">
        <f t="shared" si="291"/>
        <v>-343</v>
      </c>
      <c r="BZ89" s="4" t="s">
        <v>13</v>
      </c>
      <c r="CC89">
        <v>45</v>
      </c>
      <c r="CD89">
        <v>10</v>
      </c>
      <c r="CE89">
        <v>217</v>
      </c>
      <c r="CF89" s="3">
        <f t="shared" si="262"/>
        <v>43.767676767676761</v>
      </c>
      <c r="CG89" s="3">
        <f t="shared" si="273"/>
        <v>173.23232323232324</v>
      </c>
      <c r="CH89">
        <v>0</v>
      </c>
      <c r="CI89">
        <v>0</v>
      </c>
      <c r="CJ89" s="3">
        <f t="shared" si="174"/>
        <v>217</v>
      </c>
      <c r="CK89">
        <v>1</v>
      </c>
      <c r="CP89" s="4">
        <f t="shared" si="289"/>
        <v>172.23232323232324</v>
      </c>
      <c r="CQ89" s="4">
        <f t="shared" si="278"/>
        <v>0</v>
      </c>
      <c r="CR89" s="4">
        <f t="shared" si="279"/>
        <v>10</v>
      </c>
      <c r="CS89" s="4">
        <f t="shared" si="280"/>
        <v>0</v>
      </c>
      <c r="CT89" s="4">
        <f t="shared" si="281"/>
        <v>34.767676767676761</v>
      </c>
      <c r="CU89" s="4">
        <f t="shared" si="282"/>
        <v>0</v>
      </c>
      <c r="CV89" s="4">
        <f t="shared" si="275"/>
        <v>0</v>
      </c>
      <c r="CW89" s="4">
        <f t="shared" si="276"/>
        <v>0</v>
      </c>
      <c r="CX89" s="47">
        <v>5.0999999999999996</v>
      </c>
      <c r="CY89" s="32"/>
      <c r="CZ89" s="7">
        <v>359.83</v>
      </c>
      <c r="DA89">
        <v>525</v>
      </c>
      <c r="DB89" s="4">
        <v>0</v>
      </c>
      <c r="DC89" s="3">
        <v>217</v>
      </c>
      <c r="DD89">
        <v>0</v>
      </c>
      <c r="DE89">
        <v>204</v>
      </c>
      <c r="DF89">
        <v>0</v>
      </c>
      <c r="DG89">
        <v>0</v>
      </c>
      <c r="DH89" s="3">
        <f t="shared" si="188"/>
        <v>0</v>
      </c>
      <c r="DI89" s="3">
        <f t="shared" si="189"/>
        <v>0</v>
      </c>
      <c r="DJ89" s="3">
        <v>0</v>
      </c>
      <c r="DK89" s="3">
        <f t="shared" si="140"/>
        <v>0</v>
      </c>
      <c r="DL89" s="4">
        <f t="shared" si="175"/>
        <v>0</v>
      </c>
      <c r="DM89" s="3">
        <f t="shared" si="238"/>
        <v>0</v>
      </c>
      <c r="DN89" s="3"/>
      <c r="DT89" s="3">
        <f t="shared" si="232"/>
        <v>0</v>
      </c>
      <c r="DW89">
        <v>0</v>
      </c>
      <c r="DX89">
        <v>0</v>
      </c>
    </row>
    <row r="90" spans="1:128" x14ac:dyDescent="0.3">
      <c r="A90" s="1">
        <v>42365</v>
      </c>
      <c r="B90" s="3">
        <v>36216</v>
      </c>
      <c r="C90" s="4">
        <f t="shared" si="176"/>
        <v>-145</v>
      </c>
      <c r="D90" s="4">
        <f t="shared" si="172"/>
        <v>35927</v>
      </c>
      <c r="E90" s="3">
        <f t="shared" si="277"/>
        <v>36216</v>
      </c>
      <c r="F90" s="4">
        <f t="shared" si="96"/>
        <v>-145</v>
      </c>
      <c r="G90" s="4">
        <f t="shared" si="160"/>
        <v>0</v>
      </c>
      <c r="H90" s="33"/>
      <c r="I90" s="3">
        <v>26401</v>
      </c>
      <c r="J90" s="4">
        <f t="shared" si="177"/>
        <v>-257</v>
      </c>
      <c r="K90" s="4">
        <f t="shared" si="173"/>
        <v>17450</v>
      </c>
      <c r="L90" s="30">
        <f t="shared" si="239"/>
        <v>23915</v>
      </c>
      <c r="M90" s="25">
        <f t="shared" si="240"/>
        <v>0</v>
      </c>
      <c r="P90" s="20">
        <v>241</v>
      </c>
      <c r="Q90" s="21">
        <f t="shared" si="222"/>
        <v>241</v>
      </c>
      <c r="R90" s="21">
        <v>0</v>
      </c>
      <c r="S90" s="34"/>
      <c r="T90" s="3">
        <v>38472</v>
      </c>
      <c r="U90" s="4">
        <f t="shared" si="192"/>
        <v>0</v>
      </c>
      <c r="V90" s="4">
        <f t="shared" si="193"/>
        <v>31755</v>
      </c>
      <c r="W90" s="3">
        <f t="shared" si="283"/>
        <v>37661</v>
      </c>
      <c r="X90" s="25">
        <f t="shared" si="284"/>
        <v>0</v>
      </c>
      <c r="Y90" s="4"/>
      <c r="AA90" s="46">
        <v>298</v>
      </c>
      <c r="AB90" s="3">
        <f t="shared" si="227"/>
        <v>298</v>
      </c>
      <c r="AC90" s="3">
        <v>0</v>
      </c>
      <c r="AD90" s="41">
        <f t="shared" si="228"/>
        <v>0</v>
      </c>
      <c r="AE90" s="3">
        <f t="shared" si="229"/>
        <v>64873</v>
      </c>
      <c r="AF90" s="4">
        <f t="shared" si="255"/>
        <v>700</v>
      </c>
      <c r="AG90">
        <v>570</v>
      </c>
      <c r="AI90" s="32"/>
      <c r="AJ90">
        <v>809.75</v>
      </c>
      <c r="AK90" s="3">
        <v>305568</v>
      </c>
      <c r="AL90" s="4">
        <f t="shared" si="194"/>
        <v>1353</v>
      </c>
      <c r="AM90" s="3">
        <v>1970000</v>
      </c>
      <c r="AN90" s="3">
        <f t="shared" si="233"/>
        <v>305568</v>
      </c>
      <c r="AO90" s="3">
        <f t="shared" si="226"/>
        <v>305568</v>
      </c>
      <c r="AP90" s="4">
        <f t="shared" si="209"/>
        <v>1353</v>
      </c>
      <c r="AQ90" s="44" t="s">
        <v>17</v>
      </c>
      <c r="AT90">
        <v>700</v>
      </c>
      <c r="AV90">
        <v>11</v>
      </c>
      <c r="AW90" s="47">
        <f t="shared" si="230"/>
        <v>11</v>
      </c>
      <c r="AX90" s="4">
        <v>0</v>
      </c>
      <c r="AZ90" s="4">
        <f t="shared" si="181"/>
        <v>11</v>
      </c>
      <c r="BB90" s="4">
        <f t="shared" si="223"/>
        <v>682.12755230652886</v>
      </c>
      <c r="BC90">
        <v>0</v>
      </c>
      <c r="BD90">
        <v>0</v>
      </c>
      <c r="BE90" s="3">
        <f t="shared" si="182"/>
        <v>11</v>
      </c>
      <c r="BF90">
        <v>7</v>
      </c>
      <c r="BG90" s="47">
        <v>0.06</v>
      </c>
      <c r="BH90">
        <v>0</v>
      </c>
      <c r="BI90" s="3">
        <f t="shared" si="266"/>
        <v>0</v>
      </c>
      <c r="BJ90" s="3">
        <f t="shared" si="267"/>
        <v>0</v>
      </c>
      <c r="BK90" s="3" t="b">
        <f t="shared" si="268"/>
        <v>1</v>
      </c>
      <c r="BN90" s="12">
        <v>0</v>
      </c>
      <c r="BO90" s="4">
        <f t="shared" si="271"/>
        <v>11</v>
      </c>
      <c r="BP90" s="4">
        <f t="shared" si="166"/>
        <v>683.33333333333337</v>
      </c>
      <c r="BQ90" s="4">
        <f t="shared" si="167"/>
        <v>683.33333333333337</v>
      </c>
      <c r="BR90" s="4">
        <f t="shared" si="272"/>
        <v>694.33333333333337</v>
      </c>
      <c r="BS90" s="32"/>
      <c r="BT90">
        <v>501.43</v>
      </c>
      <c r="BU90" s="3">
        <v>56861</v>
      </c>
      <c r="BV90" s="4">
        <v>-364</v>
      </c>
      <c r="BW90" s="4">
        <f t="shared" si="183"/>
        <v>55015</v>
      </c>
      <c r="BX90" s="3">
        <f t="shared" si="290"/>
        <v>56861</v>
      </c>
      <c r="BY90" s="4">
        <f t="shared" si="291"/>
        <v>-364</v>
      </c>
      <c r="BZ90" s="4" t="s">
        <v>13</v>
      </c>
      <c r="CC90">
        <v>35</v>
      </c>
      <c r="CD90">
        <v>11</v>
      </c>
      <c r="CE90">
        <v>217</v>
      </c>
      <c r="CF90" s="3">
        <f t="shared" si="262"/>
        <v>33.161616161616166</v>
      </c>
      <c r="CG90" s="3">
        <f t="shared" si="273"/>
        <v>183.83838383838383</v>
      </c>
      <c r="CH90">
        <v>0</v>
      </c>
      <c r="CI90">
        <v>0</v>
      </c>
      <c r="CJ90" s="3">
        <f t="shared" si="174"/>
        <v>217</v>
      </c>
      <c r="CK90">
        <v>2</v>
      </c>
      <c r="CP90" s="4">
        <f t="shared" si="289"/>
        <v>181.83838383838383</v>
      </c>
      <c r="CQ90" s="4">
        <f t="shared" si="278"/>
        <v>0</v>
      </c>
      <c r="CR90" s="4">
        <f t="shared" si="279"/>
        <v>11</v>
      </c>
      <c r="CS90" s="4">
        <f t="shared" si="280"/>
        <v>0</v>
      </c>
      <c r="CT90" s="4">
        <f t="shared" si="281"/>
        <v>24.161616161616166</v>
      </c>
      <c r="CU90" s="4">
        <f t="shared" si="282"/>
        <v>0</v>
      </c>
      <c r="CV90" s="4">
        <f t="shared" si="275"/>
        <v>0</v>
      </c>
      <c r="CW90" s="4">
        <f t="shared" si="276"/>
        <v>0</v>
      </c>
      <c r="CX90" s="47">
        <v>3.5</v>
      </c>
      <c r="CY90" s="32"/>
      <c r="CZ90" s="7">
        <v>359.83</v>
      </c>
      <c r="DA90">
        <v>525</v>
      </c>
      <c r="DB90" s="4">
        <v>0</v>
      </c>
      <c r="DC90" s="3">
        <v>217</v>
      </c>
      <c r="DD90">
        <v>0</v>
      </c>
      <c r="DE90">
        <v>202</v>
      </c>
      <c r="DF90">
        <v>0</v>
      </c>
      <c r="DG90">
        <v>0</v>
      </c>
      <c r="DH90" s="3">
        <f t="shared" si="188"/>
        <v>0</v>
      </c>
      <c r="DI90" s="3">
        <f t="shared" si="189"/>
        <v>0</v>
      </c>
      <c r="DJ90" s="3">
        <v>0</v>
      </c>
      <c r="DK90" s="3">
        <f t="shared" si="140"/>
        <v>0</v>
      </c>
      <c r="DL90" s="4">
        <f>MIN(CS90,DF90+DG90-DH90-DI90-DJ90-DK90)</f>
        <v>0</v>
      </c>
      <c r="DM90" s="3">
        <f>DF90+DG90-DH90-DI90-DJ90-DK90-DL90</f>
        <v>0</v>
      </c>
      <c r="DN90" s="3"/>
      <c r="DT90" s="3">
        <f t="shared" si="232"/>
        <v>0</v>
      </c>
      <c r="DW90">
        <v>0</v>
      </c>
      <c r="DX90">
        <v>0</v>
      </c>
    </row>
    <row r="91" spans="1:128" x14ac:dyDescent="0.3">
      <c r="A91" s="1">
        <v>42366</v>
      </c>
      <c r="B91" s="3">
        <v>36216</v>
      </c>
      <c r="C91" s="4">
        <f t="shared" si="176"/>
        <v>0</v>
      </c>
      <c r="D91" s="4">
        <f t="shared" si="172"/>
        <v>35927</v>
      </c>
      <c r="E91" s="3">
        <f t="shared" si="277"/>
        <v>36216</v>
      </c>
      <c r="F91" s="4">
        <f t="shared" si="96"/>
        <v>0</v>
      </c>
      <c r="G91" s="4">
        <f t="shared" si="160"/>
        <v>0</v>
      </c>
      <c r="H91" s="33"/>
      <c r="I91" s="3">
        <v>26252</v>
      </c>
      <c r="J91" s="4">
        <f t="shared" si="177"/>
        <v>-149</v>
      </c>
      <c r="K91" s="4">
        <f t="shared" si="173"/>
        <v>17160</v>
      </c>
      <c r="L91" s="30">
        <f t="shared" si="239"/>
        <v>23915</v>
      </c>
      <c r="M91" s="25">
        <f t="shared" si="240"/>
        <v>0</v>
      </c>
      <c r="P91" s="20">
        <v>177</v>
      </c>
      <c r="Q91" s="21">
        <f t="shared" si="222"/>
        <v>177</v>
      </c>
      <c r="R91" s="21">
        <v>0</v>
      </c>
      <c r="S91" s="34"/>
      <c r="T91" s="3">
        <v>38338</v>
      </c>
      <c r="U91" s="4">
        <f t="shared" si="192"/>
        <v>-134</v>
      </c>
      <c r="V91" s="4">
        <f t="shared" si="193"/>
        <v>31568</v>
      </c>
      <c r="W91" s="3">
        <f t="shared" si="283"/>
        <v>37661</v>
      </c>
      <c r="X91" s="25">
        <f t="shared" si="284"/>
        <v>0</v>
      </c>
      <c r="Y91" s="4"/>
      <c r="AA91" s="46">
        <v>298</v>
      </c>
      <c r="AB91" s="3">
        <f t="shared" si="227"/>
        <v>298</v>
      </c>
      <c r="AC91" s="3">
        <v>0</v>
      </c>
      <c r="AD91" s="41">
        <f t="shared" si="228"/>
        <v>0</v>
      </c>
      <c r="AE91" s="3">
        <f t="shared" si="229"/>
        <v>64590</v>
      </c>
      <c r="AF91" s="4">
        <f t="shared" si="255"/>
        <v>752</v>
      </c>
      <c r="AG91">
        <v>609</v>
      </c>
      <c r="AI91" s="32"/>
      <c r="AJ91">
        <v>810.17</v>
      </c>
      <c r="AK91" s="3">
        <v>307030</v>
      </c>
      <c r="AL91" s="4">
        <f t="shared" si="194"/>
        <v>1462</v>
      </c>
      <c r="AM91" s="3">
        <v>1970000</v>
      </c>
      <c r="AN91" s="3">
        <f t="shared" si="233"/>
        <v>307030</v>
      </c>
      <c r="AO91" s="3">
        <f t="shared" si="226"/>
        <v>307030</v>
      </c>
      <c r="AP91" s="4">
        <f t="shared" si="209"/>
        <v>1462</v>
      </c>
      <c r="AQ91" s="44" t="s">
        <v>17</v>
      </c>
      <c r="AT91">
        <v>752</v>
      </c>
      <c r="AV91">
        <v>12</v>
      </c>
      <c r="AW91" s="47">
        <f t="shared" si="230"/>
        <v>12</v>
      </c>
      <c r="AX91" s="4">
        <v>0</v>
      </c>
      <c r="AZ91" s="4">
        <f t="shared" si="181"/>
        <v>12</v>
      </c>
      <c r="BB91" s="4">
        <f t="shared" si="223"/>
        <v>737.08091756995213</v>
      </c>
      <c r="BC91">
        <v>0</v>
      </c>
      <c r="BD91">
        <v>0</v>
      </c>
      <c r="BE91" s="3">
        <f t="shared" si="182"/>
        <v>12</v>
      </c>
      <c r="BF91">
        <v>3</v>
      </c>
      <c r="BG91" s="47">
        <v>0.03</v>
      </c>
      <c r="BH91">
        <v>0.04</v>
      </c>
      <c r="BI91" s="3">
        <f t="shared" si="266"/>
        <v>0</v>
      </c>
      <c r="BJ91" s="3">
        <f t="shared" si="267"/>
        <v>0</v>
      </c>
      <c r="BK91" s="3" t="b">
        <f t="shared" si="268"/>
        <v>1</v>
      </c>
      <c r="BL91" s="39"/>
      <c r="BM91" s="40"/>
      <c r="BN91" s="12">
        <v>0</v>
      </c>
      <c r="BO91" s="4">
        <f t="shared" si="271"/>
        <v>12</v>
      </c>
      <c r="BP91" s="4">
        <f t="shared" si="166"/>
        <v>738.38383838383834</v>
      </c>
      <c r="BQ91" s="4">
        <f t="shared" si="167"/>
        <v>738.38383838383834</v>
      </c>
      <c r="BR91" s="4">
        <f t="shared" si="272"/>
        <v>750.38383838383834</v>
      </c>
      <c r="BS91" s="32"/>
      <c r="BT91">
        <v>501.11</v>
      </c>
      <c r="BU91" s="3">
        <v>56508</v>
      </c>
      <c r="BV91" s="4">
        <v>-353</v>
      </c>
      <c r="BW91" s="4">
        <f t="shared" si="183"/>
        <v>55015</v>
      </c>
      <c r="BX91" s="3">
        <f t="shared" si="290"/>
        <v>56508</v>
      </c>
      <c r="BY91" s="4">
        <f t="shared" si="291"/>
        <v>-353</v>
      </c>
      <c r="BZ91" s="4" t="s">
        <v>13</v>
      </c>
      <c r="CC91">
        <v>39</v>
      </c>
      <c r="CD91">
        <v>12</v>
      </c>
      <c r="CE91">
        <v>216</v>
      </c>
      <c r="CF91" s="3">
        <f t="shared" si="262"/>
        <v>37.717171717171709</v>
      </c>
      <c r="CG91" s="3">
        <f t="shared" si="273"/>
        <v>178.28282828282829</v>
      </c>
      <c r="CH91">
        <v>0</v>
      </c>
      <c r="CI91">
        <v>0</v>
      </c>
      <c r="CJ91" s="3">
        <f t="shared" si="174"/>
        <v>216</v>
      </c>
      <c r="CK91">
        <v>1</v>
      </c>
      <c r="CP91" s="4">
        <f t="shared" si="289"/>
        <v>177.28282828282829</v>
      </c>
      <c r="CQ91" s="4">
        <f t="shared" si="278"/>
        <v>0</v>
      </c>
      <c r="CR91" s="4">
        <f t="shared" si="279"/>
        <v>12</v>
      </c>
      <c r="CS91" s="4">
        <f t="shared" si="280"/>
        <v>0</v>
      </c>
      <c r="CT91" s="4">
        <f t="shared" si="281"/>
        <v>26.717171717171709</v>
      </c>
      <c r="CU91" s="4">
        <f t="shared" si="282"/>
        <v>0</v>
      </c>
      <c r="CV91" s="4">
        <f t="shared" si="275"/>
        <v>0</v>
      </c>
      <c r="CW91" s="4">
        <f t="shared" si="276"/>
        <v>0</v>
      </c>
      <c r="CX91" s="47">
        <v>3.1</v>
      </c>
      <c r="CY91" s="32"/>
      <c r="CZ91" s="7">
        <v>359.81</v>
      </c>
      <c r="DA91">
        <v>524</v>
      </c>
      <c r="DB91" s="4">
        <v>-1</v>
      </c>
      <c r="DC91" s="3">
        <v>216</v>
      </c>
      <c r="DD91">
        <v>0</v>
      </c>
      <c r="DE91">
        <v>200</v>
      </c>
      <c r="DF91">
        <v>0</v>
      </c>
      <c r="DG91">
        <v>0</v>
      </c>
      <c r="DH91" s="3">
        <f t="shared" si="188"/>
        <v>0</v>
      </c>
      <c r="DI91" s="3">
        <f t="shared" si="189"/>
        <v>0</v>
      </c>
      <c r="DJ91" s="3">
        <v>0</v>
      </c>
      <c r="DK91" s="3">
        <f t="shared" si="140"/>
        <v>0</v>
      </c>
      <c r="DL91" s="4">
        <f t="shared" si="175"/>
        <v>0</v>
      </c>
      <c r="DM91" s="3">
        <f t="shared" si="238"/>
        <v>0</v>
      </c>
      <c r="DN91" s="3"/>
      <c r="DT91" s="3">
        <f t="shared" si="232"/>
        <v>0</v>
      </c>
      <c r="DW91">
        <v>0</v>
      </c>
      <c r="DX91">
        <v>0</v>
      </c>
    </row>
    <row r="92" spans="1:128" x14ac:dyDescent="0.3">
      <c r="A92" s="1">
        <v>42367</v>
      </c>
      <c r="B92" s="3">
        <v>36216</v>
      </c>
      <c r="C92" s="4">
        <f t="shared" si="176"/>
        <v>0</v>
      </c>
      <c r="D92" s="4">
        <f t="shared" si="172"/>
        <v>35927</v>
      </c>
      <c r="E92" s="3">
        <f t="shared" si="277"/>
        <v>36216</v>
      </c>
      <c r="F92" s="4">
        <f t="shared" ref="F92:F94" si="292">E92-E91</f>
        <v>0</v>
      </c>
      <c r="G92" s="4">
        <f t="shared" si="160"/>
        <v>0</v>
      </c>
      <c r="H92" s="33"/>
      <c r="I92" s="3">
        <v>26388</v>
      </c>
      <c r="J92" s="4">
        <f t="shared" si="177"/>
        <v>136</v>
      </c>
      <c r="K92" s="4">
        <f t="shared" si="173"/>
        <v>16930</v>
      </c>
      <c r="L92" s="30">
        <f t="shared" si="239"/>
        <v>23915</v>
      </c>
      <c r="M92" s="25">
        <f t="shared" si="240"/>
        <v>0</v>
      </c>
      <c r="P92" s="20">
        <v>36</v>
      </c>
      <c r="Q92" s="21">
        <f t="shared" si="222"/>
        <v>36</v>
      </c>
      <c r="R92" s="21">
        <v>0</v>
      </c>
      <c r="S92" s="34"/>
      <c r="T92" s="3">
        <v>37896</v>
      </c>
      <c r="U92" s="4">
        <f t="shared" si="192"/>
        <v>-442</v>
      </c>
      <c r="V92" s="4">
        <f t="shared" si="193"/>
        <v>31293</v>
      </c>
      <c r="W92" s="3">
        <f t="shared" si="283"/>
        <v>37661</v>
      </c>
      <c r="X92" s="25">
        <f t="shared" si="284"/>
        <v>0</v>
      </c>
      <c r="Y92" s="4"/>
      <c r="AA92" s="46">
        <v>298</v>
      </c>
      <c r="AB92" s="3">
        <f t="shared" si="227"/>
        <v>298</v>
      </c>
      <c r="AC92" s="3">
        <v>0</v>
      </c>
      <c r="AD92" s="41">
        <f t="shared" si="228"/>
        <v>0</v>
      </c>
      <c r="AE92" s="3">
        <f t="shared" si="229"/>
        <v>64284</v>
      </c>
      <c r="AF92" s="4">
        <f t="shared" si="255"/>
        <v>628</v>
      </c>
      <c r="AG92">
        <v>474</v>
      </c>
      <c r="AI92" s="32"/>
      <c r="AJ92">
        <v>810.46</v>
      </c>
      <c r="AK92" s="3">
        <v>308044</v>
      </c>
      <c r="AL92" s="4">
        <f t="shared" si="194"/>
        <v>1014</v>
      </c>
      <c r="AM92" s="3">
        <v>1970000</v>
      </c>
      <c r="AN92" s="3">
        <f t="shared" si="233"/>
        <v>308044</v>
      </c>
      <c r="AO92" s="3">
        <f t="shared" si="226"/>
        <v>308044</v>
      </c>
      <c r="AP92" s="4">
        <f t="shared" si="209"/>
        <v>1014</v>
      </c>
      <c r="AQ92" s="44" t="s">
        <v>17</v>
      </c>
      <c r="AT92" s="3">
        <v>628</v>
      </c>
      <c r="AV92">
        <v>111</v>
      </c>
      <c r="AW92" s="47">
        <f t="shared" si="230"/>
        <v>111</v>
      </c>
      <c r="AX92" s="4">
        <v>0</v>
      </c>
      <c r="AZ92" s="4">
        <f t="shared" si="181"/>
        <v>111</v>
      </c>
      <c r="BB92" s="4">
        <f t="shared" si="223"/>
        <v>511.21754474413916</v>
      </c>
      <c r="BC92">
        <v>0</v>
      </c>
      <c r="BD92">
        <v>0</v>
      </c>
      <c r="BE92" s="3">
        <f t="shared" si="182"/>
        <v>111</v>
      </c>
      <c r="BF92">
        <v>6</v>
      </c>
      <c r="BG92" s="47">
        <v>0.05</v>
      </c>
      <c r="BH92">
        <v>0</v>
      </c>
      <c r="BI92" s="3">
        <f t="shared" si="266"/>
        <v>0</v>
      </c>
      <c r="BJ92" s="3">
        <f t="shared" si="267"/>
        <v>0</v>
      </c>
      <c r="BK92" s="3" t="b">
        <f t="shared" si="268"/>
        <v>1</v>
      </c>
      <c r="BN92" s="12">
        <v>0</v>
      </c>
      <c r="BO92" s="4">
        <f t="shared" si="271"/>
        <v>111</v>
      </c>
      <c r="BP92" s="4">
        <f t="shared" si="166"/>
        <v>512.12121212121212</v>
      </c>
      <c r="BQ92" s="4">
        <f t="shared" si="167"/>
        <v>512.12121212121212</v>
      </c>
      <c r="BR92" s="4">
        <f t="shared" si="272"/>
        <v>623.12121212121212</v>
      </c>
      <c r="BS92" s="32"/>
      <c r="BT92">
        <v>500.94</v>
      </c>
      <c r="BU92" s="3">
        <v>56322</v>
      </c>
      <c r="BV92" s="4">
        <v>-186</v>
      </c>
      <c r="BW92" s="4">
        <f t="shared" si="183"/>
        <v>55015</v>
      </c>
      <c r="BX92" s="3">
        <f t="shared" si="290"/>
        <v>56322</v>
      </c>
      <c r="BY92" s="4">
        <f t="shared" si="291"/>
        <v>-186</v>
      </c>
      <c r="BZ92" s="4" t="s">
        <v>13</v>
      </c>
      <c r="CC92">
        <v>126</v>
      </c>
      <c r="CD92">
        <v>111</v>
      </c>
      <c r="CE92">
        <v>218</v>
      </c>
      <c r="CF92" s="3">
        <f t="shared" si="262"/>
        <v>124.06060606060606</v>
      </c>
      <c r="CG92" s="3">
        <f t="shared" si="273"/>
        <v>93.939393939393938</v>
      </c>
      <c r="CH92">
        <v>0</v>
      </c>
      <c r="CI92">
        <v>0</v>
      </c>
      <c r="CJ92" s="3">
        <f t="shared" si="174"/>
        <v>218</v>
      </c>
      <c r="CK92">
        <v>2</v>
      </c>
      <c r="CP92" s="4">
        <f t="shared" si="289"/>
        <v>91.939393939393938</v>
      </c>
      <c r="CQ92" s="4">
        <f t="shared" si="278"/>
        <v>0</v>
      </c>
      <c r="CR92" s="4">
        <f t="shared" si="279"/>
        <v>111</v>
      </c>
      <c r="CS92" s="4">
        <f t="shared" si="280"/>
        <v>0</v>
      </c>
      <c r="CT92" s="4">
        <f t="shared" si="281"/>
        <v>15.060606060606062</v>
      </c>
      <c r="CU92" s="4">
        <f t="shared" si="282"/>
        <v>0</v>
      </c>
      <c r="CV92" s="4">
        <f t="shared" si="275"/>
        <v>0</v>
      </c>
      <c r="CW92" s="4">
        <f t="shared" si="276"/>
        <v>0</v>
      </c>
      <c r="CX92" s="47">
        <v>2.4</v>
      </c>
      <c r="CY92" s="32"/>
      <c r="CZ92" s="7">
        <v>359.83</v>
      </c>
      <c r="DA92">
        <v>525</v>
      </c>
      <c r="DB92" s="4">
        <v>1</v>
      </c>
      <c r="DC92" s="3">
        <v>218</v>
      </c>
      <c r="DD92">
        <v>0</v>
      </c>
      <c r="DE92">
        <v>202</v>
      </c>
      <c r="DF92">
        <v>0</v>
      </c>
      <c r="DG92">
        <v>0</v>
      </c>
      <c r="DH92" s="3">
        <f t="shared" si="188"/>
        <v>0</v>
      </c>
      <c r="DI92" s="3">
        <f t="shared" si="189"/>
        <v>0</v>
      </c>
      <c r="DJ92" s="3">
        <v>0</v>
      </c>
      <c r="DK92" s="3">
        <f t="shared" si="140"/>
        <v>0</v>
      </c>
      <c r="DL92" s="4">
        <f t="shared" si="175"/>
        <v>0</v>
      </c>
      <c r="DM92" s="3">
        <f t="shared" si="238"/>
        <v>0</v>
      </c>
      <c r="DN92" s="3"/>
      <c r="DT92" s="3">
        <f t="shared" si="232"/>
        <v>0</v>
      </c>
      <c r="DW92">
        <v>0</v>
      </c>
      <c r="DX92">
        <v>0</v>
      </c>
    </row>
    <row r="93" spans="1:128" x14ac:dyDescent="0.3">
      <c r="A93" s="1">
        <v>42368</v>
      </c>
      <c r="B93" s="3">
        <v>36104</v>
      </c>
      <c r="C93" s="4">
        <f t="shared" si="176"/>
        <v>-112</v>
      </c>
      <c r="D93" s="4">
        <f t="shared" si="172"/>
        <v>35927</v>
      </c>
      <c r="E93" s="3">
        <f t="shared" si="277"/>
        <v>36104</v>
      </c>
      <c r="F93" s="4">
        <f t="shared" si="292"/>
        <v>-112</v>
      </c>
      <c r="G93" s="4">
        <f t="shared" si="160"/>
        <v>0</v>
      </c>
      <c r="H93" s="33"/>
      <c r="I93" s="3">
        <v>26545</v>
      </c>
      <c r="J93" s="4">
        <f t="shared" si="177"/>
        <v>157</v>
      </c>
      <c r="K93" s="4">
        <f t="shared" si="173"/>
        <v>16919</v>
      </c>
      <c r="L93" s="30">
        <f t="shared" si="239"/>
        <v>23915</v>
      </c>
      <c r="M93" s="25">
        <f t="shared" si="240"/>
        <v>0</v>
      </c>
      <c r="P93" s="20">
        <v>30</v>
      </c>
      <c r="Q93" s="21">
        <f t="shared" si="222"/>
        <v>30</v>
      </c>
      <c r="R93" s="21">
        <v>0</v>
      </c>
      <c r="S93" s="34"/>
      <c r="T93" s="3">
        <v>37438</v>
      </c>
      <c r="U93" s="4">
        <f t="shared" si="192"/>
        <v>-458</v>
      </c>
      <c r="V93" s="4">
        <f t="shared" si="193"/>
        <v>30986</v>
      </c>
      <c r="W93" s="3">
        <f t="shared" ref="W93" si="293">T93</f>
        <v>37438</v>
      </c>
      <c r="X93" s="25">
        <f t="shared" si="284"/>
        <v>-223</v>
      </c>
      <c r="Y93" s="4"/>
      <c r="AA93" s="46">
        <v>298</v>
      </c>
      <c r="AB93" s="3">
        <f t="shared" si="227"/>
        <v>298</v>
      </c>
      <c r="AC93" s="48">
        <v>0</v>
      </c>
      <c r="AD93" s="41">
        <f t="shared" si="228"/>
        <v>0</v>
      </c>
      <c r="AE93" s="3">
        <f t="shared" si="229"/>
        <v>63983</v>
      </c>
      <c r="AF93" s="4">
        <f t="shared" si="255"/>
        <v>664</v>
      </c>
      <c r="AG93">
        <v>512</v>
      </c>
      <c r="AI93" s="32"/>
      <c r="AJ93">
        <v>810.83</v>
      </c>
      <c r="AK93" s="3">
        <v>309337</v>
      </c>
      <c r="AL93" s="4">
        <f t="shared" si="194"/>
        <v>1293</v>
      </c>
      <c r="AM93" s="3">
        <v>1970000</v>
      </c>
      <c r="AN93" s="3">
        <f t="shared" si="233"/>
        <v>309337</v>
      </c>
      <c r="AO93" s="3">
        <f t="shared" si="226"/>
        <v>309337</v>
      </c>
      <c r="AP93" s="4">
        <f t="shared" si="209"/>
        <v>1293</v>
      </c>
      <c r="AQ93" s="44" t="s">
        <v>17</v>
      </c>
      <c r="AT93" s="3">
        <v>664</v>
      </c>
      <c r="AV93">
        <v>10</v>
      </c>
      <c r="AW93" s="47">
        <f t="shared" si="230"/>
        <v>10</v>
      </c>
      <c r="AX93" s="4">
        <v>0</v>
      </c>
      <c r="AZ93" s="4">
        <f t="shared" si="181"/>
        <v>10</v>
      </c>
      <c r="BB93" s="4">
        <f t="shared" si="223"/>
        <v>651.87799344592895</v>
      </c>
      <c r="BC93">
        <v>0</v>
      </c>
      <c r="BD93">
        <v>0</v>
      </c>
      <c r="BE93" s="3">
        <f t="shared" si="182"/>
        <v>10</v>
      </c>
      <c r="BF93">
        <v>2</v>
      </c>
      <c r="BG93" s="47">
        <v>0.02</v>
      </c>
      <c r="BH93">
        <v>0</v>
      </c>
      <c r="BI93" s="3">
        <f t="shared" si="266"/>
        <v>0</v>
      </c>
      <c r="BJ93" s="3">
        <f t="shared" si="267"/>
        <v>0</v>
      </c>
      <c r="BK93" s="3" t="b">
        <f t="shared" si="268"/>
        <v>1</v>
      </c>
      <c r="BL93" s="17">
        <f t="shared" ref="BL93" si="294">MIN(AP93/1.98,AD93+AC93-BI93-BJ93)</f>
        <v>0</v>
      </c>
      <c r="BM93" s="7" t="b">
        <f t="shared" ref="BM93" si="295">AD93+AC93=BI93+BJ93+BL93</f>
        <v>1</v>
      </c>
      <c r="BN93" s="12">
        <v>0</v>
      </c>
      <c r="BO93" s="4">
        <f t="shared" si="271"/>
        <v>10</v>
      </c>
      <c r="BP93" s="4">
        <f t="shared" si="166"/>
        <v>653.030303030303</v>
      </c>
      <c r="BQ93" s="4">
        <f t="shared" si="167"/>
        <v>653.030303030303</v>
      </c>
      <c r="BR93" s="4">
        <f t="shared" si="272"/>
        <v>663.030303030303</v>
      </c>
      <c r="BS93" s="32"/>
      <c r="BT93">
        <v>500.57</v>
      </c>
      <c r="BU93" s="3">
        <v>55921</v>
      </c>
      <c r="BV93" s="4">
        <v>-401</v>
      </c>
      <c r="BW93" s="4">
        <f t="shared" si="183"/>
        <v>55015</v>
      </c>
      <c r="BX93" s="3">
        <f t="shared" si="290"/>
        <v>55921</v>
      </c>
      <c r="BY93" s="4">
        <f t="shared" si="291"/>
        <v>-401</v>
      </c>
      <c r="BZ93" s="4" t="s">
        <v>13</v>
      </c>
      <c r="CC93">
        <v>19</v>
      </c>
      <c r="CD93">
        <v>10</v>
      </c>
      <c r="CE93">
        <v>220</v>
      </c>
      <c r="CF93" s="3">
        <f t="shared" si="262"/>
        <v>17.47474747474746</v>
      </c>
      <c r="CG93" s="3">
        <f t="shared" si="273"/>
        <v>202.52525252525254</v>
      </c>
      <c r="CH93">
        <v>0</v>
      </c>
      <c r="CI93">
        <v>0</v>
      </c>
      <c r="CJ93" s="3">
        <f t="shared" si="174"/>
        <v>220</v>
      </c>
      <c r="CK93">
        <v>1</v>
      </c>
      <c r="CP93" s="4">
        <f t="shared" si="289"/>
        <v>201.52525252525254</v>
      </c>
      <c r="CQ93" s="4">
        <f t="shared" si="278"/>
        <v>0</v>
      </c>
      <c r="CR93" s="4">
        <f t="shared" si="279"/>
        <v>10</v>
      </c>
      <c r="CS93" s="4">
        <f t="shared" si="280"/>
        <v>0</v>
      </c>
      <c r="CT93" s="4">
        <f t="shared" si="281"/>
        <v>8.4747474747474598</v>
      </c>
      <c r="CU93" s="4">
        <f t="shared" si="282"/>
        <v>0</v>
      </c>
      <c r="CV93" s="4">
        <f t="shared" si="275"/>
        <v>0</v>
      </c>
      <c r="CW93" s="4">
        <f t="shared" si="276"/>
        <v>0</v>
      </c>
      <c r="CX93" s="47">
        <v>1.9</v>
      </c>
      <c r="CY93" s="32"/>
      <c r="CZ93" s="7">
        <v>359.81</v>
      </c>
      <c r="DA93">
        <v>524</v>
      </c>
      <c r="DB93" s="4">
        <v>-1</v>
      </c>
      <c r="DC93" s="3">
        <v>220</v>
      </c>
      <c r="DD93">
        <v>0</v>
      </c>
      <c r="DE93">
        <v>206</v>
      </c>
      <c r="DF93">
        <v>0</v>
      </c>
      <c r="DG93">
        <v>0</v>
      </c>
      <c r="DH93" s="3">
        <f t="shared" si="188"/>
        <v>0</v>
      </c>
      <c r="DI93" s="3">
        <f t="shared" si="189"/>
        <v>0</v>
      </c>
      <c r="DJ93" s="3">
        <v>0</v>
      </c>
      <c r="DK93" s="3">
        <f t="shared" si="140"/>
        <v>0</v>
      </c>
      <c r="DL93" s="4">
        <f t="shared" si="175"/>
        <v>0</v>
      </c>
      <c r="DM93" s="3">
        <f t="shared" si="238"/>
        <v>0</v>
      </c>
      <c r="DN93" s="3"/>
      <c r="DT93" s="3">
        <f t="shared" si="232"/>
        <v>0</v>
      </c>
      <c r="DW93">
        <v>0</v>
      </c>
      <c r="DX93">
        <v>0</v>
      </c>
    </row>
    <row r="94" spans="1:128" x14ac:dyDescent="0.3">
      <c r="A94" s="1">
        <v>42369</v>
      </c>
      <c r="B94" s="3">
        <v>36144</v>
      </c>
      <c r="C94" s="4">
        <f t="shared" si="176"/>
        <v>40</v>
      </c>
      <c r="D94" s="4">
        <f t="shared" si="172"/>
        <v>35927</v>
      </c>
      <c r="E94" s="3">
        <f>E93</f>
        <v>36104</v>
      </c>
      <c r="F94" s="4">
        <f t="shared" si="292"/>
        <v>0</v>
      </c>
      <c r="G94" s="4">
        <f t="shared" si="160"/>
        <v>0</v>
      </c>
      <c r="H94" s="33"/>
      <c r="I94" s="3">
        <v>26131</v>
      </c>
      <c r="J94" s="4">
        <f t="shared" si="177"/>
        <v>-414</v>
      </c>
      <c r="K94" s="4">
        <f t="shared" si="173"/>
        <v>16919</v>
      </c>
      <c r="L94" s="30">
        <f t="shared" si="239"/>
        <v>23915</v>
      </c>
      <c r="M94" s="25">
        <f t="shared" si="240"/>
        <v>0</v>
      </c>
      <c r="N94" s="25">
        <f>SUM(M64:M94)</f>
        <v>556</v>
      </c>
      <c r="O94" s="4">
        <v>0</v>
      </c>
      <c r="P94" s="20">
        <v>330</v>
      </c>
      <c r="Q94" s="21">
        <f t="shared" si="222"/>
        <v>330</v>
      </c>
      <c r="R94" s="21">
        <v>0</v>
      </c>
      <c r="S94" s="34"/>
      <c r="T94" s="3">
        <v>37591</v>
      </c>
      <c r="U94" s="4">
        <f t="shared" si="192"/>
        <v>153</v>
      </c>
      <c r="V94" s="4">
        <f t="shared" si="193"/>
        <v>30986</v>
      </c>
      <c r="W94" s="3">
        <f t="shared" ref="W94" si="296">W93</f>
        <v>37438</v>
      </c>
      <c r="X94" s="25">
        <f t="shared" ref="X94" si="297">W94-W93</f>
        <v>0</v>
      </c>
      <c r="Y94">
        <v>0</v>
      </c>
      <c r="Z94" s="4">
        <f>-SUM(X64:X94)</f>
        <v>4541</v>
      </c>
      <c r="AA94" s="46">
        <v>296</v>
      </c>
      <c r="AB94" s="3">
        <f t="shared" si="227"/>
        <v>296</v>
      </c>
      <c r="AC94" s="3">
        <v>0</v>
      </c>
      <c r="AD94" s="41">
        <f t="shared" si="228"/>
        <v>0</v>
      </c>
      <c r="AE94" s="3">
        <f t="shared" si="229"/>
        <v>63722</v>
      </c>
      <c r="AF94" s="4">
        <f t="shared" si="255"/>
        <v>610</v>
      </c>
      <c r="AG94">
        <v>478</v>
      </c>
      <c r="AI94" s="32"/>
      <c r="AJ94">
        <v>811.09</v>
      </c>
      <c r="AK94" s="3">
        <v>310248</v>
      </c>
      <c r="AL94" s="4">
        <f t="shared" si="194"/>
        <v>911</v>
      </c>
      <c r="AM94" s="3">
        <v>1970000</v>
      </c>
      <c r="AN94" s="3">
        <f t="shared" si="233"/>
        <v>310248</v>
      </c>
      <c r="AO94" s="3">
        <f t="shared" si="226"/>
        <v>310248</v>
      </c>
      <c r="AP94" s="4">
        <f t="shared" si="209"/>
        <v>911</v>
      </c>
      <c r="AQ94" s="44" t="s">
        <v>17</v>
      </c>
      <c r="AR94" s="4">
        <f>SUM(AP67:AP94)</f>
        <v>43449</v>
      </c>
      <c r="AS94" s="4">
        <f>-AP66</f>
        <v>226</v>
      </c>
      <c r="AT94">
        <v>610</v>
      </c>
      <c r="AV94">
        <v>146</v>
      </c>
      <c r="AW94" s="47">
        <f t="shared" si="230"/>
        <v>146</v>
      </c>
      <c r="AX94" s="4">
        <v>0</v>
      </c>
      <c r="AY94" s="4">
        <f>1.9835*SUM(AX64:AX94)</f>
        <v>226.39949494949497</v>
      </c>
      <c r="AZ94" s="4">
        <f t="shared" si="181"/>
        <v>146</v>
      </c>
      <c r="BA94" s="4">
        <f>MAX(BB64:BB94)</f>
        <v>6316.1078900932689</v>
      </c>
      <c r="BB94" s="4">
        <f t="shared" si="223"/>
        <v>459.28913536677589</v>
      </c>
      <c r="BC94">
        <v>0</v>
      </c>
      <c r="BD94">
        <v>0</v>
      </c>
      <c r="BE94" s="3">
        <f t="shared" si="182"/>
        <v>146</v>
      </c>
      <c r="BF94">
        <v>5</v>
      </c>
      <c r="BG94" s="47">
        <v>0.04</v>
      </c>
      <c r="BH94">
        <v>0</v>
      </c>
      <c r="BI94" s="3">
        <f t="shared" si="266"/>
        <v>0</v>
      </c>
      <c r="BJ94" s="3">
        <f t="shared" si="267"/>
        <v>0</v>
      </c>
      <c r="BK94" s="3" t="b">
        <f t="shared" si="268"/>
        <v>1</v>
      </c>
      <c r="BL94" s="39"/>
      <c r="BM94" s="40"/>
      <c r="BN94" s="12">
        <v>0</v>
      </c>
      <c r="BO94" s="4">
        <f t="shared" si="271"/>
        <v>146</v>
      </c>
      <c r="BP94" s="4">
        <f t="shared" si="166"/>
        <v>460.1010101010101</v>
      </c>
      <c r="BQ94" s="4">
        <f t="shared" si="167"/>
        <v>460.1010101010101</v>
      </c>
      <c r="BR94" s="4">
        <f t="shared" si="272"/>
        <v>606.10101010101016</v>
      </c>
      <c r="BS94" s="32"/>
      <c r="BT94">
        <v>500.47</v>
      </c>
      <c r="BU94" s="3">
        <v>55812</v>
      </c>
      <c r="BV94" s="4">
        <v>-109</v>
      </c>
      <c r="BW94" s="4">
        <f t="shared" si="183"/>
        <v>55015</v>
      </c>
      <c r="BX94" s="3">
        <f t="shared" si="290"/>
        <v>55812</v>
      </c>
      <c r="BY94" s="4">
        <f t="shared" si="291"/>
        <v>-109</v>
      </c>
      <c r="BZ94" s="4" t="s">
        <v>13</v>
      </c>
      <c r="CA94" s="3">
        <f>SUM(BY85,BY70:BY82)</f>
        <v>4218</v>
      </c>
      <c r="CB94" s="4">
        <f>-SUM(BY86:BY94,BY83,BY69)</f>
        <v>2819</v>
      </c>
      <c r="CC94">
        <v>161</v>
      </c>
      <c r="CD94">
        <v>146</v>
      </c>
      <c r="CE94">
        <v>215</v>
      </c>
      <c r="CF94" s="3">
        <f t="shared" si="262"/>
        <v>159.94949494949495</v>
      </c>
      <c r="CG94" s="3">
        <f t="shared" si="273"/>
        <v>55.050505050505052</v>
      </c>
      <c r="CH94">
        <v>0</v>
      </c>
      <c r="CI94">
        <v>0</v>
      </c>
      <c r="CJ94" s="3">
        <f t="shared" si="174"/>
        <v>215</v>
      </c>
      <c r="CK94">
        <v>1</v>
      </c>
      <c r="CP94" s="4">
        <f t="shared" si="289"/>
        <v>54.050505050505052</v>
      </c>
      <c r="CQ94" s="4">
        <f t="shared" si="278"/>
        <v>0</v>
      </c>
      <c r="CR94" s="4">
        <f t="shared" si="279"/>
        <v>146</v>
      </c>
      <c r="CS94" s="4">
        <f t="shared" si="280"/>
        <v>0</v>
      </c>
      <c r="CT94" s="4">
        <f t="shared" si="281"/>
        <v>14.949494949494948</v>
      </c>
      <c r="CU94" s="4">
        <f t="shared" si="282"/>
        <v>0</v>
      </c>
      <c r="CV94" s="4">
        <f t="shared" si="275"/>
        <v>0</v>
      </c>
      <c r="CW94" s="4">
        <f t="shared" si="276"/>
        <v>0</v>
      </c>
      <c r="CX94" s="47">
        <v>1.6</v>
      </c>
      <c r="CY94" s="32"/>
      <c r="CZ94" s="7">
        <v>359.81</v>
      </c>
      <c r="DA94">
        <v>524</v>
      </c>
      <c r="DB94" s="4">
        <v>0</v>
      </c>
      <c r="DC94" s="3">
        <v>215</v>
      </c>
      <c r="DD94">
        <v>0</v>
      </c>
      <c r="DE94">
        <v>202</v>
      </c>
      <c r="DF94">
        <v>0</v>
      </c>
      <c r="DG94">
        <v>0</v>
      </c>
      <c r="DH94" s="3">
        <f t="shared" si="188"/>
        <v>0</v>
      </c>
      <c r="DI94" s="3">
        <f t="shared" si="189"/>
        <v>0</v>
      </c>
      <c r="DJ94" s="3">
        <v>0</v>
      </c>
      <c r="DK94" s="3">
        <f t="shared" si="140"/>
        <v>0</v>
      </c>
      <c r="DL94" s="4">
        <f>MIN(CS94,DF94+DG94-DH94-DI94-DJ94-DK94)</f>
        <v>0</v>
      </c>
      <c r="DM94" s="3">
        <f t="shared" si="238"/>
        <v>0</v>
      </c>
      <c r="DN94" s="3"/>
      <c r="DT94" s="3">
        <f t="shared" si="232"/>
        <v>0</v>
      </c>
      <c r="DU94" s="47">
        <f>1.9835*SUM(DT64:DT94)</f>
        <v>578</v>
      </c>
      <c r="DV94" s="47" t="s">
        <v>158</v>
      </c>
      <c r="DW94">
        <v>0</v>
      </c>
      <c r="DX94">
        <v>0</v>
      </c>
    </row>
    <row r="95" spans="1:128" x14ac:dyDescent="0.3">
      <c r="A95" s="1">
        <v>42370</v>
      </c>
      <c r="B95" s="3">
        <v>36071</v>
      </c>
      <c r="G95" s="1"/>
      <c r="H95" s="33"/>
      <c r="I95" s="3">
        <v>25724</v>
      </c>
      <c r="P95" s="44"/>
      <c r="T95" s="3">
        <v>37423</v>
      </c>
      <c r="AK95" s="3">
        <v>311162</v>
      </c>
      <c r="AL95" s="4"/>
      <c r="AM95" s="3"/>
      <c r="AN95" s="3"/>
      <c r="AO95" s="3"/>
      <c r="AP95" s="4"/>
      <c r="BE95" s="3"/>
      <c r="BU95" s="3">
        <v>55682</v>
      </c>
      <c r="CA95" s="4">
        <f>SUM(BY70:BY94)</f>
        <v>1662</v>
      </c>
      <c r="DN95" s="3"/>
    </row>
    <row r="96" spans="1:128" x14ac:dyDescent="0.3">
      <c r="A96" s="1">
        <v>42371</v>
      </c>
      <c r="B96" s="3">
        <v>36071</v>
      </c>
      <c r="G96" s="1"/>
      <c r="I96" s="3">
        <v>25339</v>
      </c>
      <c r="T96" s="3">
        <v>37114</v>
      </c>
      <c r="AK96" s="3">
        <v>312745</v>
      </c>
      <c r="AL96" s="4"/>
      <c r="AM96" s="3"/>
      <c r="AN96" s="3"/>
      <c r="AO96" s="3"/>
      <c r="AP96" s="4"/>
      <c r="BE96" s="3"/>
      <c r="BU96" s="3">
        <v>55271</v>
      </c>
    </row>
    <row r="97" spans="1:73" x14ac:dyDescent="0.3">
      <c r="A97" s="1">
        <v>42372</v>
      </c>
      <c r="B97" s="3">
        <v>35999</v>
      </c>
      <c r="G97" s="1"/>
      <c r="I97" s="3">
        <v>24971</v>
      </c>
      <c r="T97" s="3">
        <v>36801</v>
      </c>
      <c r="U97" s="3"/>
      <c r="AK97" s="3">
        <v>313874</v>
      </c>
      <c r="AL97" s="4"/>
      <c r="AM97" s="3"/>
      <c r="AN97" s="3"/>
      <c r="AO97" s="3"/>
      <c r="AP97" s="4"/>
      <c r="BE97" s="3"/>
      <c r="BU97" s="3">
        <v>55239</v>
      </c>
    </row>
    <row r="98" spans="1:73" x14ac:dyDescent="0.3">
      <c r="A98" s="1">
        <v>42373</v>
      </c>
      <c r="B98" s="3">
        <v>35927</v>
      </c>
      <c r="G98" s="1"/>
      <c r="I98" s="3">
        <v>24564</v>
      </c>
      <c r="T98" s="3">
        <v>36513</v>
      </c>
      <c r="AK98" s="3">
        <v>315433</v>
      </c>
      <c r="AL98" s="4"/>
      <c r="AM98" s="3"/>
      <c r="AN98" s="3"/>
      <c r="AO98" s="3"/>
      <c r="AP98" s="4"/>
      <c r="BE98" s="3"/>
      <c r="BU98" s="3">
        <v>55015</v>
      </c>
    </row>
    <row r="99" spans="1:73" x14ac:dyDescent="0.3">
      <c r="A99" s="1">
        <v>42374</v>
      </c>
      <c r="B99" s="3">
        <v>35999</v>
      </c>
      <c r="G99" s="1"/>
      <c r="I99" s="3">
        <v>24166</v>
      </c>
      <c r="T99" s="3">
        <v>36312</v>
      </c>
      <c r="AK99" s="3">
        <v>318025</v>
      </c>
      <c r="AL99" s="4"/>
      <c r="AM99" s="3"/>
      <c r="AN99" s="3"/>
      <c r="AO99" s="3"/>
      <c r="AP99" s="4"/>
      <c r="BE99" s="3"/>
      <c r="BU99" s="3">
        <v>56105</v>
      </c>
    </row>
    <row r="100" spans="1:73" x14ac:dyDescent="0.3">
      <c r="A100" s="1">
        <v>42375</v>
      </c>
      <c r="B100" s="3">
        <v>35999</v>
      </c>
      <c r="G100" s="1"/>
      <c r="I100" s="3">
        <v>23783</v>
      </c>
      <c r="T100" s="3">
        <v>36066</v>
      </c>
      <c r="AK100" s="3">
        <v>321490</v>
      </c>
      <c r="AL100" s="4"/>
      <c r="AM100" s="3"/>
      <c r="AN100" s="3"/>
      <c r="AO100" s="3"/>
      <c r="AP100" s="4"/>
      <c r="BE100" s="3"/>
      <c r="BU100" s="3">
        <v>57060</v>
      </c>
    </row>
    <row r="101" spans="1:73" x14ac:dyDescent="0.3">
      <c r="A101" s="1">
        <v>42376</v>
      </c>
      <c r="B101" s="3">
        <v>35999</v>
      </c>
      <c r="G101" s="1"/>
      <c r="I101" s="3">
        <v>23390</v>
      </c>
      <c r="T101" s="3">
        <v>35775</v>
      </c>
      <c r="AK101" s="3">
        <v>324254</v>
      </c>
      <c r="AL101" s="4"/>
      <c r="AM101" s="3"/>
      <c r="AN101" s="3"/>
      <c r="AO101" s="3"/>
      <c r="AP101" s="4"/>
      <c r="BE101" s="3"/>
      <c r="BU101" s="3">
        <v>57535</v>
      </c>
    </row>
    <row r="102" spans="1:73" x14ac:dyDescent="0.3">
      <c r="A102" s="1">
        <v>42377</v>
      </c>
      <c r="B102" s="3">
        <v>35999</v>
      </c>
      <c r="G102" s="1"/>
      <c r="I102" s="3">
        <v>22938</v>
      </c>
      <c r="T102" s="3">
        <v>35520</v>
      </c>
      <c r="AK102" s="3">
        <v>326422</v>
      </c>
      <c r="AL102" s="4"/>
      <c r="AM102" s="3"/>
      <c r="AN102" s="3"/>
      <c r="AO102" s="3"/>
      <c r="AP102" s="4"/>
      <c r="BE102" s="3"/>
      <c r="BU102" s="3">
        <v>57424</v>
      </c>
    </row>
    <row r="103" spans="1:73" x14ac:dyDescent="0.3">
      <c r="A103" s="1">
        <v>42378</v>
      </c>
      <c r="B103" s="3">
        <v>35999</v>
      </c>
      <c r="G103" s="1"/>
      <c r="I103" s="3">
        <v>22580</v>
      </c>
      <c r="T103" s="3">
        <v>35162</v>
      </c>
      <c r="AK103" s="3">
        <v>328377</v>
      </c>
      <c r="AL103" s="4"/>
      <c r="AM103" s="3"/>
      <c r="AN103" s="3"/>
      <c r="AO103" s="3"/>
      <c r="AP103" s="4"/>
      <c r="BE103" s="3"/>
      <c r="BU103" s="3">
        <v>57325</v>
      </c>
    </row>
    <row r="104" spans="1:73" x14ac:dyDescent="0.3">
      <c r="A104" s="1">
        <v>42379</v>
      </c>
      <c r="B104" s="3">
        <v>35999</v>
      </c>
      <c r="G104" s="1"/>
      <c r="I104" s="3">
        <v>22200</v>
      </c>
      <c r="T104" s="3">
        <v>34859</v>
      </c>
      <c r="AK104" s="3">
        <v>330087</v>
      </c>
      <c r="AL104" s="4"/>
      <c r="AM104" s="3"/>
      <c r="AN104" s="3"/>
      <c r="AO104" s="3"/>
      <c r="AP104" s="4"/>
      <c r="BE104" s="3"/>
      <c r="BU104" s="3">
        <v>57049</v>
      </c>
    </row>
    <row r="105" spans="1:73" x14ac:dyDescent="0.3">
      <c r="A105" s="1">
        <v>42380</v>
      </c>
      <c r="B105" s="3">
        <v>35927</v>
      </c>
      <c r="G105" s="1"/>
      <c r="I105" s="3">
        <v>21840</v>
      </c>
      <c r="T105" s="3">
        <v>34468</v>
      </c>
      <c r="AK105" s="3">
        <v>331762</v>
      </c>
      <c r="AL105" s="4"/>
      <c r="AM105" s="3"/>
      <c r="AN105" s="3"/>
      <c r="AO105" s="3"/>
      <c r="AP105" s="4"/>
      <c r="BE105" s="3"/>
      <c r="BU105" s="3">
        <v>56828</v>
      </c>
    </row>
    <row r="106" spans="1:73" x14ac:dyDescent="0.3">
      <c r="A106" s="1">
        <v>42381</v>
      </c>
      <c r="B106" s="3">
        <v>35927</v>
      </c>
      <c r="I106" s="3">
        <v>21468</v>
      </c>
      <c r="T106" s="3">
        <v>34151</v>
      </c>
      <c r="AK106" s="3">
        <v>333702</v>
      </c>
      <c r="AL106" s="4"/>
      <c r="AM106" s="3"/>
      <c r="AN106" s="3"/>
      <c r="AO106" s="3"/>
      <c r="AP106" s="4"/>
      <c r="BE106" s="3"/>
      <c r="BU106" s="3">
        <v>56530</v>
      </c>
    </row>
    <row r="107" spans="1:73" x14ac:dyDescent="0.3">
      <c r="A107" s="1">
        <v>42382</v>
      </c>
      <c r="B107" s="3">
        <v>35999</v>
      </c>
      <c r="I107" s="3">
        <v>21124</v>
      </c>
      <c r="T107" s="3">
        <v>33812</v>
      </c>
      <c r="AK107" s="3">
        <v>335278</v>
      </c>
      <c r="AL107" s="4"/>
      <c r="AM107" s="3"/>
      <c r="AN107" s="3"/>
      <c r="AO107" s="3"/>
      <c r="AP107" s="4"/>
      <c r="BE107" s="3"/>
      <c r="BU107" s="3">
        <v>56311</v>
      </c>
    </row>
    <row r="108" spans="1:73" x14ac:dyDescent="0.3">
      <c r="A108" s="1">
        <v>42383</v>
      </c>
      <c r="B108" s="3">
        <v>35999</v>
      </c>
      <c r="I108" s="3">
        <v>20725</v>
      </c>
      <c r="T108" s="3">
        <v>33551</v>
      </c>
      <c r="AK108" s="3">
        <v>337046</v>
      </c>
      <c r="AL108" s="4"/>
      <c r="AM108" s="3"/>
      <c r="AN108" s="3"/>
      <c r="AO108" s="3"/>
      <c r="AP108" s="4"/>
      <c r="BE108" s="3"/>
      <c r="BU108" s="3">
        <v>56094</v>
      </c>
    </row>
    <row r="109" spans="1:73" x14ac:dyDescent="0.3">
      <c r="A109" s="1">
        <v>42384</v>
      </c>
      <c r="B109" s="3">
        <v>36071</v>
      </c>
      <c r="I109" s="3">
        <v>20396</v>
      </c>
      <c r="T109" s="3">
        <v>33287</v>
      </c>
      <c r="AK109" s="3">
        <v>339186</v>
      </c>
      <c r="AL109" s="4"/>
      <c r="AM109" s="3"/>
      <c r="AN109" s="3"/>
      <c r="AO109" s="3"/>
      <c r="AP109" s="4"/>
      <c r="BE109" s="3"/>
      <c r="BU109" s="3">
        <v>55888</v>
      </c>
    </row>
    <row r="110" spans="1:73" x14ac:dyDescent="0.3">
      <c r="A110" s="1">
        <v>42385</v>
      </c>
      <c r="B110" s="3">
        <v>36071</v>
      </c>
      <c r="I110" s="3">
        <v>20046</v>
      </c>
      <c r="T110" s="3">
        <v>33081</v>
      </c>
      <c r="AK110" s="3">
        <v>341560</v>
      </c>
      <c r="AL110" s="4"/>
      <c r="AM110" s="3"/>
      <c r="AN110" s="3"/>
      <c r="AO110" s="3"/>
      <c r="AP110" s="4"/>
      <c r="BE110" s="3"/>
      <c r="BU110" s="3">
        <v>55650</v>
      </c>
    </row>
    <row r="111" spans="1:73" x14ac:dyDescent="0.3">
      <c r="A111" s="1">
        <v>42386</v>
      </c>
      <c r="B111" s="3">
        <v>36144</v>
      </c>
      <c r="I111" s="3">
        <v>19711</v>
      </c>
      <c r="T111" s="3">
        <v>32852</v>
      </c>
      <c r="AK111" s="3">
        <v>343607</v>
      </c>
      <c r="AL111" s="4"/>
      <c r="AM111" s="3"/>
      <c r="AN111" s="3"/>
      <c r="AO111" s="3"/>
      <c r="AP111" s="4"/>
      <c r="BE111" s="3"/>
      <c r="BU111" s="3">
        <v>55357</v>
      </c>
    </row>
    <row r="112" spans="1:73" x14ac:dyDescent="0.3">
      <c r="A112" s="1">
        <v>42387</v>
      </c>
      <c r="B112" s="3">
        <v>36160</v>
      </c>
      <c r="I112" s="3">
        <v>19382</v>
      </c>
      <c r="T112" s="3">
        <v>32681</v>
      </c>
      <c r="AK112" s="3">
        <v>347235</v>
      </c>
      <c r="AL112" s="4"/>
      <c r="AM112" s="3"/>
      <c r="AN112" s="3"/>
      <c r="AO112" s="3"/>
      <c r="AP112" s="4"/>
      <c r="AR112" s="4"/>
      <c r="BE112" s="3"/>
      <c r="BU112" s="3">
        <v>55878</v>
      </c>
    </row>
    <row r="113" spans="1:73" x14ac:dyDescent="0.3">
      <c r="A113" s="1">
        <v>42388</v>
      </c>
      <c r="B113" s="3">
        <v>36288</v>
      </c>
      <c r="I113" s="3">
        <v>19093</v>
      </c>
      <c r="T113" s="3">
        <v>32593</v>
      </c>
      <c r="AK113" s="3">
        <v>351566</v>
      </c>
      <c r="BU113" s="3">
        <v>56972</v>
      </c>
    </row>
    <row r="114" spans="1:73" x14ac:dyDescent="0.3">
      <c r="A114" s="1">
        <v>42389</v>
      </c>
      <c r="B114" s="3">
        <v>36433</v>
      </c>
      <c r="I114" s="3">
        <v>18839</v>
      </c>
      <c r="T114" s="3">
        <v>32487</v>
      </c>
      <c r="AK114" s="3">
        <v>354825</v>
      </c>
      <c r="BU114" s="3">
        <v>57093</v>
      </c>
    </row>
    <row r="115" spans="1:73" x14ac:dyDescent="0.3">
      <c r="A115" s="1">
        <v>42390</v>
      </c>
      <c r="B115" s="3">
        <v>36361</v>
      </c>
      <c r="I115" s="3">
        <v>18575</v>
      </c>
      <c r="T115" s="3">
        <v>32248</v>
      </c>
      <c r="AK115" s="3">
        <v>357489</v>
      </c>
      <c r="BU115" s="3">
        <v>57038</v>
      </c>
    </row>
    <row r="116" spans="1:73" x14ac:dyDescent="0.3">
      <c r="A116" s="1">
        <v>42391</v>
      </c>
      <c r="B116" s="3">
        <v>36651</v>
      </c>
      <c r="I116" s="3">
        <v>18306</v>
      </c>
      <c r="T116" s="3">
        <v>32083</v>
      </c>
      <c r="AK116" s="3">
        <v>360361</v>
      </c>
      <c r="BU116" s="3">
        <v>56894</v>
      </c>
    </row>
    <row r="117" spans="1:73" x14ac:dyDescent="0.3">
      <c r="A117" s="1">
        <v>42392</v>
      </c>
      <c r="B117" s="3">
        <v>36651</v>
      </c>
      <c r="I117" s="3">
        <v>18163</v>
      </c>
      <c r="T117" s="3">
        <v>32210</v>
      </c>
      <c r="AK117" s="3">
        <v>365599</v>
      </c>
      <c r="BU117" s="3">
        <v>57369</v>
      </c>
    </row>
    <row r="118" spans="1:73" x14ac:dyDescent="0.3">
      <c r="A118" s="1">
        <v>42393</v>
      </c>
      <c r="B118" s="3">
        <v>36724</v>
      </c>
      <c r="I118" s="3">
        <v>17922</v>
      </c>
      <c r="T118" s="3">
        <v>32147</v>
      </c>
      <c r="AK118" s="3">
        <v>369519</v>
      </c>
      <c r="BU118" s="3">
        <v>57435</v>
      </c>
    </row>
    <row r="119" spans="1:73" x14ac:dyDescent="0.3">
      <c r="A119" s="1">
        <v>42394</v>
      </c>
      <c r="B119" s="3">
        <v>36797</v>
      </c>
      <c r="I119" s="3">
        <v>17663</v>
      </c>
      <c r="T119" s="3">
        <v>32002</v>
      </c>
      <c r="AK119" s="3">
        <v>372486</v>
      </c>
      <c r="BU119" s="3">
        <v>57413</v>
      </c>
    </row>
    <row r="120" spans="1:73" x14ac:dyDescent="0.3">
      <c r="A120" s="1">
        <v>42395</v>
      </c>
      <c r="B120" s="3">
        <v>36797</v>
      </c>
      <c r="I120" s="3">
        <v>17450</v>
      </c>
      <c r="T120" s="3">
        <v>31755</v>
      </c>
      <c r="AK120" s="3">
        <v>375075</v>
      </c>
      <c r="BU120" s="3">
        <v>57225</v>
      </c>
    </row>
    <row r="121" spans="1:73" x14ac:dyDescent="0.3">
      <c r="A121" s="1">
        <v>42396</v>
      </c>
      <c r="B121" s="3">
        <v>36797</v>
      </c>
      <c r="I121" s="3">
        <v>17160</v>
      </c>
      <c r="T121" s="3">
        <v>31568</v>
      </c>
      <c r="AK121" s="3">
        <v>377395</v>
      </c>
      <c r="BU121" s="3">
        <v>57104</v>
      </c>
    </row>
    <row r="122" spans="1:73" x14ac:dyDescent="0.3">
      <c r="A122" s="1">
        <v>42397</v>
      </c>
      <c r="B122" s="3">
        <v>36870</v>
      </c>
      <c r="I122" s="3">
        <v>16930</v>
      </c>
      <c r="T122" s="3">
        <v>31293</v>
      </c>
      <c r="AK122" s="3">
        <v>379885</v>
      </c>
      <c r="BU122" s="3">
        <v>56828</v>
      </c>
    </row>
    <row r="123" spans="1:73" x14ac:dyDescent="0.3">
      <c r="A123" s="1">
        <v>42398</v>
      </c>
      <c r="B123" s="3">
        <v>37016</v>
      </c>
      <c r="I123" s="3">
        <v>16919</v>
      </c>
      <c r="T123" s="3">
        <v>30986</v>
      </c>
      <c r="AK123" s="3">
        <v>382226</v>
      </c>
      <c r="BU123" s="3">
        <v>56563</v>
      </c>
    </row>
    <row r="124" spans="1:73" x14ac:dyDescent="0.3">
      <c r="A124" s="1">
        <v>42399</v>
      </c>
      <c r="B124" s="3">
        <v>38122</v>
      </c>
      <c r="I124" s="3">
        <v>17933</v>
      </c>
      <c r="T124" s="3">
        <v>31755</v>
      </c>
      <c r="AK124" s="3">
        <v>388173</v>
      </c>
      <c r="BU124" s="3">
        <v>56685</v>
      </c>
    </row>
    <row r="125" spans="1:73" x14ac:dyDescent="0.3">
      <c r="A125" s="1">
        <v>42400</v>
      </c>
      <c r="B125" s="3">
        <v>38719</v>
      </c>
      <c r="I125" s="3">
        <v>18335</v>
      </c>
      <c r="T125" s="3">
        <v>32054</v>
      </c>
      <c r="AK125" s="3">
        <v>392920</v>
      </c>
      <c r="BU125" s="3">
        <v>56608</v>
      </c>
    </row>
    <row r="126" spans="1:73" x14ac:dyDescent="0.3">
      <c r="AK126" s="3"/>
    </row>
    <row r="127" spans="1:73" x14ac:dyDescent="0.3">
      <c r="A127" s="4">
        <f>MAX(B3:B94)</f>
        <v>47827</v>
      </c>
      <c r="B127" s="3" t="s">
        <v>156</v>
      </c>
      <c r="AK127" s="3"/>
    </row>
    <row r="128" spans="1:73" x14ac:dyDescent="0.3">
      <c r="A128" s="4">
        <f>MIN(B3:B94)</f>
        <v>35783</v>
      </c>
      <c r="B128" s="3" t="s">
        <v>157</v>
      </c>
      <c r="AJ128">
        <f>MIN(AJ3:AJ94)</f>
        <v>797.4</v>
      </c>
      <c r="AK128" s="3" t="s">
        <v>157</v>
      </c>
      <c r="BT128">
        <f>MIN(BT3:BT94)</f>
        <v>498.39</v>
      </c>
      <c r="BU128" t="s">
        <v>157</v>
      </c>
    </row>
    <row r="129" spans="37:37" x14ac:dyDescent="0.3">
      <c r="AK129" s="3"/>
    </row>
    <row r="130" spans="37:37" x14ac:dyDescent="0.3">
      <c r="AK130" s="3"/>
    </row>
    <row r="131" spans="37:37" x14ac:dyDescent="0.3">
      <c r="AK131" s="3"/>
    </row>
    <row r="132" spans="37:37" x14ac:dyDescent="0.3">
      <c r="AK132" s="3"/>
    </row>
    <row r="133" spans="37:37" x14ac:dyDescent="0.3">
      <c r="AK133" s="3"/>
    </row>
    <row r="134" spans="37:37" x14ac:dyDescent="0.3">
      <c r="AK134" s="3"/>
    </row>
    <row r="135" spans="37:37" x14ac:dyDescent="0.3">
      <c r="AK135" s="3"/>
    </row>
    <row r="136" spans="37:37" x14ac:dyDescent="0.3">
      <c r="AK136" s="3"/>
    </row>
    <row r="137" spans="37:37" x14ac:dyDescent="0.3">
      <c r="AK137" s="3"/>
    </row>
    <row r="138" spans="37:37" x14ac:dyDescent="0.3">
      <c r="AK138" s="3"/>
    </row>
    <row r="139" spans="37:37" x14ac:dyDescent="0.3">
      <c r="AK139" s="3"/>
    </row>
    <row r="140" spans="37:37" x14ac:dyDescent="0.3">
      <c r="AK140" s="3"/>
    </row>
    <row r="141" spans="37:37" x14ac:dyDescent="0.3">
      <c r="AK141" s="3"/>
    </row>
    <row r="142" spans="37:37" x14ac:dyDescent="0.3">
      <c r="AK142" s="3"/>
    </row>
    <row r="143" spans="37:37" x14ac:dyDescent="0.3">
      <c r="AK143" s="3"/>
    </row>
  </sheetData>
  <mergeCells count="3">
    <mergeCell ref="DZ1:DZ2"/>
    <mergeCell ref="AE1:AG1"/>
    <mergeCell ref="BL2:BM2"/>
  </mergeCells>
  <pageMargins left="0.7" right="0.7" top="0.75" bottom="0.75" header="0.3" footer="0.3"/>
  <ignoredErrors>
    <ignoredError sqref="AN3:AN94 V3:V94 BW3:BW94 D3:D94 K3:K94" formulaRange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286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O281" sqref="AO281"/>
    </sheetView>
  </sheetViews>
  <sheetFormatPr defaultRowHeight="14.4" x14ac:dyDescent="0.3"/>
  <cols>
    <col min="1" max="1" width="12.09765625" customWidth="1"/>
    <col min="2" max="2" width="8" style="3" customWidth="1"/>
    <col min="3" max="4" width="8.8984375" style="47"/>
    <col min="5" max="5" width="9.3984375" style="3" customWidth="1"/>
    <col min="6" max="6" width="9" style="4" customWidth="1"/>
    <col min="7" max="7" width="9.796875" style="47" customWidth="1"/>
    <col min="8" max="8" width="3.09765625" style="47" customWidth="1"/>
    <col min="15" max="15" width="11.296875" customWidth="1"/>
    <col min="18" max="18" width="11.19921875" customWidth="1"/>
    <col min="19" max="19" width="3.09765625" customWidth="1"/>
    <col min="26" max="26" width="11.59765625" customWidth="1"/>
    <col min="28" max="28" width="11.3984375" customWidth="1"/>
    <col min="29" max="29" width="11.69921875" customWidth="1"/>
    <col min="30" max="30" width="12.69921875" customWidth="1"/>
    <col min="31" max="31" width="11.59765625" customWidth="1"/>
    <col min="32" max="32" width="15.09765625" customWidth="1"/>
    <col min="33" max="33" width="11.8984375" customWidth="1"/>
    <col min="34" max="34" width="13.796875" style="47" customWidth="1"/>
    <col min="35" max="35" width="3.09765625" style="47" customWidth="1"/>
    <col min="39" max="39" width="12.296875" customWidth="1"/>
    <col min="42" max="42" width="8.8984375" style="4"/>
    <col min="45" max="45" width="12.09765625" customWidth="1"/>
    <col min="46" max="46" width="10.69921875" customWidth="1"/>
    <col min="47" max="47" width="4.296875" customWidth="1"/>
    <col min="49" max="49" width="10.59765625" style="3" customWidth="1"/>
    <col min="50" max="50" width="11.59765625" customWidth="1"/>
    <col min="54" max="55" width="11.59765625" customWidth="1"/>
    <col min="56" max="56" width="12.09765625" customWidth="1"/>
    <col min="57" max="57" width="11.8984375" customWidth="1"/>
    <col min="58" max="58" width="11.59765625" customWidth="1"/>
    <col min="59" max="59" width="11.69921875" customWidth="1"/>
    <col min="60" max="60" width="15.296875" customWidth="1"/>
    <col min="62" max="62" width="12.8984375" customWidth="1"/>
    <col min="63" max="63" width="21.69921875" customWidth="1"/>
    <col min="64" max="64" width="12.59765625" customWidth="1"/>
    <col min="65" max="65" width="12.09765625" customWidth="1"/>
    <col min="67" max="67" width="3.09765625" style="47" customWidth="1"/>
    <col min="68" max="68" width="8.8984375" style="47"/>
    <col min="70" max="70" width="8.8984375" style="4"/>
    <col min="74" max="74" width="9.296875" customWidth="1"/>
    <col min="76" max="76" width="13.09765625" customWidth="1"/>
    <col min="80" max="80" width="9.8984375" customWidth="1"/>
    <col min="81" max="81" width="13.09765625" customWidth="1"/>
    <col min="85" max="85" width="11.3984375" customWidth="1"/>
    <col min="87" max="87" width="12.59765625" customWidth="1"/>
    <col min="89" max="89" width="9.8984375" customWidth="1"/>
    <col min="90" max="90" width="12" customWidth="1"/>
    <col min="91" max="91" width="12.3984375" customWidth="1"/>
    <col min="93" max="93" width="12.3984375" customWidth="1"/>
    <col min="94" max="94" width="12.8984375" customWidth="1"/>
    <col min="97" max="97" width="11.69921875" customWidth="1"/>
    <col min="98" max="98" width="7.8984375" customWidth="1"/>
    <col min="99" max="99" width="5.296875" customWidth="1"/>
    <col min="102" max="102" width="8.8984375" style="4"/>
    <col min="106" max="106" width="9.796875" customWidth="1"/>
    <col min="107" max="107" width="11.59765625" customWidth="1"/>
    <col min="108" max="109" width="11.796875" style="3" customWidth="1"/>
    <col min="110" max="110" width="8.8984375" style="47"/>
    <col min="111" max="111" width="12.3984375" style="47" customWidth="1"/>
    <col min="112" max="112" width="11.59765625" style="47" customWidth="1"/>
    <col min="113" max="113" width="13.09765625" style="47" customWidth="1"/>
    <col min="114" max="114" width="9" style="47" customWidth="1"/>
    <col min="115" max="118" width="8.8984375" style="47"/>
    <col min="119" max="119" width="12.09765625" style="47" customWidth="1"/>
    <col min="120" max="120" width="14.296875" style="47" customWidth="1"/>
    <col min="121" max="121" width="8.8984375" style="47"/>
  </cols>
  <sheetData>
    <row r="1" spans="1:125" s="44" customFormat="1" ht="39.6" customHeight="1" x14ac:dyDescent="0.35">
      <c r="B1" s="61" t="s">
        <v>52</v>
      </c>
      <c r="C1" s="2"/>
      <c r="D1" s="2"/>
      <c r="E1" s="3"/>
      <c r="F1" s="4"/>
      <c r="G1" s="5"/>
      <c r="H1" s="33"/>
      <c r="I1" s="61" t="s">
        <v>3</v>
      </c>
      <c r="J1" s="2"/>
      <c r="K1" s="2"/>
      <c r="L1" s="38"/>
      <c r="M1" s="25"/>
      <c r="N1" s="38"/>
      <c r="O1" s="2"/>
      <c r="P1" s="26"/>
      <c r="Q1" s="27" t="s">
        <v>32</v>
      </c>
      <c r="R1" s="27"/>
      <c r="S1" s="33"/>
      <c r="T1" s="61" t="s">
        <v>0</v>
      </c>
      <c r="U1" s="2"/>
      <c r="V1" s="2"/>
      <c r="W1" s="2"/>
      <c r="X1" s="25"/>
      <c r="Y1" s="2"/>
      <c r="Z1" s="2"/>
      <c r="AA1" s="2"/>
      <c r="AB1" s="27"/>
      <c r="AC1" s="29"/>
      <c r="AD1" s="5"/>
      <c r="AE1" s="80" t="s">
        <v>107</v>
      </c>
      <c r="AF1" s="80"/>
      <c r="AG1" s="80"/>
      <c r="AH1" s="5"/>
      <c r="AI1" s="33"/>
      <c r="AJ1" s="59" t="s">
        <v>11</v>
      </c>
      <c r="AK1" s="2"/>
      <c r="AL1" s="2"/>
      <c r="AO1" s="23"/>
      <c r="AP1" s="4"/>
      <c r="AQ1" s="23"/>
      <c r="AR1" s="23"/>
      <c r="AS1" s="23"/>
      <c r="AT1" s="2"/>
      <c r="AU1" s="2"/>
      <c r="AV1" s="2"/>
      <c r="AW1" s="2"/>
      <c r="AX1" s="2"/>
      <c r="AY1" s="2"/>
      <c r="AZ1" s="2"/>
      <c r="BA1" s="3"/>
      <c r="BB1" s="2"/>
      <c r="BC1" s="2"/>
      <c r="BD1" s="2"/>
      <c r="BE1" s="31"/>
      <c r="BF1" s="30"/>
      <c r="BG1" s="31"/>
      <c r="BH1" s="31" t="s">
        <v>38</v>
      </c>
      <c r="BI1" s="31"/>
      <c r="BJ1" s="31"/>
      <c r="BK1" s="31"/>
      <c r="BL1" s="31"/>
      <c r="BM1" s="31"/>
      <c r="BO1" s="33"/>
      <c r="BP1" s="61" t="s">
        <v>155</v>
      </c>
      <c r="BR1" s="4"/>
      <c r="CH1" s="44" t="s">
        <v>41</v>
      </c>
      <c r="CJ1" s="44" t="s">
        <v>26</v>
      </c>
      <c r="CL1" s="44" t="s">
        <v>40</v>
      </c>
      <c r="CM1" s="4"/>
      <c r="CN1" s="4"/>
      <c r="CO1" s="4"/>
      <c r="CP1" s="4" t="s">
        <v>44</v>
      </c>
      <c r="CQ1" s="43" t="s">
        <v>138</v>
      </c>
      <c r="CR1" s="43"/>
      <c r="CS1" s="43"/>
      <c r="CT1" s="31"/>
      <c r="CU1" s="32"/>
      <c r="CV1" s="61" t="s">
        <v>5</v>
      </c>
      <c r="CW1" s="31"/>
      <c r="CX1" s="4"/>
      <c r="CY1" s="2"/>
      <c r="CZ1" s="3"/>
      <c r="DA1" s="4"/>
      <c r="DB1" s="3"/>
      <c r="DC1" s="3"/>
      <c r="DD1" s="60" t="s">
        <v>143</v>
      </c>
      <c r="DE1" s="2"/>
      <c r="DF1" s="47"/>
      <c r="DG1" s="47"/>
      <c r="DH1" s="47"/>
      <c r="DI1" s="47"/>
      <c r="DJ1" s="47"/>
      <c r="DK1" s="2"/>
      <c r="DL1" s="47" t="s">
        <v>57</v>
      </c>
      <c r="DM1" s="47"/>
      <c r="DN1" s="3"/>
      <c r="DO1" s="3"/>
      <c r="DP1" s="47"/>
      <c r="DQ1" s="2"/>
      <c r="DS1" s="2" t="s">
        <v>154</v>
      </c>
      <c r="DT1" s="44">
        <f>1.98*SUM(DR3:DS276)</f>
        <v>9981.18</v>
      </c>
      <c r="DU1" s="79"/>
    </row>
    <row r="2" spans="1:125" s="44" customFormat="1" ht="59.5" customHeight="1" x14ac:dyDescent="0.35">
      <c r="B2" s="2" t="s">
        <v>1</v>
      </c>
      <c r="C2" s="5" t="s">
        <v>93</v>
      </c>
      <c r="D2" s="5" t="s">
        <v>94</v>
      </c>
      <c r="E2" s="2" t="s">
        <v>12</v>
      </c>
      <c r="F2" s="2" t="s">
        <v>95</v>
      </c>
      <c r="G2" s="2" t="s">
        <v>98</v>
      </c>
      <c r="H2" s="33"/>
      <c r="I2" s="2" t="s">
        <v>1</v>
      </c>
      <c r="J2" s="5" t="s">
        <v>93</v>
      </c>
      <c r="K2" s="5" t="s">
        <v>94</v>
      </c>
      <c r="L2" s="2" t="s">
        <v>12</v>
      </c>
      <c r="M2" s="2" t="s">
        <v>95</v>
      </c>
      <c r="N2" s="38" t="s">
        <v>96</v>
      </c>
      <c r="O2" s="2" t="s">
        <v>97</v>
      </c>
      <c r="P2" s="26" t="s">
        <v>31</v>
      </c>
      <c r="Q2" s="27" t="s">
        <v>33</v>
      </c>
      <c r="R2" s="27" t="s">
        <v>99</v>
      </c>
      <c r="S2" s="33"/>
      <c r="T2" s="2" t="s">
        <v>1</v>
      </c>
      <c r="U2" s="5" t="s">
        <v>93</v>
      </c>
      <c r="V2" s="5" t="s">
        <v>94</v>
      </c>
      <c r="W2" s="2" t="s">
        <v>12</v>
      </c>
      <c r="X2" s="2" t="s">
        <v>95</v>
      </c>
      <c r="Y2" s="38" t="s">
        <v>96</v>
      </c>
      <c r="Z2" s="2" t="s">
        <v>97</v>
      </c>
      <c r="AA2" s="2" t="s">
        <v>31</v>
      </c>
      <c r="AB2" s="27" t="s">
        <v>100</v>
      </c>
      <c r="AC2" s="27" t="s">
        <v>101</v>
      </c>
      <c r="AD2" s="27" t="s">
        <v>102</v>
      </c>
      <c r="AE2" s="2" t="s">
        <v>103</v>
      </c>
      <c r="AF2" s="2" t="s">
        <v>104</v>
      </c>
      <c r="AG2" s="2" t="s">
        <v>105</v>
      </c>
      <c r="AH2" s="5" t="s">
        <v>106</v>
      </c>
      <c r="AI2" s="33"/>
      <c r="AJ2" s="2" t="s">
        <v>108</v>
      </c>
      <c r="AK2" s="2" t="s">
        <v>2</v>
      </c>
      <c r="AL2" s="2" t="s">
        <v>93</v>
      </c>
      <c r="AM2" s="38" t="s">
        <v>109</v>
      </c>
      <c r="AN2" s="5" t="s">
        <v>94</v>
      </c>
      <c r="AO2" s="2" t="s">
        <v>12</v>
      </c>
      <c r="AP2" s="2" t="s">
        <v>95</v>
      </c>
      <c r="AQ2" s="2" t="s">
        <v>110</v>
      </c>
      <c r="AR2" s="38" t="s">
        <v>96</v>
      </c>
      <c r="AS2" s="2" t="s">
        <v>97</v>
      </c>
      <c r="AT2" s="2" t="s">
        <v>4</v>
      </c>
      <c r="AU2" s="9"/>
      <c r="AV2" s="2" t="s">
        <v>111</v>
      </c>
      <c r="AW2" s="2" t="s">
        <v>113</v>
      </c>
      <c r="AX2" s="2" t="s">
        <v>112</v>
      </c>
      <c r="AY2" s="2" t="s">
        <v>114</v>
      </c>
      <c r="AZ2" s="2" t="s">
        <v>9</v>
      </c>
      <c r="BA2" s="2" t="s">
        <v>115</v>
      </c>
      <c r="BB2" s="2" t="s">
        <v>116</v>
      </c>
      <c r="BC2" s="2" t="s">
        <v>117</v>
      </c>
      <c r="BD2" s="2" t="s">
        <v>118</v>
      </c>
      <c r="BE2" s="38" t="s">
        <v>119</v>
      </c>
      <c r="BF2" s="38" t="s">
        <v>120</v>
      </c>
      <c r="BG2" s="38" t="s">
        <v>121</v>
      </c>
      <c r="BH2" s="81" t="s">
        <v>39</v>
      </c>
      <c r="BI2" s="81"/>
      <c r="BJ2" s="37" t="s">
        <v>122</v>
      </c>
      <c r="BK2" s="38" t="s">
        <v>123</v>
      </c>
      <c r="BL2" s="38" t="s">
        <v>124</v>
      </c>
      <c r="BM2" s="38" t="s">
        <v>125</v>
      </c>
      <c r="BN2" s="38" t="s">
        <v>126</v>
      </c>
      <c r="BO2" s="33"/>
      <c r="BP2" s="2" t="s">
        <v>108</v>
      </c>
      <c r="BQ2" s="2" t="s">
        <v>2</v>
      </c>
      <c r="BR2" s="2" t="s">
        <v>93</v>
      </c>
      <c r="BS2" s="5" t="s">
        <v>94</v>
      </c>
      <c r="BT2" s="2" t="s">
        <v>12</v>
      </c>
      <c r="BU2" s="2" t="s">
        <v>95</v>
      </c>
      <c r="BV2" s="2" t="s">
        <v>110</v>
      </c>
      <c r="BW2" s="38" t="s">
        <v>96</v>
      </c>
      <c r="BX2" s="2" t="s">
        <v>97</v>
      </c>
      <c r="BY2" s="5" t="s">
        <v>126</v>
      </c>
      <c r="BZ2" s="5" t="s">
        <v>127</v>
      </c>
      <c r="CA2" s="5" t="s">
        <v>128</v>
      </c>
      <c r="CB2" s="2" t="s">
        <v>113</v>
      </c>
      <c r="CC2" s="2" t="s">
        <v>112</v>
      </c>
      <c r="CD2" s="2" t="s">
        <v>114</v>
      </c>
      <c r="CE2" s="2" t="s">
        <v>9</v>
      </c>
      <c r="CF2" s="2" t="s">
        <v>115</v>
      </c>
      <c r="CG2" s="2" t="s">
        <v>116</v>
      </c>
      <c r="CH2" s="2" t="s">
        <v>129</v>
      </c>
      <c r="CI2" s="2" t="s">
        <v>130</v>
      </c>
      <c r="CJ2" s="2" t="s">
        <v>131</v>
      </c>
      <c r="CK2" s="2" t="s">
        <v>132</v>
      </c>
      <c r="CL2" s="2" t="s">
        <v>45</v>
      </c>
      <c r="CM2" s="5" t="s">
        <v>133</v>
      </c>
      <c r="CN2" s="5" t="s">
        <v>134</v>
      </c>
      <c r="CO2" s="5" t="s">
        <v>135</v>
      </c>
      <c r="CP2" s="5" t="s">
        <v>136</v>
      </c>
      <c r="CQ2" s="5" t="s">
        <v>133</v>
      </c>
      <c r="CR2" s="5" t="s">
        <v>137</v>
      </c>
      <c r="CS2" s="5" t="s">
        <v>135</v>
      </c>
      <c r="CT2" s="2" t="s">
        <v>43</v>
      </c>
      <c r="CU2" s="32"/>
      <c r="CV2" s="6" t="s">
        <v>6</v>
      </c>
      <c r="CW2" s="2" t="s">
        <v>2</v>
      </c>
      <c r="CX2" s="2" t="s">
        <v>93</v>
      </c>
      <c r="CY2" s="2" t="s">
        <v>139</v>
      </c>
      <c r="CZ2" s="2" t="s">
        <v>140</v>
      </c>
      <c r="DA2" s="5" t="s">
        <v>10</v>
      </c>
      <c r="DB2" s="2" t="s">
        <v>141</v>
      </c>
      <c r="DC2" s="2" t="s">
        <v>142</v>
      </c>
      <c r="DD2" s="2" t="s">
        <v>144</v>
      </c>
      <c r="DE2" s="2" t="s">
        <v>145</v>
      </c>
      <c r="DF2" s="2" t="s">
        <v>146</v>
      </c>
      <c r="DG2" s="2" t="s">
        <v>147</v>
      </c>
      <c r="DH2" s="2" t="s">
        <v>135</v>
      </c>
      <c r="DI2" s="2" t="s">
        <v>148</v>
      </c>
      <c r="DJ2" s="2" t="s">
        <v>149</v>
      </c>
      <c r="DK2" s="2"/>
      <c r="DL2" s="2" t="s">
        <v>53</v>
      </c>
      <c r="DM2" s="2" t="s">
        <v>54</v>
      </c>
      <c r="DN2" s="2" t="s">
        <v>55</v>
      </c>
      <c r="DO2" s="2" t="s">
        <v>56</v>
      </c>
      <c r="DP2" s="2" t="s">
        <v>150</v>
      </c>
      <c r="DQ2" s="2"/>
      <c r="DR2" s="2" t="s">
        <v>151</v>
      </c>
      <c r="DS2" s="2" t="s">
        <v>152</v>
      </c>
      <c r="DT2" s="15" t="s">
        <v>153</v>
      </c>
      <c r="DU2" s="79" t="s">
        <v>28</v>
      </c>
    </row>
    <row r="3" spans="1:125" x14ac:dyDescent="0.3">
      <c r="A3" s="1">
        <v>42370</v>
      </c>
      <c r="B3" s="3">
        <v>36071</v>
      </c>
      <c r="C3" s="4">
        <f>B3-'2015'!B94</f>
        <v>-73</v>
      </c>
      <c r="D3" s="4">
        <f t="shared" ref="D3:D66" si="0">MIN(B3:B33)</f>
        <v>35927</v>
      </c>
      <c r="E3" s="3">
        <f>B3</f>
        <v>36071</v>
      </c>
      <c r="F3" s="4">
        <f>E3-'2015'!E94</f>
        <v>-33</v>
      </c>
      <c r="G3" s="4">
        <f t="shared" ref="G3:G62" si="1">IF(F3&gt;0,F3/1.9835,0)</f>
        <v>0</v>
      </c>
      <c r="H3" s="33"/>
      <c r="I3" s="3">
        <v>25724</v>
      </c>
      <c r="J3" s="4">
        <f>I3-'2015'!I94</f>
        <v>-407</v>
      </c>
      <c r="K3" s="4">
        <f t="shared" ref="K3:K66" si="2">MIN(I3:I33)</f>
        <v>16919</v>
      </c>
      <c r="L3" s="3">
        <f>'2015'!L94</f>
        <v>23915</v>
      </c>
      <c r="M3" s="3">
        <f>L3-'2015'!L94</f>
        <v>0</v>
      </c>
      <c r="P3" s="45">
        <v>292</v>
      </c>
      <c r="Q3" s="21">
        <f>P3</f>
        <v>292</v>
      </c>
      <c r="R3" s="21">
        <v>0</v>
      </c>
      <c r="S3" s="33"/>
      <c r="T3" s="3">
        <v>37423</v>
      </c>
      <c r="U3" s="4">
        <f>T3-'2015'!T94</f>
        <v>-168</v>
      </c>
      <c r="V3" s="4">
        <f t="shared" ref="V3:V66" si="3">MIN(T3:T33)</f>
        <v>30986</v>
      </c>
      <c r="W3" s="3">
        <f>T3</f>
        <v>37423</v>
      </c>
      <c r="X3" s="4">
        <f>W3-'2015'!W94</f>
        <v>-15</v>
      </c>
      <c r="Y3" s="4"/>
      <c r="AA3" s="46">
        <v>428</v>
      </c>
      <c r="AB3" s="3">
        <f t="shared" ref="AB3:AB34" si="4">AA3</f>
        <v>428</v>
      </c>
      <c r="AC3" s="48">
        <v>0</v>
      </c>
      <c r="AD3" s="41">
        <f t="shared" ref="AD3:AD8" si="5">MIN(R3,AB3-AC3)</f>
        <v>0</v>
      </c>
      <c r="AE3" s="3">
        <v>52471</v>
      </c>
      <c r="AF3" s="47">
        <v>656</v>
      </c>
      <c r="AG3" s="44">
        <v>322</v>
      </c>
      <c r="AI3" s="33"/>
      <c r="AJ3" s="44">
        <v>811.35</v>
      </c>
      <c r="AK3" s="3">
        <v>311162</v>
      </c>
      <c r="AL3" s="3">
        <f>AK3-'2015'!AK94</f>
        <v>914</v>
      </c>
      <c r="AM3" s="3">
        <v>1970000</v>
      </c>
      <c r="AN3" s="3">
        <f t="shared" ref="AN3:AN66" si="6">MIN(AK3:AK20)</f>
        <v>311162</v>
      </c>
      <c r="AO3" s="3">
        <f>AK3</f>
        <v>311162</v>
      </c>
      <c r="AP3" s="4">
        <f>AO3-'2015'!AO94</f>
        <v>914</v>
      </c>
      <c r="AQ3" s="47" t="s">
        <v>17</v>
      </c>
      <c r="AT3" s="44">
        <v>612</v>
      </c>
      <c r="AV3" s="44">
        <v>149</v>
      </c>
      <c r="AW3" s="3">
        <f>AV3</f>
        <v>149</v>
      </c>
      <c r="AX3">
        <v>0</v>
      </c>
      <c r="AY3" s="44">
        <v>0</v>
      </c>
      <c r="AZ3" s="44">
        <v>0</v>
      </c>
      <c r="BA3" s="3">
        <f t="shared" ref="BA3:BA66" si="7">AV3+AY3+AZ3</f>
        <v>149</v>
      </c>
      <c r="BB3" s="44">
        <v>2</v>
      </c>
      <c r="BC3" s="44">
        <v>0</v>
      </c>
      <c r="BD3" s="47">
        <v>0.02</v>
      </c>
      <c r="BE3" s="3">
        <f t="shared" ref="BE3:BE66" si="8">IF(AD3&lt;BA3,AD3,BA3)</f>
        <v>0</v>
      </c>
      <c r="BF3" s="3">
        <f t="shared" ref="BF3:BF66" si="9">IF(BA3-BE3&gt;AC3,AC3,BA3-BE3)</f>
        <v>0</v>
      </c>
      <c r="BG3" s="3" t="b">
        <f t="shared" ref="BG3:BG66" si="10">IF(BF3+BE3=AD3+AC3,TRUE,FALSE)</f>
        <v>1</v>
      </c>
      <c r="BH3">
        <v>0</v>
      </c>
      <c r="BJ3" s="12">
        <v>0</v>
      </c>
      <c r="BK3" s="4">
        <f>BA3-BE3-BF3-BJ3</f>
        <v>149</v>
      </c>
      <c r="BL3" s="4">
        <f t="shared" ref="BL3:BL34" si="11">AL3/1.98</f>
        <v>461.61616161616161</v>
      </c>
      <c r="BM3" s="4">
        <f>BL3-BH3</f>
        <v>461.61616161616161</v>
      </c>
      <c r="BN3" s="4">
        <f>BM3+BK3</f>
        <v>610.61616161616166</v>
      </c>
      <c r="BO3" s="33"/>
      <c r="BP3" s="47">
        <v>500.35</v>
      </c>
      <c r="BQ3" s="3">
        <v>55682</v>
      </c>
      <c r="BR3" s="4">
        <v>-130</v>
      </c>
      <c r="BS3" s="4">
        <f t="shared" ref="BS3:BS66" si="12">MIN(BQ3:BQ33)</f>
        <v>55015</v>
      </c>
      <c r="BT3" s="3">
        <f>BQ3</f>
        <v>55682</v>
      </c>
      <c r="BU3" s="4">
        <f>BT3-'2015'!BX94</f>
        <v>-130</v>
      </c>
      <c r="BV3" t="s">
        <v>13</v>
      </c>
      <c r="BW3" s="4">
        <f>'2015'!CA95+'2016'!BU3</f>
        <v>1532</v>
      </c>
      <c r="BY3" s="44">
        <v>152</v>
      </c>
      <c r="BZ3" s="44">
        <v>149</v>
      </c>
      <c r="CA3" s="44">
        <v>217</v>
      </c>
      <c r="CB3" s="3">
        <f t="shared" ref="CB3:CB4" si="13">CA3-CC3</f>
        <v>151.34343434343435</v>
      </c>
      <c r="CC3" s="3">
        <f t="shared" ref="CC3:CC4" si="14">-BU3/1.98</f>
        <v>65.656565656565661</v>
      </c>
      <c r="CD3" s="44">
        <v>0</v>
      </c>
      <c r="CE3" s="44">
        <v>0</v>
      </c>
      <c r="CF3" s="3">
        <f t="shared" ref="CF3:CF66" si="15">CA3+CD3+CE3</f>
        <v>217</v>
      </c>
      <c r="CG3" s="44">
        <v>1</v>
      </c>
      <c r="CL3" s="4">
        <f t="shared" ref="CL3:CL4" si="16">MIN(CF3,-BU3/1.98-CG3)</f>
        <v>64.656565656565661</v>
      </c>
      <c r="CM3" s="4">
        <f t="shared" ref="CM3" si="17">MIN(CF3-CL3,BE3+BF3-CI3)</f>
        <v>0</v>
      </c>
      <c r="CN3" s="4">
        <f t="shared" ref="CN3" si="18">MIN(CF3-CL3-CM3-CO3,BK3-CJ3)</f>
        <v>149</v>
      </c>
      <c r="CO3" s="4">
        <f t="shared" ref="CO3" si="19">MIN(CF3-CM3-CL3,BJ3)</f>
        <v>0</v>
      </c>
      <c r="CP3" s="4">
        <f t="shared" ref="CP3" si="20">CF3-CM3-CN3-CO3-CL3</f>
        <v>3.343434343434339</v>
      </c>
      <c r="CQ3" s="4">
        <f t="shared" ref="CQ3" si="21">BE3+BF3-CI3-CM3</f>
        <v>0</v>
      </c>
      <c r="CR3" s="4">
        <f t="shared" ref="CR3" si="22">BK3-CN3-CJ3</f>
        <v>0</v>
      </c>
      <c r="CS3" s="4">
        <f t="shared" ref="CS3" si="23">BJ3-CO3</f>
        <v>0</v>
      </c>
      <c r="CT3" s="47">
        <v>1.5</v>
      </c>
      <c r="CU3" s="32"/>
      <c r="CV3" s="44">
        <v>359.83</v>
      </c>
      <c r="CW3" s="44">
        <v>525</v>
      </c>
      <c r="CX3" s="4">
        <v>1</v>
      </c>
      <c r="CY3" s="44">
        <v>217</v>
      </c>
      <c r="CZ3" s="44">
        <v>0</v>
      </c>
      <c r="DA3" s="44">
        <v>203</v>
      </c>
      <c r="DB3" s="44">
        <v>0</v>
      </c>
      <c r="DC3" s="44">
        <v>0</v>
      </c>
      <c r="DD3" s="3">
        <f>MIN(CM3,DB3+DC3)</f>
        <v>0</v>
      </c>
      <c r="DE3" s="3">
        <f>MIN(DB3+DC3-DD3,CL3)</f>
        <v>0</v>
      </c>
      <c r="DF3" s="3">
        <v>0</v>
      </c>
      <c r="DG3" s="3">
        <f>MIN(CN3+CP3-DF3,DB3+DC3-DD3-DE3-DF3)</f>
        <v>0</v>
      </c>
      <c r="DH3" s="4">
        <f t="shared" ref="DH3:DH66" si="24">MIN(CO3,DB3+DC3-DD3-DE3-DF3-DG3)</f>
        <v>0</v>
      </c>
      <c r="DI3" s="3">
        <f t="shared" ref="DI3:DI21" si="25">DB3+DC3-DD3-DE3-DF3-DG3-DH3</f>
        <v>0</v>
      </c>
      <c r="DJ3" s="3"/>
      <c r="DP3" s="3">
        <f t="shared" ref="DP3:DP66" si="26">IF(AND(AP3&gt;0,G3/1.9835&gt;0),MIN(G3,AP3/1.9835),0)</f>
        <v>0</v>
      </c>
      <c r="DR3">
        <v>0</v>
      </c>
      <c r="DS3">
        <v>0</v>
      </c>
    </row>
    <row r="4" spans="1:125" x14ac:dyDescent="0.3">
      <c r="A4" s="1">
        <v>42371</v>
      </c>
      <c r="B4" s="3">
        <v>36071</v>
      </c>
      <c r="C4" s="4">
        <f t="shared" ref="C4:C67" si="27">B4-B3</f>
        <v>0</v>
      </c>
      <c r="D4" s="4">
        <f t="shared" si="0"/>
        <v>35927</v>
      </c>
      <c r="E4" s="3">
        <f>B4</f>
        <v>36071</v>
      </c>
      <c r="F4" s="4">
        <f>E4-E3</f>
        <v>0</v>
      </c>
      <c r="G4" s="4">
        <f t="shared" si="1"/>
        <v>0</v>
      </c>
      <c r="H4" s="33"/>
      <c r="I4" s="3">
        <v>25339</v>
      </c>
      <c r="J4" s="4">
        <f t="shared" ref="J4:J32" si="28">I4-I3</f>
        <v>-385</v>
      </c>
      <c r="K4" s="4">
        <f t="shared" si="2"/>
        <v>16919</v>
      </c>
      <c r="L4" s="3">
        <f>L3</f>
        <v>23915</v>
      </c>
      <c r="M4" s="3">
        <f>L4-L3</f>
        <v>0</v>
      </c>
      <c r="P4" s="45">
        <v>297</v>
      </c>
      <c r="Q4" s="21">
        <f>P4</f>
        <v>297</v>
      </c>
      <c r="R4" s="21">
        <v>0</v>
      </c>
      <c r="S4" s="33"/>
      <c r="T4" s="3">
        <v>37114</v>
      </c>
      <c r="U4" s="4">
        <f t="shared" ref="U4:U61" si="29">T4-T3</f>
        <v>-309</v>
      </c>
      <c r="V4" s="4">
        <f t="shared" si="3"/>
        <v>30986</v>
      </c>
      <c r="W4" s="3">
        <f>T4</f>
        <v>37114</v>
      </c>
      <c r="X4" s="4">
        <f>W4-W3</f>
        <v>-309</v>
      </c>
      <c r="Y4" s="4"/>
      <c r="AA4" s="46">
        <v>496</v>
      </c>
      <c r="AB4" s="3">
        <f t="shared" si="4"/>
        <v>496</v>
      </c>
      <c r="AC4" s="48">
        <v>0</v>
      </c>
      <c r="AD4" s="41">
        <f t="shared" si="5"/>
        <v>0</v>
      </c>
      <c r="AE4" s="3">
        <v>52471</v>
      </c>
      <c r="AF4" s="47">
        <v>656</v>
      </c>
      <c r="AG4" s="44">
        <v>461</v>
      </c>
      <c r="AI4" s="33"/>
      <c r="AJ4" s="44">
        <v>811.8</v>
      </c>
      <c r="AK4" s="3">
        <v>312745</v>
      </c>
      <c r="AL4" s="4">
        <f t="shared" ref="AL4:AL61" si="30">AK4-AK3</f>
        <v>1583</v>
      </c>
      <c r="AM4" s="3">
        <v>1970000</v>
      </c>
      <c r="AN4" s="3">
        <f t="shared" si="6"/>
        <v>312745</v>
      </c>
      <c r="AO4" s="3">
        <f>AK4</f>
        <v>312745</v>
      </c>
      <c r="AP4" s="4">
        <f>AO4-AO3</f>
        <v>1583</v>
      </c>
      <c r="AQ4" s="47" t="s">
        <v>17</v>
      </c>
      <c r="AT4" s="44">
        <v>811</v>
      </c>
      <c r="AV4" s="44">
        <v>8</v>
      </c>
      <c r="AW4" s="3">
        <f t="shared" ref="AW4:AW62" si="31">AV4</f>
        <v>8</v>
      </c>
      <c r="AX4" s="47">
        <v>0</v>
      </c>
      <c r="AY4" s="44">
        <v>0</v>
      </c>
      <c r="AZ4" s="44">
        <v>0</v>
      </c>
      <c r="BA4" s="3">
        <f t="shared" si="7"/>
        <v>8</v>
      </c>
      <c r="BB4" s="44">
        <v>5</v>
      </c>
      <c r="BC4" s="44">
        <v>0</v>
      </c>
      <c r="BD4" s="47">
        <v>0.04</v>
      </c>
      <c r="BE4" s="3">
        <f t="shared" si="8"/>
        <v>0</v>
      </c>
      <c r="BF4" s="3">
        <f t="shared" si="9"/>
        <v>0</v>
      </c>
      <c r="BG4" s="3" t="b">
        <f t="shared" si="10"/>
        <v>1</v>
      </c>
      <c r="BH4" s="17">
        <f>MIN(AP4/1.98,AD4+AC4-BE4-BF4)</f>
        <v>0</v>
      </c>
      <c r="BI4" s="7" t="b">
        <f>AD4+AC4=BE4+BF4+BH4</f>
        <v>1</v>
      </c>
      <c r="BJ4" s="12">
        <v>0</v>
      </c>
      <c r="BK4" s="4">
        <f t="shared" ref="BK4:BK62" si="32">BA4-BE4-BF4-BJ4</f>
        <v>8</v>
      </c>
      <c r="BL4" s="4">
        <f t="shared" si="11"/>
        <v>799.49494949494954</v>
      </c>
      <c r="BM4" s="4">
        <f t="shared" ref="BM4:BM62" si="33">BL4-BH4</f>
        <v>799.49494949494954</v>
      </c>
      <c r="BN4" s="4">
        <f t="shared" ref="BN4:BN62" si="34">BM4+BK4</f>
        <v>807.49494949494954</v>
      </c>
      <c r="BO4" s="33"/>
      <c r="BP4" s="47">
        <v>499.97</v>
      </c>
      <c r="BQ4" s="3">
        <v>55271</v>
      </c>
      <c r="BR4" s="4">
        <v>-411</v>
      </c>
      <c r="BS4" s="4">
        <f t="shared" si="12"/>
        <v>55015</v>
      </c>
      <c r="BT4" s="3">
        <f>BQ4</f>
        <v>55271</v>
      </c>
      <c r="BU4" s="4">
        <f>'2015'!BX82-'2016'!BT3</f>
        <v>-238</v>
      </c>
      <c r="BV4" t="s">
        <v>21</v>
      </c>
      <c r="BW4" s="4">
        <f>BW3+BU4</f>
        <v>1294</v>
      </c>
      <c r="BY4" s="44">
        <v>9</v>
      </c>
      <c r="BZ4" s="44">
        <v>8</v>
      </c>
      <c r="CA4" s="44">
        <v>215</v>
      </c>
      <c r="CB4" s="3">
        <f t="shared" si="13"/>
        <v>94.797979797979792</v>
      </c>
      <c r="CC4" s="3">
        <f t="shared" si="14"/>
        <v>120.20202020202021</v>
      </c>
      <c r="CD4" s="44">
        <v>0</v>
      </c>
      <c r="CE4" s="44">
        <v>0</v>
      </c>
      <c r="CF4" s="3">
        <f t="shared" si="15"/>
        <v>215</v>
      </c>
      <c r="CG4" s="44">
        <v>1</v>
      </c>
      <c r="CL4" s="4">
        <f t="shared" si="16"/>
        <v>119.20202020202021</v>
      </c>
      <c r="CM4" s="4">
        <f t="shared" ref="CM4:CM62" si="35">MIN(CF4-CL4,BE4+BF4-CI4)</f>
        <v>0</v>
      </c>
      <c r="CN4" s="4">
        <f t="shared" ref="CN4:CN62" si="36">MIN(CF4-CL4-CM4-CO4,BK4-CJ4)</f>
        <v>8</v>
      </c>
      <c r="CO4" s="4">
        <f t="shared" ref="CO4:CO62" si="37">MIN(CF4-CM4-CL4,BJ4)</f>
        <v>0</v>
      </c>
      <c r="CP4" s="4">
        <f t="shared" ref="CP4:CP62" si="38">CF4-CM4-CN4-CO4-CL4</f>
        <v>87.797979797979792</v>
      </c>
      <c r="CQ4" s="4">
        <f t="shared" ref="CQ4:CQ62" si="39">BE4+BF4-CI4-CM4</f>
        <v>0</v>
      </c>
      <c r="CR4" s="4">
        <f t="shared" ref="CR4:CR62" si="40">BK4-CN4-CJ4</f>
        <v>0</v>
      </c>
      <c r="CS4" s="4">
        <f t="shared" ref="CS4:CS62" si="41">BJ4-CO4</f>
        <v>0</v>
      </c>
      <c r="CT4" s="47">
        <v>1.4</v>
      </c>
      <c r="CU4" s="32"/>
      <c r="CV4" s="44">
        <v>359.83</v>
      </c>
      <c r="CW4" s="44">
        <v>525</v>
      </c>
      <c r="CX4" s="4">
        <v>0</v>
      </c>
      <c r="CY4" s="44">
        <v>215</v>
      </c>
      <c r="CZ4" s="44">
        <v>0</v>
      </c>
      <c r="DA4" s="44">
        <v>200</v>
      </c>
      <c r="DB4" s="44">
        <v>0</v>
      </c>
      <c r="DC4" s="44">
        <v>0</v>
      </c>
      <c r="DD4" s="3">
        <f t="shared" ref="DD4:DD67" si="42">MIN(CM4,DB4+DC4)</f>
        <v>0</v>
      </c>
      <c r="DE4" s="3">
        <f t="shared" ref="DE4:DE67" si="43">MIN(DB4+DC4-DD4,CL4)</f>
        <v>0</v>
      </c>
      <c r="DF4" s="3">
        <v>0</v>
      </c>
      <c r="DG4" s="3">
        <f t="shared" ref="DG4:DG67" si="44">MIN(CN4+CP4-DF4,DB4+DC4-DD4-DE4-DF4)</f>
        <v>0</v>
      </c>
      <c r="DH4" s="4">
        <f t="shared" si="24"/>
        <v>0</v>
      </c>
      <c r="DI4" s="3">
        <f t="shared" si="25"/>
        <v>0</v>
      </c>
      <c r="DJ4" s="3"/>
      <c r="DP4" s="3">
        <f t="shared" si="26"/>
        <v>0</v>
      </c>
      <c r="DR4">
        <v>0</v>
      </c>
      <c r="DS4">
        <v>0</v>
      </c>
    </row>
    <row r="5" spans="1:125" x14ac:dyDescent="0.3">
      <c r="A5" s="1">
        <v>42372</v>
      </c>
      <c r="B5" s="3">
        <v>35999</v>
      </c>
      <c r="C5" s="4">
        <f t="shared" si="27"/>
        <v>-72</v>
      </c>
      <c r="D5" s="4">
        <f t="shared" si="0"/>
        <v>35927</v>
      </c>
      <c r="E5" s="3">
        <f t="shared" ref="E5:E6" si="45">B5</f>
        <v>35999</v>
      </c>
      <c r="F5" s="4">
        <f t="shared" ref="F5:F68" si="46">E5-E4</f>
        <v>-72</v>
      </c>
      <c r="G5" s="4">
        <f t="shared" si="1"/>
        <v>0</v>
      </c>
      <c r="H5" s="33"/>
      <c r="I5" s="3">
        <v>24971</v>
      </c>
      <c r="J5" s="4">
        <f t="shared" si="28"/>
        <v>-368</v>
      </c>
      <c r="K5" s="4">
        <f t="shared" si="2"/>
        <v>16919</v>
      </c>
      <c r="L5" s="3">
        <f t="shared" ref="L5:L7" si="47">L4</f>
        <v>23915</v>
      </c>
      <c r="M5" s="3">
        <f t="shared" ref="M5:M62" si="48">L5-L4</f>
        <v>0</v>
      </c>
      <c r="P5" s="45">
        <v>297</v>
      </c>
      <c r="Q5" s="21">
        <f>P5</f>
        <v>297</v>
      </c>
      <c r="R5" s="21">
        <v>0</v>
      </c>
      <c r="S5" s="33"/>
      <c r="T5" s="3">
        <v>36801</v>
      </c>
      <c r="U5" s="4">
        <f t="shared" si="29"/>
        <v>-313</v>
      </c>
      <c r="V5" s="4">
        <f t="shared" si="3"/>
        <v>30986</v>
      </c>
      <c r="W5" s="3">
        <f t="shared" ref="W5:W24" si="49">T5</f>
        <v>36801</v>
      </c>
      <c r="X5" s="4">
        <f t="shared" ref="X5:X62" si="50">W5-W4</f>
        <v>-313</v>
      </c>
      <c r="Y5" s="4"/>
      <c r="AA5" s="46">
        <v>494</v>
      </c>
      <c r="AB5" s="3">
        <f t="shared" si="4"/>
        <v>494</v>
      </c>
      <c r="AC5" s="48">
        <v>0</v>
      </c>
      <c r="AD5" s="41">
        <f t="shared" si="5"/>
        <v>0</v>
      </c>
      <c r="AE5" s="3">
        <v>52471</v>
      </c>
      <c r="AF5" s="47">
        <v>656</v>
      </c>
      <c r="AG5" s="44">
        <v>436</v>
      </c>
      <c r="AI5" s="33"/>
      <c r="AJ5" s="44">
        <v>812.12</v>
      </c>
      <c r="AK5" s="3">
        <v>313874</v>
      </c>
      <c r="AL5" s="4">
        <f t="shared" si="30"/>
        <v>1129</v>
      </c>
      <c r="AM5" s="3">
        <v>1970000</v>
      </c>
      <c r="AN5" s="3">
        <f t="shared" si="6"/>
        <v>313874</v>
      </c>
      <c r="AO5" s="3">
        <f t="shared" ref="AO5:AO68" si="51">AK5</f>
        <v>313874</v>
      </c>
      <c r="AP5" s="4">
        <f t="shared" ref="AP5:AP68" si="52">AO5-AO4</f>
        <v>1129</v>
      </c>
      <c r="AQ5" s="47" t="s">
        <v>17</v>
      </c>
      <c r="AT5" s="44">
        <v>779</v>
      </c>
      <c r="AV5" s="44">
        <v>196</v>
      </c>
      <c r="AW5" s="3">
        <f t="shared" si="31"/>
        <v>196</v>
      </c>
      <c r="AX5" s="47">
        <v>0</v>
      </c>
      <c r="AY5" s="44">
        <v>0</v>
      </c>
      <c r="AZ5" s="44">
        <v>0</v>
      </c>
      <c r="BA5" s="3">
        <f t="shared" si="7"/>
        <v>196</v>
      </c>
      <c r="BB5" s="44">
        <v>14</v>
      </c>
      <c r="BC5" s="44">
        <v>0</v>
      </c>
      <c r="BD5" s="47">
        <v>0.12</v>
      </c>
      <c r="BE5" s="3">
        <f t="shared" si="8"/>
        <v>0</v>
      </c>
      <c r="BF5" s="3">
        <f t="shared" si="9"/>
        <v>0</v>
      </c>
      <c r="BG5" s="3" t="b">
        <f t="shared" si="10"/>
        <v>1</v>
      </c>
      <c r="BH5">
        <v>0</v>
      </c>
      <c r="BJ5" s="12">
        <v>0</v>
      </c>
      <c r="BK5" s="4">
        <f t="shared" si="32"/>
        <v>196</v>
      </c>
      <c r="BL5" s="4">
        <f t="shared" si="11"/>
        <v>570.20202020202021</v>
      </c>
      <c r="BM5" s="4">
        <f t="shared" si="33"/>
        <v>570.20202020202021</v>
      </c>
      <c r="BN5" s="4">
        <f t="shared" si="34"/>
        <v>766.20202020202021</v>
      </c>
      <c r="BO5" s="33"/>
      <c r="BP5" s="47">
        <v>499.94</v>
      </c>
      <c r="BQ5" s="3">
        <v>55239</v>
      </c>
      <c r="BR5" s="4">
        <v>-32</v>
      </c>
      <c r="BS5" s="4">
        <f t="shared" si="12"/>
        <v>55015</v>
      </c>
      <c r="BT5" s="3">
        <f>BQ5</f>
        <v>55239</v>
      </c>
      <c r="BU5">
        <v>0</v>
      </c>
      <c r="BV5" t="s">
        <v>15</v>
      </c>
      <c r="BW5" s="4">
        <f t="shared" ref="BW5:BW7" si="53">BW4+BU5</f>
        <v>1294</v>
      </c>
      <c r="BY5" s="44">
        <v>203</v>
      </c>
      <c r="BZ5" s="44">
        <v>196</v>
      </c>
      <c r="CA5" s="44">
        <v>215</v>
      </c>
      <c r="CB5" s="3">
        <f t="shared" ref="CB5:CB43" si="54">CA5-CC5</f>
        <v>215</v>
      </c>
      <c r="CC5" s="3">
        <v>0</v>
      </c>
      <c r="CD5" s="44">
        <v>0</v>
      </c>
      <c r="CE5" s="44">
        <v>0</v>
      </c>
      <c r="CF5" s="3">
        <f t="shared" si="15"/>
        <v>215</v>
      </c>
      <c r="CG5" s="44">
        <v>4</v>
      </c>
      <c r="CL5" s="47">
        <v>0</v>
      </c>
      <c r="CM5" s="4">
        <f t="shared" si="35"/>
        <v>0</v>
      </c>
      <c r="CN5" s="4">
        <f t="shared" si="36"/>
        <v>196</v>
      </c>
      <c r="CO5" s="4">
        <f t="shared" si="37"/>
        <v>0</v>
      </c>
      <c r="CP5" s="4">
        <f t="shared" si="38"/>
        <v>19</v>
      </c>
      <c r="CQ5" s="4">
        <f t="shared" si="39"/>
        <v>0</v>
      </c>
      <c r="CR5" s="4">
        <f t="shared" si="40"/>
        <v>0</v>
      </c>
      <c r="CS5" s="4">
        <f t="shared" si="41"/>
        <v>0</v>
      </c>
      <c r="CT5" s="47">
        <v>1.4</v>
      </c>
      <c r="CU5" s="32"/>
      <c r="CV5" s="44">
        <v>359.81</v>
      </c>
      <c r="CW5" s="44">
        <v>524</v>
      </c>
      <c r="CX5" s="4">
        <v>-1</v>
      </c>
      <c r="CY5" s="44">
        <v>215</v>
      </c>
      <c r="CZ5" s="44">
        <v>0</v>
      </c>
      <c r="DA5" s="44">
        <v>204</v>
      </c>
      <c r="DB5" s="44">
        <v>0</v>
      </c>
      <c r="DC5" s="44">
        <v>0</v>
      </c>
      <c r="DD5" s="3">
        <f t="shared" si="42"/>
        <v>0</v>
      </c>
      <c r="DE5" s="3">
        <f t="shared" si="43"/>
        <v>0</v>
      </c>
      <c r="DF5" s="3">
        <v>0</v>
      </c>
      <c r="DG5" s="3">
        <f t="shared" si="44"/>
        <v>0</v>
      </c>
      <c r="DH5" s="4">
        <f t="shared" si="24"/>
        <v>0</v>
      </c>
      <c r="DI5" s="3">
        <f t="shared" si="25"/>
        <v>0</v>
      </c>
      <c r="DJ5" s="3"/>
      <c r="DP5" s="3">
        <f t="shared" si="26"/>
        <v>0</v>
      </c>
      <c r="DR5">
        <v>0</v>
      </c>
      <c r="DS5">
        <v>0</v>
      </c>
    </row>
    <row r="6" spans="1:125" x14ac:dyDescent="0.3">
      <c r="A6" s="1">
        <v>42373</v>
      </c>
      <c r="B6" s="3">
        <v>35927</v>
      </c>
      <c r="C6" s="4">
        <f t="shared" si="27"/>
        <v>-72</v>
      </c>
      <c r="D6" s="4">
        <f t="shared" si="0"/>
        <v>35927</v>
      </c>
      <c r="E6" s="3">
        <f t="shared" si="45"/>
        <v>35927</v>
      </c>
      <c r="F6" s="4">
        <f t="shared" si="46"/>
        <v>-72</v>
      </c>
      <c r="G6" s="4">
        <f t="shared" si="1"/>
        <v>0</v>
      </c>
      <c r="H6" s="33"/>
      <c r="I6" s="3">
        <v>24564</v>
      </c>
      <c r="J6" s="4">
        <f t="shared" si="28"/>
        <v>-407</v>
      </c>
      <c r="K6" s="4">
        <f t="shared" si="2"/>
        <v>16919</v>
      </c>
      <c r="L6" s="3">
        <f t="shared" si="47"/>
        <v>23915</v>
      </c>
      <c r="M6" s="3">
        <f t="shared" si="48"/>
        <v>0</v>
      </c>
      <c r="P6" s="45">
        <v>302</v>
      </c>
      <c r="Q6" s="21">
        <f>P6</f>
        <v>302</v>
      </c>
      <c r="R6" s="21">
        <v>0</v>
      </c>
      <c r="S6" s="33"/>
      <c r="T6" s="3">
        <v>36513</v>
      </c>
      <c r="U6" s="4">
        <f t="shared" si="29"/>
        <v>-288</v>
      </c>
      <c r="V6" s="4">
        <f t="shared" si="3"/>
        <v>30986</v>
      </c>
      <c r="W6" s="3">
        <f t="shared" si="49"/>
        <v>36513</v>
      </c>
      <c r="X6" s="4">
        <f t="shared" si="50"/>
        <v>-288</v>
      </c>
      <c r="Y6" s="4"/>
      <c r="AA6" s="46">
        <v>492</v>
      </c>
      <c r="AB6" s="3">
        <f t="shared" si="4"/>
        <v>492</v>
      </c>
      <c r="AC6" s="48">
        <v>0</v>
      </c>
      <c r="AD6" s="41">
        <f t="shared" si="5"/>
        <v>0</v>
      </c>
      <c r="AE6" s="3">
        <v>52471</v>
      </c>
      <c r="AF6" s="47">
        <v>656</v>
      </c>
      <c r="AG6" s="44">
        <v>522</v>
      </c>
      <c r="AI6" s="33"/>
      <c r="AJ6" s="44">
        <v>812.56</v>
      </c>
      <c r="AK6" s="3">
        <v>315433</v>
      </c>
      <c r="AL6" s="4">
        <f t="shared" si="30"/>
        <v>1559</v>
      </c>
      <c r="AM6" s="3">
        <v>1970000</v>
      </c>
      <c r="AN6" s="3">
        <f t="shared" si="6"/>
        <v>315433</v>
      </c>
      <c r="AO6" s="3">
        <f t="shared" si="51"/>
        <v>315433</v>
      </c>
      <c r="AP6" s="4">
        <f t="shared" si="52"/>
        <v>1559</v>
      </c>
      <c r="AQ6" s="47" t="s">
        <v>17</v>
      </c>
      <c r="AT6" s="44">
        <v>872</v>
      </c>
      <c r="AV6" s="44">
        <v>81</v>
      </c>
      <c r="AW6" s="3">
        <f t="shared" si="31"/>
        <v>81</v>
      </c>
      <c r="AX6" s="47">
        <v>0</v>
      </c>
      <c r="AY6" s="44">
        <v>0</v>
      </c>
      <c r="AZ6" s="44">
        <v>0</v>
      </c>
      <c r="BA6" s="3">
        <f t="shared" si="7"/>
        <v>81</v>
      </c>
      <c r="BB6" s="44">
        <v>5</v>
      </c>
      <c r="BC6" s="44">
        <v>0</v>
      </c>
      <c r="BD6" s="47">
        <v>0.04</v>
      </c>
      <c r="BE6" s="3">
        <f t="shared" si="8"/>
        <v>0</v>
      </c>
      <c r="BF6" s="3">
        <f t="shared" si="9"/>
        <v>0</v>
      </c>
      <c r="BG6" s="3" t="b">
        <f t="shared" si="10"/>
        <v>1</v>
      </c>
      <c r="BH6" s="17">
        <f>MIN(AP6/1.98,AD6+AC6-BE6-BF6)</f>
        <v>0</v>
      </c>
      <c r="BI6" s="7" t="b">
        <f>AD6+AC6=BE6+BF6+BH6</f>
        <v>1</v>
      </c>
      <c r="BJ6" s="12">
        <v>0</v>
      </c>
      <c r="BK6" s="4">
        <f t="shared" si="32"/>
        <v>81</v>
      </c>
      <c r="BL6" s="4">
        <f t="shared" si="11"/>
        <v>787.37373737373741</v>
      </c>
      <c r="BM6" s="4">
        <f t="shared" si="33"/>
        <v>787.37373737373741</v>
      </c>
      <c r="BN6" s="4">
        <f t="shared" si="34"/>
        <v>868.37373737373741</v>
      </c>
      <c r="BO6" s="33"/>
      <c r="BP6" s="47">
        <v>499.73</v>
      </c>
      <c r="BQ6" s="3">
        <v>55015</v>
      </c>
      <c r="BR6" s="4">
        <v>-224</v>
      </c>
      <c r="BS6" s="4">
        <f t="shared" si="12"/>
        <v>55015</v>
      </c>
      <c r="BT6" s="3">
        <f>BQ6</f>
        <v>55015</v>
      </c>
      <c r="BU6" s="47">
        <v>0</v>
      </c>
      <c r="BV6" t="s">
        <v>15</v>
      </c>
      <c r="BW6" s="4">
        <f t="shared" si="53"/>
        <v>1294</v>
      </c>
      <c r="BY6" s="44">
        <v>98</v>
      </c>
      <c r="BZ6" s="44">
        <v>81</v>
      </c>
      <c r="CA6" s="44">
        <v>210</v>
      </c>
      <c r="CB6" s="3">
        <f t="shared" si="54"/>
        <v>210</v>
      </c>
      <c r="CC6" s="3">
        <v>0</v>
      </c>
      <c r="CD6" s="44">
        <v>0</v>
      </c>
      <c r="CE6" s="44">
        <v>0</v>
      </c>
      <c r="CF6" s="3">
        <f t="shared" si="15"/>
        <v>210</v>
      </c>
      <c r="CG6" s="44">
        <v>1</v>
      </c>
      <c r="CL6" s="47">
        <v>0</v>
      </c>
      <c r="CM6" s="4">
        <f t="shared" si="35"/>
        <v>0</v>
      </c>
      <c r="CN6" s="4">
        <f t="shared" si="36"/>
        <v>81</v>
      </c>
      <c r="CO6" s="4">
        <f t="shared" si="37"/>
        <v>0</v>
      </c>
      <c r="CP6" s="4">
        <f t="shared" si="38"/>
        <v>129</v>
      </c>
      <c r="CQ6" s="4">
        <f t="shared" si="39"/>
        <v>0</v>
      </c>
      <c r="CR6" s="4">
        <f t="shared" si="40"/>
        <v>0</v>
      </c>
      <c r="CS6" s="4">
        <f t="shared" si="41"/>
        <v>0</v>
      </c>
      <c r="CT6" s="47">
        <v>1.4</v>
      </c>
      <c r="CU6" s="32"/>
      <c r="CV6" s="44">
        <v>359.81</v>
      </c>
      <c r="CW6" s="44">
        <v>524</v>
      </c>
      <c r="CX6" s="4">
        <v>0</v>
      </c>
      <c r="CY6" s="44">
        <v>210</v>
      </c>
      <c r="CZ6" s="44">
        <v>0</v>
      </c>
      <c r="DA6" s="44">
        <v>202</v>
      </c>
      <c r="DB6" s="44">
        <v>0</v>
      </c>
      <c r="DC6" s="44">
        <v>0</v>
      </c>
      <c r="DD6" s="3">
        <f t="shared" si="42"/>
        <v>0</v>
      </c>
      <c r="DE6" s="3">
        <f t="shared" si="43"/>
        <v>0</v>
      </c>
      <c r="DF6" s="3">
        <v>0</v>
      </c>
      <c r="DG6" s="3">
        <f t="shared" si="44"/>
        <v>0</v>
      </c>
      <c r="DH6" s="4">
        <f t="shared" si="24"/>
        <v>0</v>
      </c>
      <c r="DI6" s="3">
        <f t="shared" si="25"/>
        <v>0</v>
      </c>
      <c r="DJ6" s="3"/>
      <c r="DP6" s="3">
        <f t="shared" si="26"/>
        <v>0</v>
      </c>
      <c r="DR6">
        <v>0</v>
      </c>
      <c r="DS6">
        <v>0</v>
      </c>
    </row>
    <row r="7" spans="1:125" x14ac:dyDescent="0.3">
      <c r="A7" s="1">
        <v>42374</v>
      </c>
      <c r="B7" s="3">
        <v>35999</v>
      </c>
      <c r="C7" s="4">
        <f t="shared" si="27"/>
        <v>72</v>
      </c>
      <c r="D7" s="4">
        <f t="shared" si="0"/>
        <v>35927</v>
      </c>
      <c r="E7" s="3">
        <f>E6</f>
        <v>35927</v>
      </c>
      <c r="F7" s="4">
        <f t="shared" si="46"/>
        <v>0</v>
      </c>
      <c r="G7" s="4">
        <f t="shared" si="1"/>
        <v>0</v>
      </c>
      <c r="H7" s="33"/>
      <c r="I7" s="3">
        <v>24166</v>
      </c>
      <c r="J7" s="4">
        <f t="shared" si="28"/>
        <v>-398</v>
      </c>
      <c r="K7" s="4">
        <f t="shared" si="2"/>
        <v>16919</v>
      </c>
      <c r="L7" s="3">
        <f t="shared" si="47"/>
        <v>23915</v>
      </c>
      <c r="M7" s="3">
        <f t="shared" si="48"/>
        <v>0</v>
      </c>
      <c r="P7" s="45">
        <v>320</v>
      </c>
      <c r="Q7" s="21">
        <f>P7</f>
        <v>320</v>
      </c>
      <c r="R7" s="21">
        <v>0</v>
      </c>
      <c r="S7" s="33"/>
      <c r="T7" s="3">
        <v>36312</v>
      </c>
      <c r="U7" s="4">
        <f t="shared" si="29"/>
        <v>-201</v>
      </c>
      <c r="V7" s="4">
        <f t="shared" si="3"/>
        <v>30986</v>
      </c>
      <c r="W7" s="3">
        <f t="shared" si="49"/>
        <v>36312</v>
      </c>
      <c r="X7" s="4">
        <f t="shared" si="50"/>
        <v>-201</v>
      </c>
      <c r="Y7" s="4"/>
      <c r="AA7" s="46">
        <v>492</v>
      </c>
      <c r="AB7" s="3">
        <f t="shared" si="4"/>
        <v>492</v>
      </c>
      <c r="AC7" s="48">
        <v>0</v>
      </c>
      <c r="AD7" s="41">
        <f t="shared" si="5"/>
        <v>0</v>
      </c>
      <c r="AE7" s="3">
        <v>52471</v>
      </c>
      <c r="AF7" s="47">
        <v>656</v>
      </c>
      <c r="AG7" s="3">
        <v>1359</v>
      </c>
      <c r="AH7" s="3"/>
      <c r="AI7" s="33"/>
      <c r="AJ7" s="44">
        <v>813.29</v>
      </c>
      <c r="AK7" s="3">
        <v>318025</v>
      </c>
      <c r="AL7" s="4">
        <f t="shared" si="30"/>
        <v>2592</v>
      </c>
      <c r="AM7" s="3">
        <v>1970000</v>
      </c>
      <c r="AN7" s="3">
        <f t="shared" si="6"/>
        <v>318025</v>
      </c>
      <c r="AO7" s="3">
        <f t="shared" si="51"/>
        <v>318025</v>
      </c>
      <c r="AP7" s="4">
        <f t="shared" si="52"/>
        <v>2592</v>
      </c>
      <c r="AQ7" s="47" t="s">
        <v>17</v>
      </c>
      <c r="AT7" s="3">
        <v>1661</v>
      </c>
      <c r="AV7" s="44">
        <v>354</v>
      </c>
      <c r="AW7" s="3">
        <f t="shared" si="31"/>
        <v>354</v>
      </c>
      <c r="AX7" s="47">
        <v>0</v>
      </c>
      <c r="AY7" s="44">
        <v>0</v>
      </c>
      <c r="AZ7" s="44">
        <v>0</v>
      </c>
      <c r="BA7" s="3">
        <f t="shared" si="7"/>
        <v>354</v>
      </c>
      <c r="BB7" s="44">
        <v>0</v>
      </c>
      <c r="BC7" s="44">
        <v>0.52</v>
      </c>
      <c r="BD7" s="47">
        <v>0</v>
      </c>
      <c r="BE7" s="3">
        <f t="shared" si="8"/>
        <v>0</v>
      </c>
      <c r="BF7" s="3">
        <f t="shared" si="9"/>
        <v>0</v>
      </c>
      <c r="BG7" s="3" t="b">
        <f t="shared" si="10"/>
        <v>1</v>
      </c>
      <c r="BJ7" s="12">
        <v>0</v>
      </c>
      <c r="BK7" s="4">
        <f t="shared" si="32"/>
        <v>354</v>
      </c>
      <c r="BL7" s="4">
        <f t="shared" si="11"/>
        <v>1309.090909090909</v>
      </c>
      <c r="BM7" s="4">
        <f t="shared" si="33"/>
        <v>1309.090909090909</v>
      </c>
      <c r="BN7" s="4">
        <f t="shared" si="34"/>
        <v>1663.090909090909</v>
      </c>
      <c r="BO7" s="33"/>
      <c r="BP7" s="47">
        <v>500.74</v>
      </c>
      <c r="BQ7" s="3">
        <v>56105</v>
      </c>
      <c r="BR7" s="4">
        <v>1090</v>
      </c>
      <c r="BS7" s="4">
        <f t="shared" si="12"/>
        <v>55357</v>
      </c>
      <c r="BT7" s="4">
        <f>BS7</f>
        <v>55357</v>
      </c>
      <c r="BU7" s="4">
        <f>BT7-BT6</f>
        <v>342</v>
      </c>
      <c r="BV7" t="s">
        <v>23</v>
      </c>
      <c r="BW7" s="4">
        <f t="shared" si="53"/>
        <v>1636</v>
      </c>
      <c r="BY7" s="44">
        <v>757</v>
      </c>
      <c r="BZ7" s="44">
        <v>354</v>
      </c>
      <c r="CA7" s="44">
        <v>207</v>
      </c>
      <c r="CB7" s="3">
        <f t="shared" si="54"/>
        <v>207</v>
      </c>
      <c r="CC7" s="3">
        <v>0</v>
      </c>
      <c r="CD7" s="44">
        <v>0</v>
      </c>
      <c r="CE7" s="44">
        <v>0</v>
      </c>
      <c r="CF7" s="3">
        <f t="shared" si="15"/>
        <v>207</v>
      </c>
      <c r="CG7" s="44">
        <v>0</v>
      </c>
      <c r="CH7" s="4">
        <f t="shared" ref="CH7" si="55">BU7/1.98</f>
        <v>172.72727272727272</v>
      </c>
      <c r="CI7" s="4">
        <f t="shared" ref="CI7" si="56">MIN(CH7,BF7+BE7)</f>
        <v>0</v>
      </c>
      <c r="CJ7" s="4">
        <f>MIN(CH7-CI7,BK7)</f>
        <v>172.72727272727272</v>
      </c>
      <c r="CK7" s="4">
        <f t="shared" ref="CK7" si="57">MAX(0,CH7-CI7-CJ7)</f>
        <v>0</v>
      </c>
      <c r="CL7" s="47">
        <v>0</v>
      </c>
      <c r="CM7" s="4">
        <f t="shared" si="35"/>
        <v>0</v>
      </c>
      <c r="CN7" s="4">
        <f t="shared" si="36"/>
        <v>181.27272727272728</v>
      </c>
      <c r="CO7" s="4">
        <f t="shared" si="37"/>
        <v>0</v>
      </c>
      <c r="CP7" s="4">
        <f t="shared" si="38"/>
        <v>25.72727272727272</v>
      </c>
      <c r="CQ7" s="4">
        <f t="shared" si="39"/>
        <v>0</v>
      </c>
      <c r="CR7" s="4">
        <f t="shared" si="40"/>
        <v>0</v>
      </c>
      <c r="CS7" s="4">
        <f t="shared" si="41"/>
        <v>0</v>
      </c>
      <c r="CT7" s="47">
        <v>78</v>
      </c>
      <c r="CU7" s="32"/>
      <c r="CV7" s="44">
        <v>359.81</v>
      </c>
      <c r="CW7" s="44">
        <v>524</v>
      </c>
      <c r="CX7" s="4">
        <v>0</v>
      </c>
      <c r="CY7" s="44">
        <v>207</v>
      </c>
      <c r="CZ7" s="44">
        <v>0</v>
      </c>
      <c r="DA7" s="44">
        <v>218</v>
      </c>
      <c r="DB7" s="44">
        <v>0</v>
      </c>
      <c r="DC7" s="44">
        <v>0</v>
      </c>
      <c r="DD7" s="3">
        <f t="shared" si="42"/>
        <v>0</v>
      </c>
      <c r="DE7" s="3">
        <f t="shared" si="43"/>
        <v>0</v>
      </c>
      <c r="DF7" s="3">
        <v>0</v>
      </c>
      <c r="DG7" s="3">
        <f t="shared" si="44"/>
        <v>0</v>
      </c>
      <c r="DH7" s="4">
        <f t="shared" si="24"/>
        <v>0</v>
      </c>
      <c r="DI7" s="3">
        <f t="shared" si="25"/>
        <v>0</v>
      </c>
      <c r="DJ7" s="3"/>
      <c r="DP7" s="3">
        <f t="shared" si="26"/>
        <v>0</v>
      </c>
      <c r="DR7">
        <v>0</v>
      </c>
      <c r="DS7">
        <v>0</v>
      </c>
    </row>
    <row r="8" spans="1:125" x14ac:dyDescent="0.3">
      <c r="A8" s="1">
        <v>42375</v>
      </c>
      <c r="B8" s="3">
        <v>35999</v>
      </c>
      <c r="C8" s="4">
        <f t="shared" si="27"/>
        <v>0</v>
      </c>
      <c r="D8" s="4">
        <f t="shared" si="0"/>
        <v>35927</v>
      </c>
      <c r="E8" s="3">
        <f t="shared" ref="E8:E14" si="58">E7</f>
        <v>35927</v>
      </c>
      <c r="F8" s="4">
        <f t="shared" si="46"/>
        <v>0</v>
      </c>
      <c r="G8" s="4">
        <f t="shared" si="1"/>
        <v>0</v>
      </c>
      <c r="H8" s="33"/>
      <c r="I8" s="3">
        <v>23783</v>
      </c>
      <c r="J8" s="4">
        <f t="shared" si="28"/>
        <v>-383</v>
      </c>
      <c r="K8" s="4">
        <f t="shared" si="2"/>
        <v>16919</v>
      </c>
      <c r="L8" s="3">
        <f>I8</f>
        <v>23783</v>
      </c>
      <c r="M8" s="4">
        <f t="shared" si="48"/>
        <v>-132</v>
      </c>
      <c r="P8" s="45">
        <v>297</v>
      </c>
      <c r="Q8" s="21">
        <f t="shared" ref="Q8:Q31" si="59">P8+M8/1.98</f>
        <v>230.33333333333331</v>
      </c>
      <c r="R8" s="21">
        <f t="shared" ref="R8:R31" si="60">-M8/1.98</f>
        <v>66.666666666666671</v>
      </c>
      <c r="S8" s="33"/>
      <c r="T8" s="3">
        <v>36066</v>
      </c>
      <c r="U8" s="4">
        <f t="shared" si="29"/>
        <v>-246</v>
      </c>
      <c r="V8" s="4">
        <f t="shared" si="3"/>
        <v>30986</v>
      </c>
      <c r="W8" s="3">
        <f t="shared" si="49"/>
        <v>36066</v>
      </c>
      <c r="X8" s="4">
        <f t="shared" si="50"/>
        <v>-246</v>
      </c>
      <c r="Y8" s="4"/>
      <c r="AA8" s="46">
        <v>496</v>
      </c>
      <c r="AB8" s="3">
        <f t="shared" si="4"/>
        <v>496</v>
      </c>
      <c r="AC8" s="48">
        <v>0</v>
      </c>
      <c r="AD8" s="41">
        <f t="shared" si="5"/>
        <v>66.666666666666671</v>
      </c>
      <c r="AE8" s="3">
        <v>52471</v>
      </c>
      <c r="AF8" s="47">
        <v>656</v>
      </c>
      <c r="AG8" s="3">
        <v>1541</v>
      </c>
      <c r="AH8" s="3"/>
      <c r="AI8" s="33"/>
      <c r="AJ8" s="44">
        <v>814.26</v>
      </c>
      <c r="AK8" s="3">
        <v>321490</v>
      </c>
      <c r="AL8" s="4">
        <f t="shared" si="30"/>
        <v>3465</v>
      </c>
      <c r="AM8" s="3">
        <v>1970000</v>
      </c>
      <c r="AN8" s="3">
        <f t="shared" si="6"/>
        <v>321490</v>
      </c>
      <c r="AO8" s="3">
        <f t="shared" si="51"/>
        <v>321490</v>
      </c>
      <c r="AP8" s="4">
        <f t="shared" si="52"/>
        <v>3465</v>
      </c>
      <c r="AQ8" s="47" t="s">
        <v>17</v>
      </c>
      <c r="AT8" s="3">
        <v>1858</v>
      </c>
      <c r="AV8" s="44">
        <v>109</v>
      </c>
      <c r="AW8" s="3">
        <f t="shared" si="31"/>
        <v>109</v>
      </c>
      <c r="AX8" s="47">
        <v>0</v>
      </c>
      <c r="AY8" s="44">
        <v>0</v>
      </c>
      <c r="AZ8" s="44">
        <v>0</v>
      </c>
      <c r="BA8" s="3">
        <f t="shared" si="7"/>
        <v>109</v>
      </c>
      <c r="BB8" s="44">
        <v>2</v>
      </c>
      <c r="BC8" s="44">
        <v>1.3</v>
      </c>
      <c r="BD8" s="47">
        <v>0.02</v>
      </c>
      <c r="BE8" s="3">
        <f t="shared" si="8"/>
        <v>66.666666666666671</v>
      </c>
      <c r="BF8" s="3">
        <f t="shared" si="9"/>
        <v>0</v>
      </c>
      <c r="BG8" s="3" t="b">
        <f t="shared" si="10"/>
        <v>1</v>
      </c>
      <c r="BH8" s="17">
        <f t="shared" ref="BH8:BH25" si="61">MIN(AP8/1.98,AD8+AC8-BE8-BF8)</f>
        <v>0</v>
      </c>
      <c r="BI8" s="7" t="b">
        <f t="shared" ref="BI8:BI25" si="62">AD8+AC8=BE8+BF8+BH8</f>
        <v>1</v>
      </c>
      <c r="BJ8" s="12">
        <v>0</v>
      </c>
      <c r="BK8" s="4">
        <f t="shared" si="32"/>
        <v>42.333333333333329</v>
      </c>
      <c r="BL8" s="4">
        <f t="shared" si="11"/>
        <v>1750</v>
      </c>
      <c r="BM8" s="4">
        <f t="shared" si="33"/>
        <v>1750</v>
      </c>
      <c r="BN8" s="4">
        <f t="shared" si="34"/>
        <v>1792.3333333333333</v>
      </c>
      <c r="BO8" s="33"/>
      <c r="BP8" s="47">
        <v>501.61</v>
      </c>
      <c r="BQ8" s="3">
        <v>57060</v>
      </c>
      <c r="BR8" s="4">
        <v>955</v>
      </c>
      <c r="BS8" s="4">
        <f t="shared" si="12"/>
        <v>55357</v>
      </c>
      <c r="BT8" s="4">
        <f>BT7</f>
        <v>55357</v>
      </c>
      <c r="BU8" s="4">
        <f>BT8-BT7</f>
        <v>0</v>
      </c>
      <c r="BV8" t="s">
        <v>14</v>
      </c>
      <c r="BY8" s="44">
        <v>689</v>
      </c>
      <c r="BZ8" s="44">
        <v>109</v>
      </c>
      <c r="CA8" s="44">
        <v>207</v>
      </c>
      <c r="CB8" s="3">
        <f t="shared" si="54"/>
        <v>207</v>
      </c>
      <c r="CC8" s="3">
        <v>0</v>
      </c>
      <c r="CD8" s="44">
        <v>0</v>
      </c>
      <c r="CE8" s="44">
        <v>0</v>
      </c>
      <c r="CF8" s="3">
        <f t="shared" si="15"/>
        <v>207</v>
      </c>
      <c r="CG8" s="44">
        <v>1</v>
      </c>
      <c r="CL8" s="47">
        <v>0</v>
      </c>
      <c r="CM8" s="4">
        <f t="shared" si="35"/>
        <v>66.666666666666671</v>
      </c>
      <c r="CN8" s="4">
        <f t="shared" si="36"/>
        <v>42.333333333333329</v>
      </c>
      <c r="CO8" s="4">
        <f t="shared" si="37"/>
        <v>0</v>
      </c>
      <c r="CP8" s="4">
        <f t="shared" si="38"/>
        <v>97.999999999999986</v>
      </c>
      <c r="CQ8" s="4">
        <f t="shared" si="39"/>
        <v>0</v>
      </c>
      <c r="CR8" s="4">
        <f t="shared" si="40"/>
        <v>0</v>
      </c>
      <c r="CS8" s="4">
        <f t="shared" si="41"/>
        <v>0</v>
      </c>
      <c r="CT8" s="47">
        <v>105</v>
      </c>
      <c r="CU8" s="32"/>
      <c r="CV8" s="44">
        <v>359.83</v>
      </c>
      <c r="CW8" s="44">
        <v>525</v>
      </c>
      <c r="CX8" s="4">
        <v>1</v>
      </c>
      <c r="CY8" s="44">
        <v>207</v>
      </c>
      <c r="CZ8" s="44">
        <v>0</v>
      </c>
      <c r="DA8" s="44">
        <v>214</v>
      </c>
      <c r="DB8" s="44">
        <v>0</v>
      </c>
      <c r="DC8" s="44">
        <v>0</v>
      </c>
      <c r="DD8" s="3">
        <f t="shared" si="42"/>
        <v>0</v>
      </c>
      <c r="DE8" s="3">
        <f t="shared" si="43"/>
        <v>0</v>
      </c>
      <c r="DF8" s="3">
        <v>0</v>
      </c>
      <c r="DG8" s="3">
        <f t="shared" si="44"/>
        <v>0</v>
      </c>
      <c r="DH8" s="4">
        <f t="shared" si="24"/>
        <v>0</v>
      </c>
      <c r="DI8" s="3">
        <f t="shared" si="25"/>
        <v>0</v>
      </c>
      <c r="DJ8" s="3"/>
      <c r="DP8" s="3">
        <f t="shared" si="26"/>
        <v>0</v>
      </c>
      <c r="DR8">
        <v>0</v>
      </c>
      <c r="DS8">
        <v>0</v>
      </c>
    </row>
    <row r="9" spans="1:125" x14ac:dyDescent="0.3">
      <c r="A9" s="1">
        <v>42376</v>
      </c>
      <c r="B9" s="3">
        <v>35999</v>
      </c>
      <c r="C9" s="4">
        <f t="shared" si="27"/>
        <v>0</v>
      </c>
      <c r="D9" s="4">
        <f t="shared" si="0"/>
        <v>35927</v>
      </c>
      <c r="E9" s="3">
        <f t="shared" si="58"/>
        <v>35927</v>
      </c>
      <c r="F9" s="4">
        <f t="shared" si="46"/>
        <v>0</v>
      </c>
      <c r="G9" s="4">
        <f t="shared" si="1"/>
        <v>0</v>
      </c>
      <c r="H9" s="33"/>
      <c r="I9" s="3">
        <v>23390</v>
      </c>
      <c r="J9" s="4">
        <f t="shared" si="28"/>
        <v>-393</v>
      </c>
      <c r="K9" s="4">
        <f t="shared" si="2"/>
        <v>16919</v>
      </c>
      <c r="L9" s="3">
        <f t="shared" ref="L9:L31" si="63">I9</f>
        <v>23390</v>
      </c>
      <c r="M9" s="4">
        <f t="shared" si="48"/>
        <v>-393</v>
      </c>
      <c r="P9" s="45">
        <v>304</v>
      </c>
      <c r="Q9" s="21">
        <f t="shared" si="59"/>
        <v>105.5151515151515</v>
      </c>
      <c r="R9" s="21">
        <f t="shared" si="60"/>
        <v>198.4848484848485</v>
      </c>
      <c r="S9" s="33"/>
      <c r="T9" s="3">
        <v>35775</v>
      </c>
      <c r="U9" s="4">
        <f t="shared" si="29"/>
        <v>-291</v>
      </c>
      <c r="V9" s="4">
        <f t="shared" si="3"/>
        <v>30986</v>
      </c>
      <c r="W9" s="3">
        <f t="shared" si="49"/>
        <v>35775</v>
      </c>
      <c r="X9" s="4">
        <f t="shared" si="50"/>
        <v>-291</v>
      </c>
      <c r="AA9" s="46">
        <v>497</v>
      </c>
      <c r="AB9" s="3">
        <f t="shared" si="4"/>
        <v>497</v>
      </c>
      <c r="AC9" s="3">
        <v>11</v>
      </c>
      <c r="AD9" s="41">
        <v>198</v>
      </c>
      <c r="AE9" s="3">
        <v>52471</v>
      </c>
      <c r="AF9" s="47">
        <v>656</v>
      </c>
      <c r="AG9" s="3">
        <v>1176</v>
      </c>
      <c r="AH9" s="3"/>
      <c r="AI9" s="33"/>
      <c r="AJ9" s="44">
        <v>815.03</v>
      </c>
      <c r="AK9" s="3">
        <v>324254</v>
      </c>
      <c r="AL9" s="4">
        <f t="shared" si="30"/>
        <v>2764</v>
      </c>
      <c r="AM9" s="3">
        <v>1970000</v>
      </c>
      <c r="AN9" s="3">
        <f t="shared" si="6"/>
        <v>324254</v>
      </c>
      <c r="AO9" s="3">
        <f t="shared" si="51"/>
        <v>324254</v>
      </c>
      <c r="AP9" s="4">
        <f t="shared" si="52"/>
        <v>2764</v>
      </c>
      <c r="AQ9" s="47" t="s">
        <v>17</v>
      </c>
      <c r="AT9" s="3">
        <v>1521</v>
      </c>
      <c r="AV9" s="44">
        <v>120</v>
      </c>
      <c r="AW9" s="3">
        <f t="shared" si="31"/>
        <v>120</v>
      </c>
      <c r="AX9" s="47">
        <v>0</v>
      </c>
      <c r="AY9" s="44">
        <v>0</v>
      </c>
      <c r="AZ9" s="44">
        <v>0</v>
      </c>
      <c r="BA9" s="3">
        <f t="shared" si="7"/>
        <v>120</v>
      </c>
      <c r="BB9" s="44">
        <v>8</v>
      </c>
      <c r="BC9" s="44">
        <v>1.02</v>
      </c>
      <c r="BD9" s="47">
        <v>7.0000000000000007E-2</v>
      </c>
      <c r="BE9" s="3">
        <f t="shared" si="8"/>
        <v>120</v>
      </c>
      <c r="BF9" s="3">
        <f t="shared" si="9"/>
        <v>0</v>
      </c>
      <c r="BG9" s="3" t="b">
        <f t="shared" si="10"/>
        <v>0</v>
      </c>
      <c r="BH9" s="17">
        <f t="shared" si="61"/>
        <v>89</v>
      </c>
      <c r="BI9" s="7" t="b">
        <f t="shared" si="62"/>
        <v>1</v>
      </c>
      <c r="BJ9" s="12">
        <v>0</v>
      </c>
      <c r="BK9" s="4">
        <f t="shared" si="32"/>
        <v>0</v>
      </c>
      <c r="BL9" s="4">
        <f t="shared" si="11"/>
        <v>1395.9595959595961</v>
      </c>
      <c r="BM9" s="4">
        <f t="shared" si="33"/>
        <v>1306.9595959595961</v>
      </c>
      <c r="BN9" s="4">
        <f t="shared" si="34"/>
        <v>1306.9595959595961</v>
      </c>
      <c r="BO9" s="33"/>
      <c r="BP9" s="47">
        <v>502.04</v>
      </c>
      <c r="BQ9" s="3">
        <v>57535</v>
      </c>
      <c r="BR9" s="4">
        <v>475</v>
      </c>
      <c r="BS9" s="4">
        <f t="shared" si="12"/>
        <v>55357</v>
      </c>
      <c r="BT9" s="4">
        <f>BT8</f>
        <v>55357</v>
      </c>
      <c r="BU9" s="4">
        <f>BT9-BT8</f>
        <v>0</v>
      </c>
      <c r="BV9" s="47" t="s">
        <v>14</v>
      </c>
      <c r="BY9" s="44">
        <v>451</v>
      </c>
      <c r="BZ9" s="44">
        <v>120</v>
      </c>
      <c r="CA9" s="44">
        <v>209</v>
      </c>
      <c r="CB9" s="3">
        <f t="shared" si="54"/>
        <v>209</v>
      </c>
      <c r="CC9" s="3">
        <v>0</v>
      </c>
      <c r="CD9" s="44">
        <v>0</v>
      </c>
      <c r="CE9" s="44">
        <v>0</v>
      </c>
      <c r="CF9" s="3">
        <f t="shared" si="15"/>
        <v>209</v>
      </c>
      <c r="CG9" s="44">
        <v>3</v>
      </c>
      <c r="CL9" s="47">
        <v>0</v>
      </c>
      <c r="CM9" s="4">
        <f t="shared" si="35"/>
        <v>120</v>
      </c>
      <c r="CN9" s="4">
        <f t="shared" si="36"/>
        <v>0</v>
      </c>
      <c r="CO9" s="4">
        <f t="shared" si="37"/>
        <v>0</v>
      </c>
      <c r="CP9" s="4">
        <f t="shared" si="38"/>
        <v>89</v>
      </c>
      <c r="CQ9" s="4">
        <f t="shared" si="39"/>
        <v>0</v>
      </c>
      <c r="CR9" s="4">
        <f t="shared" si="40"/>
        <v>0</v>
      </c>
      <c r="CS9" s="4">
        <f t="shared" si="41"/>
        <v>0</v>
      </c>
      <c r="CT9" s="47">
        <v>63</v>
      </c>
      <c r="CU9" s="32"/>
      <c r="CV9" s="44">
        <v>359.81</v>
      </c>
      <c r="CW9" s="44">
        <v>524</v>
      </c>
      <c r="CX9" s="4">
        <v>-1</v>
      </c>
      <c r="CY9" s="44">
        <v>209</v>
      </c>
      <c r="CZ9" s="44">
        <v>0</v>
      </c>
      <c r="DA9" s="44">
        <v>205</v>
      </c>
      <c r="DB9" s="44">
        <v>0</v>
      </c>
      <c r="DC9" s="44">
        <v>0</v>
      </c>
      <c r="DD9" s="3">
        <f t="shared" si="42"/>
        <v>0</v>
      </c>
      <c r="DE9" s="3">
        <f t="shared" si="43"/>
        <v>0</v>
      </c>
      <c r="DF9" s="3">
        <v>0</v>
      </c>
      <c r="DG9" s="3">
        <f t="shared" si="44"/>
        <v>0</v>
      </c>
      <c r="DH9" s="4">
        <f t="shared" si="24"/>
        <v>0</v>
      </c>
      <c r="DI9" s="3">
        <f t="shared" si="25"/>
        <v>0</v>
      </c>
      <c r="DJ9" s="3"/>
      <c r="DP9" s="3">
        <f t="shared" si="26"/>
        <v>0</v>
      </c>
      <c r="DR9">
        <v>0</v>
      </c>
      <c r="DS9">
        <v>0</v>
      </c>
    </row>
    <row r="10" spans="1:125" x14ac:dyDescent="0.3">
      <c r="A10" s="1">
        <v>42377</v>
      </c>
      <c r="B10" s="3">
        <v>35999</v>
      </c>
      <c r="C10" s="4">
        <f t="shared" si="27"/>
        <v>0</v>
      </c>
      <c r="D10" s="4">
        <f t="shared" si="0"/>
        <v>35927</v>
      </c>
      <c r="E10" s="3">
        <f t="shared" si="58"/>
        <v>35927</v>
      </c>
      <c r="F10" s="4">
        <f t="shared" si="46"/>
        <v>0</v>
      </c>
      <c r="G10" s="4">
        <f t="shared" si="1"/>
        <v>0</v>
      </c>
      <c r="H10" s="33"/>
      <c r="I10" s="3">
        <v>22938</v>
      </c>
      <c r="J10" s="4">
        <f t="shared" si="28"/>
        <v>-452</v>
      </c>
      <c r="K10" s="4">
        <f t="shared" si="2"/>
        <v>16919</v>
      </c>
      <c r="L10" s="3">
        <f t="shared" si="63"/>
        <v>22938</v>
      </c>
      <c r="M10" s="4">
        <f t="shared" si="48"/>
        <v>-452</v>
      </c>
      <c r="P10" s="45">
        <v>310</v>
      </c>
      <c r="Q10" s="21">
        <f t="shared" si="59"/>
        <v>81.717171717171709</v>
      </c>
      <c r="R10" s="21">
        <f t="shared" si="60"/>
        <v>228.28282828282829</v>
      </c>
      <c r="S10" s="33"/>
      <c r="T10" s="3">
        <v>35520</v>
      </c>
      <c r="U10" s="4">
        <f t="shared" si="29"/>
        <v>-255</v>
      </c>
      <c r="V10" s="4">
        <f t="shared" si="3"/>
        <v>30986</v>
      </c>
      <c r="W10" s="3">
        <f t="shared" si="49"/>
        <v>35520</v>
      </c>
      <c r="X10" s="4">
        <f t="shared" si="50"/>
        <v>-255</v>
      </c>
      <c r="AA10" s="46">
        <v>498</v>
      </c>
      <c r="AB10" s="3">
        <f t="shared" si="4"/>
        <v>498</v>
      </c>
      <c r="AC10" s="3">
        <f t="shared" ref="AC10:AC24" si="64">MIN(AB10,-X10/1.98)</f>
        <v>128.78787878787878</v>
      </c>
      <c r="AD10" s="41">
        <f t="shared" ref="AD10:AD73" si="65">MIN(R10,AB10-AC10)</f>
        <v>228.28282828282829</v>
      </c>
      <c r="AE10" s="3">
        <v>52471</v>
      </c>
      <c r="AF10" s="47">
        <v>656</v>
      </c>
      <c r="AG10" s="44">
        <v>779</v>
      </c>
      <c r="AI10" s="33"/>
      <c r="AJ10" s="44">
        <v>815.63</v>
      </c>
      <c r="AK10" s="3">
        <v>326422</v>
      </c>
      <c r="AL10" s="4">
        <f t="shared" si="30"/>
        <v>2168</v>
      </c>
      <c r="AM10" s="3">
        <v>1970000</v>
      </c>
      <c r="AN10" s="3">
        <f t="shared" si="6"/>
        <v>326422</v>
      </c>
      <c r="AO10" s="3">
        <f t="shared" si="51"/>
        <v>326422</v>
      </c>
      <c r="AP10" s="4">
        <f t="shared" si="52"/>
        <v>2168</v>
      </c>
      <c r="AQ10" s="47" t="s">
        <v>17</v>
      </c>
      <c r="AT10" s="3">
        <v>1135</v>
      </c>
      <c r="AV10" s="44">
        <v>34</v>
      </c>
      <c r="AW10" s="3">
        <f t="shared" si="31"/>
        <v>34</v>
      </c>
      <c r="AX10" s="47">
        <v>0</v>
      </c>
      <c r="AY10" s="44">
        <v>0</v>
      </c>
      <c r="AZ10" s="44">
        <v>0</v>
      </c>
      <c r="BA10" s="3">
        <f t="shared" si="7"/>
        <v>34</v>
      </c>
      <c r="BB10" s="44">
        <v>8</v>
      </c>
      <c r="BC10" s="44">
        <v>0.06</v>
      </c>
      <c r="BD10" s="47">
        <v>7.0000000000000007E-2</v>
      </c>
      <c r="BE10" s="3">
        <f t="shared" si="8"/>
        <v>34</v>
      </c>
      <c r="BF10" s="3">
        <f t="shared" si="9"/>
        <v>0</v>
      </c>
      <c r="BG10" s="3" t="b">
        <f t="shared" si="10"/>
        <v>0</v>
      </c>
      <c r="BH10" s="17">
        <f t="shared" si="61"/>
        <v>323.07070707070704</v>
      </c>
      <c r="BI10" s="7" t="b">
        <f t="shared" si="62"/>
        <v>1</v>
      </c>
      <c r="BJ10" s="12">
        <v>0</v>
      </c>
      <c r="BK10" s="4">
        <f t="shared" si="32"/>
        <v>0</v>
      </c>
      <c r="BL10" s="4">
        <f t="shared" si="11"/>
        <v>1094.9494949494949</v>
      </c>
      <c r="BM10" s="4">
        <f t="shared" si="33"/>
        <v>771.87878787878788</v>
      </c>
      <c r="BN10" s="4">
        <f t="shared" si="34"/>
        <v>771.87878787878788</v>
      </c>
      <c r="BO10" s="33"/>
      <c r="BP10" s="47">
        <v>501.94</v>
      </c>
      <c r="BQ10" s="3">
        <v>57424</v>
      </c>
      <c r="BR10" s="4">
        <v>-111</v>
      </c>
      <c r="BS10" s="4">
        <f t="shared" si="12"/>
        <v>55228</v>
      </c>
      <c r="BT10" s="4">
        <f>BT9</f>
        <v>55357</v>
      </c>
      <c r="BU10" s="4">
        <f>BT10-BT9</f>
        <v>0</v>
      </c>
      <c r="BV10" t="s">
        <v>15</v>
      </c>
      <c r="BY10" s="44">
        <v>156</v>
      </c>
      <c r="BZ10" s="44">
        <v>34</v>
      </c>
      <c r="CA10" s="44">
        <v>209</v>
      </c>
      <c r="CB10" s="3">
        <f t="shared" si="54"/>
        <v>209</v>
      </c>
      <c r="CC10" s="3">
        <v>0</v>
      </c>
      <c r="CD10" s="44">
        <v>0</v>
      </c>
      <c r="CE10" s="44">
        <v>0</v>
      </c>
      <c r="CF10" s="3">
        <f t="shared" si="15"/>
        <v>209</v>
      </c>
      <c r="CG10" s="44">
        <v>3</v>
      </c>
      <c r="CL10" s="47">
        <v>0</v>
      </c>
      <c r="CM10" s="4">
        <f t="shared" si="35"/>
        <v>34</v>
      </c>
      <c r="CN10" s="4">
        <f t="shared" si="36"/>
        <v>0</v>
      </c>
      <c r="CO10" s="4">
        <f t="shared" si="37"/>
        <v>0</v>
      </c>
      <c r="CP10" s="4">
        <f t="shared" si="38"/>
        <v>175</v>
      </c>
      <c r="CQ10" s="4">
        <f t="shared" si="39"/>
        <v>0</v>
      </c>
      <c r="CR10" s="4">
        <f t="shared" si="40"/>
        <v>0</v>
      </c>
      <c r="CS10" s="4">
        <f t="shared" si="41"/>
        <v>0</v>
      </c>
      <c r="CT10" s="47">
        <v>20</v>
      </c>
      <c r="CU10" s="32"/>
      <c r="CV10" s="44">
        <v>359.81</v>
      </c>
      <c r="CW10" s="44">
        <v>524</v>
      </c>
      <c r="CX10" s="4">
        <v>0</v>
      </c>
      <c r="CY10" s="44">
        <v>209</v>
      </c>
      <c r="CZ10" s="44">
        <v>0</v>
      </c>
      <c r="DA10" s="44">
        <v>202</v>
      </c>
      <c r="DB10" s="44">
        <v>0</v>
      </c>
      <c r="DC10" s="44">
        <v>0</v>
      </c>
      <c r="DD10" s="3">
        <f t="shared" si="42"/>
        <v>0</v>
      </c>
      <c r="DE10" s="3">
        <f t="shared" si="43"/>
        <v>0</v>
      </c>
      <c r="DF10" s="3">
        <v>0</v>
      </c>
      <c r="DG10" s="3">
        <f t="shared" si="44"/>
        <v>0</v>
      </c>
      <c r="DH10" s="4">
        <f t="shared" si="24"/>
        <v>0</v>
      </c>
      <c r="DI10" s="3">
        <f t="shared" si="25"/>
        <v>0</v>
      </c>
      <c r="DJ10" s="3"/>
      <c r="DP10" s="3">
        <f t="shared" si="26"/>
        <v>0</v>
      </c>
      <c r="DR10">
        <v>0</v>
      </c>
      <c r="DS10">
        <v>0</v>
      </c>
    </row>
    <row r="11" spans="1:125" x14ac:dyDescent="0.3">
      <c r="A11" s="1">
        <v>42378</v>
      </c>
      <c r="B11" s="3">
        <v>35999</v>
      </c>
      <c r="C11" s="4">
        <f t="shared" si="27"/>
        <v>0</v>
      </c>
      <c r="D11" s="4">
        <f t="shared" si="0"/>
        <v>35927</v>
      </c>
      <c r="E11" s="3">
        <f t="shared" si="58"/>
        <v>35927</v>
      </c>
      <c r="F11" s="4">
        <f t="shared" si="46"/>
        <v>0</v>
      </c>
      <c r="G11" s="4">
        <f t="shared" si="1"/>
        <v>0</v>
      </c>
      <c r="H11" s="33"/>
      <c r="I11" s="3">
        <v>22580</v>
      </c>
      <c r="J11" s="4">
        <f t="shared" si="28"/>
        <v>-358</v>
      </c>
      <c r="K11" s="4">
        <f t="shared" si="2"/>
        <v>16919</v>
      </c>
      <c r="L11" s="3">
        <f t="shared" si="63"/>
        <v>22580</v>
      </c>
      <c r="M11" s="4">
        <f t="shared" si="48"/>
        <v>-358</v>
      </c>
      <c r="P11" s="45">
        <v>271</v>
      </c>
      <c r="Q11" s="21">
        <f t="shared" si="59"/>
        <v>90.191919191919197</v>
      </c>
      <c r="R11" s="21">
        <f t="shared" si="60"/>
        <v>180.8080808080808</v>
      </c>
      <c r="S11" s="33"/>
      <c r="T11" s="3">
        <v>35162</v>
      </c>
      <c r="U11" s="4">
        <f t="shared" si="29"/>
        <v>-358</v>
      </c>
      <c r="V11" s="4">
        <f t="shared" si="3"/>
        <v>30986</v>
      </c>
      <c r="W11" s="3">
        <f t="shared" si="49"/>
        <v>35162</v>
      </c>
      <c r="X11" s="4">
        <f t="shared" si="50"/>
        <v>-358</v>
      </c>
      <c r="AA11" s="46">
        <v>498</v>
      </c>
      <c r="AB11" s="3">
        <f t="shared" si="4"/>
        <v>498</v>
      </c>
      <c r="AC11" s="3">
        <f t="shared" si="64"/>
        <v>180.8080808080808</v>
      </c>
      <c r="AD11" s="41">
        <f t="shared" si="65"/>
        <v>180.8080808080808</v>
      </c>
      <c r="AE11" s="3">
        <v>52471</v>
      </c>
      <c r="AF11" s="47">
        <v>656</v>
      </c>
      <c r="AG11" s="44">
        <v>737</v>
      </c>
      <c r="AI11" s="33"/>
      <c r="AJ11" s="44">
        <v>816.17</v>
      </c>
      <c r="AK11" s="3">
        <v>328377</v>
      </c>
      <c r="AL11" s="4">
        <f t="shared" si="30"/>
        <v>1955</v>
      </c>
      <c r="AM11" s="3">
        <v>1970000</v>
      </c>
      <c r="AN11" s="3">
        <f t="shared" si="6"/>
        <v>328377</v>
      </c>
      <c r="AO11" s="3">
        <f t="shared" si="51"/>
        <v>328377</v>
      </c>
      <c r="AP11" s="4">
        <f t="shared" si="52"/>
        <v>1955</v>
      </c>
      <c r="AQ11" s="47" t="s">
        <v>17</v>
      </c>
      <c r="AT11" s="3">
        <v>1098</v>
      </c>
      <c r="AV11" s="44">
        <v>89</v>
      </c>
      <c r="AW11" s="3">
        <f t="shared" si="31"/>
        <v>89</v>
      </c>
      <c r="AX11" s="47">
        <v>0</v>
      </c>
      <c r="AY11" s="44">
        <v>0</v>
      </c>
      <c r="AZ11" s="44">
        <v>0</v>
      </c>
      <c r="BA11" s="3">
        <f t="shared" si="7"/>
        <v>89</v>
      </c>
      <c r="BB11" s="44">
        <v>23</v>
      </c>
      <c r="BC11" s="44">
        <v>0.11</v>
      </c>
      <c r="BD11" s="47">
        <v>0.2</v>
      </c>
      <c r="BE11" s="3">
        <f t="shared" si="8"/>
        <v>89</v>
      </c>
      <c r="BF11" s="3">
        <f t="shared" si="9"/>
        <v>0</v>
      </c>
      <c r="BG11" s="3" t="b">
        <f t="shared" si="10"/>
        <v>0</v>
      </c>
      <c r="BH11" s="17">
        <f t="shared" si="61"/>
        <v>272.61616161616161</v>
      </c>
      <c r="BI11" s="7" t="b">
        <f t="shared" si="62"/>
        <v>1</v>
      </c>
      <c r="BJ11" s="12">
        <v>0</v>
      </c>
      <c r="BK11" s="4">
        <f t="shared" si="32"/>
        <v>0</v>
      </c>
      <c r="BL11" s="4">
        <f t="shared" si="11"/>
        <v>987.37373737373741</v>
      </c>
      <c r="BM11" s="4">
        <f t="shared" si="33"/>
        <v>714.75757575757575</v>
      </c>
      <c r="BN11" s="4">
        <f t="shared" si="34"/>
        <v>714.75757575757575</v>
      </c>
      <c r="BO11" s="33"/>
      <c r="BP11" s="47">
        <v>501.85</v>
      </c>
      <c r="BQ11" s="3">
        <v>57325</v>
      </c>
      <c r="BR11" s="4">
        <v>-99</v>
      </c>
      <c r="BS11" s="4">
        <f t="shared" si="12"/>
        <v>55015</v>
      </c>
      <c r="BT11" s="4">
        <f t="shared" ref="BT11:BT22" si="66">BT10</f>
        <v>55357</v>
      </c>
      <c r="BU11" s="4">
        <f t="shared" ref="BU11:BU62" si="67">BT11-BT10</f>
        <v>0</v>
      </c>
      <c r="BV11" s="47" t="s">
        <v>15</v>
      </c>
      <c r="BY11" s="44">
        <v>166</v>
      </c>
      <c r="BZ11" s="44">
        <v>89</v>
      </c>
      <c r="CA11" s="44">
        <v>209</v>
      </c>
      <c r="CB11" s="3">
        <f t="shared" si="54"/>
        <v>209</v>
      </c>
      <c r="CC11" s="3">
        <v>0</v>
      </c>
      <c r="CD11" s="44">
        <v>0</v>
      </c>
      <c r="CE11" s="44">
        <v>0</v>
      </c>
      <c r="CF11" s="3">
        <f t="shared" si="15"/>
        <v>209</v>
      </c>
      <c r="CG11" s="44">
        <v>7</v>
      </c>
      <c r="CL11" s="47">
        <v>0</v>
      </c>
      <c r="CM11" s="4">
        <f t="shared" si="35"/>
        <v>89</v>
      </c>
      <c r="CN11" s="4">
        <f t="shared" si="36"/>
        <v>0</v>
      </c>
      <c r="CO11" s="4">
        <f t="shared" si="37"/>
        <v>0</v>
      </c>
      <c r="CP11" s="4">
        <f t="shared" si="38"/>
        <v>120</v>
      </c>
      <c r="CQ11" s="4">
        <f t="shared" si="39"/>
        <v>0</v>
      </c>
      <c r="CR11" s="4">
        <f t="shared" si="40"/>
        <v>0</v>
      </c>
      <c r="CS11" s="4">
        <f t="shared" si="41"/>
        <v>0</v>
      </c>
      <c r="CT11" s="47">
        <v>12</v>
      </c>
      <c r="CU11" s="32"/>
      <c r="CV11" s="44">
        <v>359.81</v>
      </c>
      <c r="CW11" s="44">
        <v>524</v>
      </c>
      <c r="CX11" s="4">
        <v>0</v>
      </c>
      <c r="CY11" s="44">
        <v>209</v>
      </c>
      <c r="CZ11" s="44">
        <v>0</v>
      </c>
      <c r="DA11" s="44">
        <v>201</v>
      </c>
      <c r="DB11" s="44">
        <v>0</v>
      </c>
      <c r="DC11" s="44">
        <v>0</v>
      </c>
      <c r="DD11" s="3">
        <f t="shared" si="42"/>
        <v>0</v>
      </c>
      <c r="DE11" s="3">
        <f t="shared" si="43"/>
        <v>0</v>
      </c>
      <c r="DF11" s="3">
        <v>0</v>
      </c>
      <c r="DG11" s="3">
        <f t="shared" si="44"/>
        <v>0</v>
      </c>
      <c r="DH11" s="4">
        <f t="shared" si="24"/>
        <v>0</v>
      </c>
      <c r="DI11" s="3">
        <f t="shared" si="25"/>
        <v>0</v>
      </c>
      <c r="DJ11" s="3"/>
      <c r="DP11" s="3">
        <f t="shared" si="26"/>
        <v>0</v>
      </c>
      <c r="DR11">
        <v>0</v>
      </c>
      <c r="DS11">
        <v>0</v>
      </c>
    </row>
    <row r="12" spans="1:125" x14ac:dyDescent="0.3">
      <c r="A12" s="1">
        <v>42379</v>
      </c>
      <c r="B12" s="3">
        <v>35999</v>
      </c>
      <c r="C12" s="4">
        <f t="shared" si="27"/>
        <v>0</v>
      </c>
      <c r="D12" s="4">
        <f t="shared" si="0"/>
        <v>35927</v>
      </c>
      <c r="E12" s="3">
        <f t="shared" si="58"/>
        <v>35927</v>
      </c>
      <c r="F12" s="4">
        <f t="shared" si="46"/>
        <v>0</v>
      </c>
      <c r="G12" s="4">
        <f t="shared" si="1"/>
        <v>0</v>
      </c>
      <c r="H12" s="33"/>
      <c r="I12" s="3">
        <v>22200</v>
      </c>
      <c r="J12" s="4">
        <f t="shared" si="28"/>
        <v>-380</v>
      </c>
      <c r="K12" s="4">
        <f t="shared" si="2"/>
        <v>16919</v>
      </c>
      <c r="L12" s="3">
        <f t="shared" si="63"/>
        <v>22200</v>
      </c>
      <c r="M12" s="4">
        <f t="shared" si="48"/>
        <v>-380</v>
      </c>
      <c r="P12" s="45">
        <v>291</v>
      </c>
      <c r="Q12" s="21">
        <f t="shared" si="59"/>
        <v>99.080808080808083</v>
      </c>
      <c r="R12" s="21">
        <f t="shared" si="60"/>
        <v>191.91919191919192</v>
      </c>
      <c r="S12" s="33"/>
      <c r="T12" s="3">
        <v>34859</v>
      </c>
      <c r="U12" s="4">
        <f t="shared" si="29"/>
        <v>-303</v>
      </c>
      <c r="V12" s="4">
        <f t="shared" si="3"/>
        <v>30986</v>
      </c>
      <c r="W12" s="3">
        <f t="shared" si="49"/>
        <v>34859</v>
      </c>
      <c r="X12" s="4">
        <f t="shared" si="50"/>
        <v>-303</v>
      </c>
      <c r="AA12" s="46">
        <v>497</v>
      </c>
      <c r="AB12" s="3">
        <f t="shared" si="4"/>
        <v>497</v>
      </c>
      <c r="AC12" s="3">
        <f t="shared" si="64"/>
        <v>153.03030303030303</v>
      </c>
      <c r="AD12" s="41">
        <f t="shared" si="65"/>
        <v>191.91919191919192</v>
      </c>
      <c r="AE12" s="3">
        <v>52471</v>
      </c>
      <c r="AF12" s="47">
        <v>656</v>
      </c>
      <c r="AG12" s="44">
        <v>541</v>
      </c>
      <c r="AI12" s="33"/>
      <c r="AJ12" s="44">
        <v>816.64</v>
      </c>
      <c r="AK12" s="3">
        <v>330087</v>
      </c>
      <c r="AL12" s="4">
        <f t="shared" si="30"/>
        <v>1710</v>
      </c>
      <c r="AM12" s="3">
        <v>1970000</v>
      </c>
      <c r="AN12" s="3">
        <f t="shared" si="6"/>
        <v>330087</v>
      </c>
      <c r="AO12" s="3">
        <f t="shared" si="51"/>
        <v>330087</v>
      </c>
      <c r="AP12" s="4">
        <f t="shared" si="52"/>
        <v>1710</v>
      </c>
      <c r="AQ12" s="47" t="s">
        <v>17</v>
      </c>
      <c r="AT12" s="44">
        <v>885</v>
      </c>
      <c r="AV12" s="44">
        <v>21</v>
      </c>
      <c r="AW12" s="3">
        <f t="shared" si="31"/>
        <v>21</v>
      </c>
      <c r="AX12" s="47">
        <v>0</v>
      </c>
      <c r="AY12" s="44">
        <v>0</v>
      </c>
      <c r="AZ12" s="44">
        <v>0</v>
      </c>
      <c r="BA12" s="3">
        <f t="shared" si="7"/>
        <v>21</v>
      </c>
      <c r="BB12" s="44">
        <v>2</v>
      </c>
      <c r="BC12" s="44">
        <v>0.02</v>
      </c>
      <c r="BD12" s="47">
        <v>0.02</v>
      </c>
      <c r="BE12" s="3">
        <f t="shared" si="8"/>
        <v>21</v>
      </c>
      <c r="BF12" s="3">
        <f t="shared" si="9"/>
        <v>0</v>
      </c>
      <c r="BG12" s="3" t="b">
        <f t="shared" si="10"/>
        <v>0</v>
      </c>
      <c r="BH12" s="17">
        <f t="shared" si="61"/>
        <v>323.94949494949492</v>
      </c>
      <c r="BI12" s="7" t="b">
        <f t="shared" si="62"/>
        <v>1</v>
      </c>
      <c r="BJ12" s="12">
        <v>0</v>
      </c>
      <c r="BK12" s="4">
        <f t="shared" si="32"/>
        <v>0</v>
      </c>
      <c r="BL12" s="4">
        <f t="shared" si="11"/>
        <v>863.63636363636363</v>
      </c>
      <c r="BM12" s="4">
        <f t="shared" si="33"/>
        <v>539.68686868686871</v>
      </c>
      <c r="BN12" s="4">
        <f t="shared" si="34"/>
        <v>539.68686868686871</v>
      </c>
      <c r="BO12" s="33"/>
      <c r="BP12" s="47">
        <v>501.6</v>
      </c>
      <c r="BQ12" s="3">
        <v>57049</v>
      </c>
      <c r="BR12" s="4">
        <v>-276</v>
      </c>
      <c r="BS12" s="4">
        <f t="shared" si="12"/>
        <v>54791</v>
      </c>
      <c r="BT12" s="4">
        <f t="shared" si="66"/>
        <v>55357</v>
      </c>
      <c r="BU12" s="4">
        <f t="shared" si="67"/>
        <v>0</v>
      </c>
      <c r="BV12" s="47" t="s">
        <v>15</v>
      </c>
      <c r="BY12" s="44">
        <v>72</v>
      </c>
      <c r="BZ12" s="44">
        <v>21</v>
      </c>
      <c r="CA12" s="44">
        <v>211</v>
      </c>
      <c r="CB12" s="3">
        <f t="shared" si="54"/>
        <v>211</v>
      </c>
      <c r="CC12" s="3">
        <v>0</v>
      </c>
      <c r="CD12" s="44">
        <v>0</v>
      </c>
      <c r="CE12" s="44">
        <v>0</v>
      </c>
      <c r="CF12" s="3">
        <f t="shared" si="15"/>
        <v>211</v>
      </c>
      <c r="CG12" s="44">
        <v>0</v>
      </c>
      <c r="CL12" s="47">
        <v>0</v>
      </c>
      <c r="CM12" s="4">
        <f t="shared" si="35"/>
        <v>21</v>
      </c>
      <c r="CN12" s="4">
        <f t="shared" si="36"/>
        <v>0</v>
      </c>
      <c r="CO12" s="4">
        <f t="shared" si="37"/>
        <v>0</v>
      </c>
      <c r="CP12" s="4">
        <f t="shared" si="38"/>
        <v>190</v>
      </c>
      <c r="CQ12" s="4">
        <f t="shared" si="39"/>
        <v>0</v>
      </c>
      <c r="CR12" s="4">
        <f t="shared" si="40"/>
        <v>0</v>
      </c>
      <c r="CS12" s="4">
        <f t="shared" si="41"/>
        <v>0</v>
      </c>
      <c r="CT12" s="47">
        <v>8.3000000000000007</v>
      </c>
      <c r="CU12" s="32"/>
      <c r="CV12" s="44">
        <v>359.81</v>
      </c>
      <c r="CW12" s="44">
        <v>524</v>
      </c>
      <c r="CX12" s="4">
        <v>0</v>
      </c>
      <c r="CY12" s="44">
        <v>211</v>
      </c>
      <c r="CZ12" s="44">
        <v>0</v>
      </c>
      <c r="DA12" s="44">
        <v>202</v>
      </c>
      <c r="DB12" s="44">
        <v>0</v>
      </c>
      <c r="DC12" s="44">
        <v>0</v>
      </c>
      <c r="DD12" s="3">
        <f t="shared" si="42"/>
        <v>0</v>
      </c>
      <c r="DE12" s="3">
        <f t="shared" si="43"/>
        <v>0</v>
      </c>
      <c r="DF12" s="3">
        <v>0</v>
      </c>
      <c r="DG12" s="3">
        <f t="shared" si="44"/>
        <v>0</v>
      </c>
      <c r="DH12" s="4">
        <f t="shared" si="24"/>
        <v>0</v>
      </c>
      <c r="DI12" s="3">
        <f t="shared" si="25"/>
        <v>0</v>
      </c>
      <c r="DJ12" s="3"/>
      <c r="DP12" s="3">
        <f t="shared" si="26"/>
        <v>0</v>
      </c>
      <c r="DR12">
        <v>0</v>
      </c>
      <c r="DS12">
        <v>0</v>
      </c>
    </row>
    <row r="13" spans="1:125" x14ac:dyDescent="0.3">
      <c r="A13" s="1">
        <v>42380</v>
      </c>
      <c r="B13" s="3">
        <v>35927</v>
      </c>
      <c r="C13" s="4">
        <f t="shared" si="27"/>
        <v>-72</v>
      </c>
      <c r="D13" s="4">
        <f t="shared" si="0"/>
        <v>35927</v>
      </c>
      <c r="E13" s="3">
        <f t="shared" si="58"/>
        <v>35927</v>
      </c>
      <c r="F13" s="4">
        <f t="shared" si="46"/>
        <v>0</v>
      </c>
      <c r="G13" s="4">
        <f t="shared" si="1"/>
        <v>0</v>
      </c>
      <c r="H13" s="33"/>
      <c r="I13" s="3">
        <v>21840</v>
      </c>
      <c r="J13" s="4">
        <f t="shared" si="28"/>
        <v>-360</v>
      </c>
      <c r="K13" s="4">
        <f t="shared" si="2"/>
        <v>16919</v>
      </c>
      <c r="L13" s="3">
        <f t="shared" si="63"/>
        <v>21840</v>
      </c>
      <c r="M13" s="4">
        <f t="shared" si="48"/>
        <v>-360</v>
      </c>
      <c r="P13" s="45">
        <v>254</v>
      </c>
      <c r="Q13" s="21">
        <f t="shared" si="59"/>
        <v>72.181818181818187</v>
      </c>
      <c r="R13" s="21">
        <f t="shared" si="60"/>
        <v>181.81818181818181</v>
      </c>
      <c r="S13" s="33"/>
      <c r="T13" s="3">
        <v>34468</v>
      </c>
      <c r="U13" s="4">
        <f t="shared" si="29"/>
        <v>-391</v>
      </c>
      <c r="V13" s="4">
        <f t="shared" si="3"/>
        <v>30986</v>
      </c>
      <c r="W13" s="3">
        <f t="shared" si="49"/>
        <v>34468</v>
      </c>
      <c r="X13" s="4">
        <f t="shared" si="50"/>
        <v>-391</v>
      </c>
      <c r="AA13" s="46">
        <v>495</v>
      </c>
      <c r="AB13" s="3">
        <f t="shared" si="4"/>
        <v>495</v>
      </c>
      <c r="AC13" s="3">
        <f t="shared" si="64"/>
        <v>197.47474747474749</v>
      </c>
      <c r="AD13" s="41">
        <f t="shared" si="65"/>
        <v>181.81818181818181</v>
      </c>
      <c r="AE13" s="3">
        <v>52471</v>
      </c>
      <c r="AF13" s="47">
        <v>656</v>
      </c>
      <c r="AG13" s="44">
        <v>540</v>
      </c>
      <c r="AI13" s="33"/>
      <c r="AJ13" s="44">
        <v>817.1</v>
      </c>
      <c r="AK13" s="3">
        <v>331762</v>
      </c>
      <c r="AL13" s="4">
        <f t="shared" si="30"/>
        <v>1675</v>
      </c>
      <c r="AM13" s="3">
        <v>1970000</v>
      </c>
      <c r="AN13" s="3">
        <f t="shared" si="6"/>
        <v>331762</v>
      </c>
      <c r="AO13" s="3">
        <f t="shared" si="51"/>
        <v>331762</v>
      </c>
      <c r="AP13" s="4">
        <f t="shared" si="52"/>
        <v>1675</v>
      </c>
      <c r="AQ13" s="47" t="s">
        <v>17</v>
      </c>
      <c r="AT13" s="44">
        <v>919</v>
      </c>
      <c r="AV13" s="44">
        <v>63</v>
      </c>
      <c r="AW13" s="3">
        <f t="shared" si="31"/>
        <v>63</v>
      </c>
      <c r="AX13" s="47">
        <v>0</v>
      </c>
      <c r="AY13" s="44">
        <v>0</v>
      </c>
      <c r="AZ13" s="44">
        <v>0</v>
      </c>
      <c r="BA13" s="3">
        <f t="shared" si="7"/>
        <v>63</v>
      </c>
      <c r="BB13" s="44">
        <v>12</v>
      </c>
      <c r="BC13" s="44">
        <v>0</v>
      </c>
      <c r="BD13" s="47">
        <v>0.1</v>
      </c>
      <c r="BE13" s="3">
        <f t="shared" si="8"/>
        <v>63</v>
      </c>
      <c r="BF13" s="3">
        <f t="shared" si="9"/>
        <v>0</v>
      </c>
      <c r="BG13" s="3" t="b">
        <f t="shared" si="10"/>
        <v>0</v>
      </c>
      <c r="BH13" s="17">
        <f t="shared" si="61"/>
        <v>316.29292929292933</v>
      </c>
      <c r="BI13" s="7" t="b">
        <f t="shared" si="62"/>
        <v>1</v>
      </c>
      <c r="BJ13" s="12">
        <v>0</v>
      </c>
      <c r="BK13" s="4">
        <f t="shared" si="32"/>
        <v>0</v>
      </c>
      <c r="BL13" s="4">
        <f t="shared" si="11"/>
        <v>845.95959595959596</v>
      </c>
      <c r="BM13" s="4">
        <f t="shared" si="33"/>
        <v>529.66666666666663</v>
      </c>
      <c r="BN13" s="4">
        <f t="shared" si="34"/>
        <v>529.66666666666663</v>
      </c>
      <c r="BO13" s="33"/>
      <c r="BP13" s="47">
        <v>501.4</v>
      </c>
      <c r="BQ13" s="3">
        <v>56828</v>
      </c>
      <c r="BR13" s="4">
        <v>-221</v>
      </c>
      <c r="BS13" s="4">
        <f t="shared" si="12"/>
        <v>54524</v>
      </c>
      <c r="BT13" s="4">
        <f t="shared" si="66"/>
        <v>55357</v>
      </c>
      <c r="BU13" s="4">
        <f t="shared" si="67"/>
        <v>0</v>
      </c>
      <c r="BV13" s="47" t="s">
        <v>15</v>
      </c>
      <c r="BY13" s="44">
        <v>102</v>
      </c>
      <c r="BZ13" s="44">
        <v>63</v>
      </c>
      <c r="CA13" s="44">
        <v>209</v>
      </c>
      <c r="CB13" s="3">
        <f t="shared" si="54"/>
        <v>209</v>
      </c>
      <c r="CC13" s="3">
        <v>0</v>
      </c>
      <c r="CD13" s="44">
        <v>0</v>
      </c>
      <c r="CE13" s="44">
        <v>0</v>
      </c>
      <c r="CF13" s="3">
        <f t="shared" si="15"/>
        <v>209</v>
      </c>
      <c r="CG13" s="44">
        <v>4</v>
      </c>
      <c r="CL13" s="47">
        <v>0</v>
      </c>
      <c r="CM13" s="4">
        <f t="shared" si="35"/>
        <v>63</v>
      </c>
      <c r="CN13" s="4">
        <f t="shared" si="36"/>
        <v>0</v>
      </c>
      <c r="CO13" s="4">
        <f t="shared" si="37"/>
        <v>0</v>
      </c>
      <c r="CP13" s="4">
        <f t="shared" si="38"/>
        <v>146</v>
      </c>
      <c r="CQ13" s="4">
        <f t="shared" si="39"/>
        <v>0</v>
      </c>
      <c r="CR13" s="4">
        <f t="shared" si="40"/>
        <v>0</v>
      </c>
      <c r="CS13" s="4">
        <f t="shared" si="41"/>
        <v>0</v>
      </c>
      <c r="CT13" s="47">
        <v>6.3</v>
      </c>
      <c r="CU13" s="32"/>
      <c r="CV13" s="44">
        <v>359.81</v>
      </c>
      <c r="CW13" s="44">
        <v>524</v>
      </c>
      <c r="CX13" s="4">
        <v>0</v>
      </c>
      <c r="CY13" s="44">
        <v>209</v>
      </c>
      <c r="CZ13" s="44">
        <v>0</v>
      </c>
      <c r="DA13" s="44">
        <v>201</v>
      </c>
      <c r="DB13" s="44">
        <v>0</v>
      </c>
      <c r="DC13" s="44">
        <v>0</v>
      </c>
      <c r="DD13" s="3">
        <f t="shared" si="42"/>
        <v>0</v>
      </c>
      <c r="DE13" s="3">
        <f t="shared" si="43"/>
        <v>0</v>
      </c>
      <c r="DF13" s="3">
        <v>0</v>
      </c>
      <c r="DG13" s="3">
        <f t="shared" si="44"/>
        <v>0</v>
      </c>
      <c r="DH13" s="4">
        <f t="shared" si="24"/>
        <v>0</v>
      </c>
      <c r="DI13" s="3">
        <f t="shared" si="25"/>
        <v>0</v>
      </c>
      <c r="DJ13" s="3"/>
      <c r="DP13" s="3">
        <f t="shared" si="26"/>
        <v>0</v>
      </c>
      <c r="DR13">
        <v>0</v>
      </c>
      <c r="DS13">
        <v>0</v>
      </c>
    </row>
    <row r="14" spans="1:125" x14ac:dyDescent="0.3">
      <c r="A14" s="1">
        <v>42381</v>
      </c>
      <c r="B14" s="3">
        <v>35927</v>
      </c>
      <c r="C14" s="4">
        <f t="shared" si="27"/>
        <v>0</v>
      </c>
      <c r="D14" s="4">
        <f t="shared" si="0"/>
        <v>35927</v>
      </c>
      <c r="E14" s="3">
        <f t="shared" si="58"/>
        <v>35927</v>
      </c>
      <c r="F14" s="4">
        <f t="shared" si="46"/>
        <v>0</v>
      </c>
      <c r="G14" s="4">
        <f t="shared" si="1"/>
        <v>0</v>
      </c>
      <c r="H14" s="33"/>
      <c r="I14" s="3">
        <v>21468</v>
      </c>
      <c r="J14" s="4">
        <f t="shared" si="28"/>
        <v>-372</v>
      </c>
      <c r="K14" s="4">
        <f t="shared" si="2"/>
        <v>16919</v>
      </c>
      <c r="L14" s="3">
        <f t="shared" si="63"/>
        <v>21468</v>
      </c>
      <c r="M14" s="4">
        <f t="shared" si="48"/>
        <v>-372</v>
      </c>
      <c r="P14" s="45">
        <v>289</v>
      </c>
      <c r="Q14" s="21">
        <f t="shared" si="59"/>
        <v>101.12121212121212</v>
      </c>
      <c r="R14" s="21">
        <f t="shared" si="60"/>
        <v>187.87878787878788</v>
      </c>
      <c r="S14" s="33"/>
      <c r="T14" s="3">
        <v>34151</v>
      </c>
      <c r="U14" s="4">
        <f t="shared" si="29"/>
        <v>-317</v>
      </c>
      <c r="V14" s="4">
        <f t="shared" si="3"/>
        <v>30986</v>
      </c>
      <c r="W14" s="3">
        <f t="shared" si="49"/>
        <v>34151</v>
      </c>
      <c r="X14" s="4">
        <f t="shared" si="50"/>
        <v>-317</v>
      </c>
      <c r="AA14" s="46">
        <v>495</v>
      </c>
      <c r="AB14" s="3">
        <f t="shared" si="4"/>
        <v>495</v>
      </c>
      <c r="AC14" s="3">
        <f t="shared" si="64"/>
        <v>160.1010101010101</v>
      </c>
      <c r="AD14" s="41">
        <f t="shared" si="65"/>
        <v>187.87878787878788</v>
      </c>
      <c r="AE14" s="3">
        <v>52471</v>
      </c>
      <c r="AF14" s="47">
        <v>656</v>
      </c>
      <c r="AG14" s="44">
        <v>676</v>
      </c>
      <c r="AI14" s="33"/>
      <c r="AJ14" s="44">
        <v>817.63</v>
      </c>
      <c r="AK14" s="3">
        <v>333702</v>
      </c>
      <c r="AL14" s="4">
        <f t="shared" si="30"/>
        <v>1940</v>
      </c>
      <c r="AM14" s="3">
        <v>1970000</v>
      </c>
      <c r="AN14" s="3">
        <f t="shared" si="6"/>
        <v>333702</v>
      </c>
      <c r="AO14" s="3">
        <f t="shared" si="51"/>
        <v>333702</v>
      </c>
      <c r="AP14" s="4">
        <f t="shared" si="52"/>
        <v>1940</v>
      </c>
      <c r="AQ14" s="47" t="s">
        <v>17</v>
      </c>
      <c r="AT14" s="3">
        <v>1023</v>
      </c>
      <c r="AV14" s="44">
        <v>33</v>
      </c>
      <c r="AW14" s="3">
        <f t="shared" si="31"/>
        <v>33</v>
      </c>
      <c r="AX14" s="47">
        <v>0</v>
      </c>
      <c r="AY14" s="44">
        <v>0</v>
      </c>
      <c r="AZ14" s="44">
        <v>0</v>
      </c>
      <c r="BA14" s="3">
        <f t="shared" si="7"/>
        <v>33</v>
      </c>
      <c r="BB14" s="44">
        <v>12</v>
      </c>
      <c r="BC14" s="44">
        <v>0</v>
      </c>
      <c r="BD14" s="47">
        <v>0.1</v>
      </c>
      <c r="BE14" s="3">
        <f t="shared" si="8"/>
        <v>33</v>
      </c>
      <c r="BF14" s="3">
        <f t="shared" si="9"/>
        <v>0</v>
      </c>
      <c r="BG14" s="3" t="b">
        <f t="shared" si="10"/>
        <v>0</v>
      </c>
      <c r="BH14" s="17">
        <f t="shared" si="61"/>
        <v>314.97979797979798</v>
      </c>
      <c r="BI14" s="7" t="b">
        <f t="shared" si="62"/>
        <v>1</v>
      </c>
      <c r="BJ14" s="12">
        <v>0</v>
      </c>
      <c r="BK14" s="4">
        <f t="shared" si="32"/>
        <v>0</v>
      </c>
      <c r="BL14" s="4">
        <f t="shared" si="11"/>
        <v>979.79797979797979</v>
      </c>
      <c r="BM14" s="4">
        <f t="shared" si="33"/>
        <v>664.81818181818176</v>
      </c>
      <c r="BN14" s="4">
        <f t="shared" si="34"/>
        <v>664.81818181818176</v>
      </c>
      <c r="BO14" s="33"/>
      <c r="BP14" s="47">
        <v>501.13</v>
      </c>
      <c r="BQ14" s="3">
        <v>56530</v>
      </c>
      <c r="BR14" s="4">
        <v>-298</v>
      </c>
      <c r="BS14" s="4">
        <f t="shared" si="12"/>
        <v>54524</v>
      </c>
      <c r="BT14" s="4">
        <f t="shared" si="66"/>
        <v>55357</v>
      </c>
      <c r="BU14" s="4">
        <f t="shared" si="67"/>
        <v>0</v>
      </c>
      <c r="BV14" s="47" t="s">
        <v>15</v>
      </c>
      <c r="BY14" s="44">
        <v>63</v>
      </c>
      <c r="BZ14" s="44">
        <v>33</v>
      </c>
      <c r="CA14" s="44">
        <v>209</v>
      </c>
      <c r="CB14" s="3">
        <f t="shared" si="54"/>
        <v>209</v>
      </c>
      <c r="CC14" s="3">
        <v>0</v>
      </c>
      <c r="CD14" s="44">
        <v>0</v>
      </c>
      <c r="CE14" s="44">
        <v>0</v>
      </c>
      <c r="CF14" s="3">
        <f t="shared" si="15"/>
        <v>209</v>
      </c>
      <c r="CG14" s="44">
        <v>4</v>
      </c>
      <c r="CL14" s="47">
        <v>0</v>
      </c>
      <c r="CM14" s="4">
        <f t="shared" si="35"/>
        <v>33</v>
      </c>
      <c r="CN14" s="4">
        <f t="shared" si="36"/>
        <v>0</v>
      </c>
      <c r="CO14" s="4">
        <f t="shared" si="37"/>
        <v>0</v>
      </c>
      <c r="CP14" s="4">
        <f t="shared" si="38"/>
        <v>176</v>
      </c>
      <c r="CQ14" s="4">
        <f t="shared" si="39"/>
        <v>0</v>
      </c>
      <c r="CR14" s="4">
        <f t="shared" si="40"/>
        <v>0</v>
      </c>
      <c r="CS14" s="4">
        <f t="shared" si="41"/>
        <v>0</v>
      </c>
      <c r="CT14" s="47">
        <v>5.4</v>
      </c>
      <c r="CU14" s="32"/>
      <c r="CV14" s="44">
        <v>359.81</v>
      </c>
      <c r="CW14" s="44">
        <v>524</v>
      </c>
      <c r="CX14" s="4">
        <v>0</v>
      </c>
      <c r="CY14" s="44">
        <v>209</v>
      </c>
      <c r="CZ14" s="44">
        <v>0</v>
      </c>
      <c r="DA14" s="44">
        <v>201</v>
      </c>
      <c r="DB14" s="44">
        <v>0</v>
      </c>
      <c r="DC14" s="44">
        <v>0</v>
      </c>
      <c r="DD14" s="3">
        <f t="shared" si="42"/>
        <v>0</v>
      </c>
      <c r="DE14" s="3">
        <f t="shared" si="43"/>
        <v>0</v>
      </c>
      <c r="DF14" s="3">
        <v>0</v>
      </c>
      <c r="DG14" s="3">
        <f t="shared" si="44"/>
        <v>0</v>
      </c>
      <c r="DH14" s="4">
        <f t="shared" si="24"/>
        <v>0</v>
      </c>
      <c r="DI14" s="3">
        <f t="shared" si="25"/>
        <v>0</v>
      </c>
      <c r="DJ14" s="3"/>
      <c r="DP14" s="3">
        <f t="shared" si="26"/>
        <v>0</v>
      </c>
      <c r="DR14">
        <v>0</v>
      </c>
      <c r="DS14">
        <v>0</v>
      </c>
    </row>
    <row r="15" spans="1:125" x14ac:dyDescent="0.3">
      <c r="A15" s="1">
        <v>42382</v>
      </c>
      <c r="B15" s="3">
        <v>35999</v>
      </c>
      <c r="C15" s="4">
        <f t="shared" si="27"/>
        <v>72</v>
      </c>
      <c r="D15" s="4">
        <f t="shared" si="0"/>
        <v>35999</v>
      </c>
      <c r="E15" s="3">
        <f t="shared" ref="E15:E27" si="68">B15</f>
        <v>35999</v>
      </c>
      <c r="F15" s="4">
        <f t="shared" si="46"/>
        <v>72</v>
      </c>
      <c r="G15" s="4">
        <f t="shared" si="1"/>
        <v>36.299470632719938</v>
      </c>
      <c r="H15" s="33"/>
      <c r="I15" s="3">
        <v>21124</v>
      </c>
      <c r="J15" s="4">
        <f t="shared" si="28"/>
        <v>-344</v>
      </c>
      <c r="K15" s="4">
        <f t="shared" si="2"/>
        <v>16919</v>
      </c>
      <c r="L15" s="3">
        <f t="shared" si="63"/>
        <v>21124</v>
      </c>
      <c r="M15" s="4">
        <f t="shared" si="48"/>
        <v>-344</v>
      </c>
      <c r="P15" s="45">
        <v>279</v>
      </c>
      <c r="Q15" s="21">
        <f t="shared" si="59"/>
        <v>105.26262626262627</v>
      </c>
      <c r="R15" s="21">
        <f t="shared" si="60"/>
        <v>173.73737373737373</v>
      </c>
      <c r="S15" s="33"/>
      <c r="T15" s="3">
        <v>33812</v>
      </c>
      <c r="U15" s="4">
        <f t="shared" si="29"/>
        <v>-339</v>
      </c>
      <c r="V15" s="4">
        <f t="shared" si="3"/>
        <v>30986</v>
      </c>
      <c r="W15" s="3">
        <f t="shared" si="49"/>
        <v>33812</v>
      </c>
      <c r="X15" s="4">
        <f t="shared" si="50"/>
        <v>-339</v>
      </c>
      <c r="AA15" s="46">
        <v>500</v>
      </c>
      <c r="AB15" s="3">
        <f t="shared" si="4"/>
        <v>500</v>
      </c>
      <c r="AC15" s="3">
        <f t="shared" si="64"/>
        <v>171.21212121212122</v>
      </c>
      <c r="AD15" s="41">
        <f t="shared" si="65"/>
        <v>173.73737373737373</v>
      </c>
      <c r="AE15" s="3">
        <v>52471</v>
      </c>
      <c r="AF15" s="47">
        <v>656</v>
      </c>
      <c r="AG15" s="44">
        <v>514</v>
      </c>
      <c r="AI15" s="33"/>
      <c r="AJ15" s="44">
        <v>818.06</v>
      </c>
      <c r="AK15" s="3">
        <v>335278</v>
      </c>
      <c r="AL15" s="4">
        <f t="shared" si="30"/>
        <v>1576</v>
      </c>
      <c r="AM15" s="3">
        <v>1970000</v>
      </c>
      <c r="AN15" s="3">
        <f t="shared" si="6"/>
        <v>335278</v>
      </c>
      <c r="AO15" s="3">
        <f t="shared" si="51"/>
        <v>335278</v>
      </c>
      <c r="AP15" s="4">
        <f t="shared" si="52"/>
        <v>1576</v>
      </c>
      <c r="AQ15" s="47" t="s">
        <v>17</v>
      </c>
      <c r="AT15" s="44">
        <v>858</v>
      </c>
      <c r="AV15" s="44">
        <v>56</v>
      </c>
      <c r="AW15" s="3">
        <f t="shared" si="31"/>
        <v>56</v>
      </c>
      <c r="AX15" s="47">
        <v>0</v>
      </c>
      <c r="AY15" s="44">
        <v>0</v>
      </c>
      <c r="AZ15" s="44">
        <v>0</v>
      </c>
      <c r="BA15" s="3">
        <f t="shared" si="7"/>
        <v>56</v>
      </c>
      <c r="BB15" s="44">
        <v>7</v>
      </c>
      <c r="BC15" s="44">
        <v>0.14000000000000001</v>
      </c>
      <c r="BD15" s="47">
        <v>0.06</v>
      </c>
      <c r="BE15" s="3">
        <f t="shared" si="8"/>
        <v>56</v>
      </c>
      <c r="BF15" s="3">
        <f t="shared" si="9"/>
        <v>0</v>
      </c>
      <c r="BG15" s="3" t="b">
        <f t="shared" si="10"/>
        <v>0</v>
      </c>
      <c r="BH15" s="17">
        <f t="shared" si="61"/>
        <v>288.94949494949492</v>
      </c>
      <c r="BI15" s="7" t="b">
        <f t="shared" si="62"/>
        <v>1</v>
      </c>
      <c r="BJ15" s="12">
        <v>0</v>
      </c>
      <c r="BK15" s="4">
        <f t="shared" si="32"/>
        <v>0</v>
      </c>
      <c r="BL15" s="4">
        <f t="shared" si="11"/>
        <v>795.95959595959596</v>
      </c>
      <c r="BM15" s="4">
        <f t="shared" si="33"/>
        <v>507.01010101010104</v>
      </c>
      <c r="BN15" s="4">
        <f t="shared" si="34"/>
        <v>507.01010101010104</v>
      </c>
      <c r="BO15" s="33"/>
      <c r="BP15" s="47">
        <v>500.93</v>
      </c>
      <c r="BQ15" s="3">
        <v>56311</v>
      </c>
      <c r="BR15" s="4">
        <v>-219</v>
      </c>
      <c r="BS15" s="4">
        <f t="shared" si="12"/>
        <v>54524</v>
      </c>
      <c r="BT15" s="4">
        <f t="shared" si="66"/>
        <v>55357</v>
      </c>
      <c r="BU15" s="4">
        <f t="shared" si="67"/>
        <v>0</v>
      </c>
      <c r="BV15" s="47" t="s">
        <v>15</v>
      </c>
      <c r="BY15" s="44">
        <v>100</v>
      </c>
      <c r="BZ15" s="44">
        <v>56</v>
      </c>
      <c r="CA15" s="44">
        <v>208</v>
      </c>
      <c r="CB15" s="3">
        <f t="shared" si="54"/>
        <v>208</v>
      </c>
      <c r="CC15" s="3">
        <v>0</v>
      </c>
      <c r="CD15" s="44">
        <v>0</v>
      </c>
      <c r="CE15" s="44">
        <v>0</v>
      </c>
      <c r="CF15" s="3">
        <f t="shared" si="15"/>
        <v>208</v>
      </c>
      <c r="CG15" s="44">
        <v>2</v>
      </c>
      <c r="CL15" s="47">
        <v>0</v>
      </c>
      <c r="CM15" s="4">
        <f t="shared" si="35"/>
        <v>56</v>
      </c>
      <c r="CN15" s="4">
        <f t="shared" si="36"/>
        <v>0</v>
      </c>
      <c r="CO15" s="4">
        <f t="shared" si="37"/>
        <v>0</v>
      </c>
      <c r="CP15" s="4">
        <f t="shared" si="38"/>
        <v>152</v>
      </c>
      <c r="CQ15" s="4">
        <f t="shared" si="39"/>
        <v>0</v>
      </c>
      <c r="CR15" s="4">
        <f t="shared" si="40"/>
        <v>0</v>
      </c>
      <c r="CS15" s="4">
        <f t="shared" si="41"/>
        <v>0</v>
      </c>
      <c r="CT15" s="47">
        <v>4.8</v>
      </c>
      <c r="CU15" s="32"/>
      <c r="CV15" s="44">
        <v>359.81</v>
      </c>
      <c r="CW15" s="44">
        <v>524</v>
      </c>
      <c r="CX15" s="4">
        <v>0</v>
      </c>
      <c r="CY15" s="44">
        <v>208</v>
      </c>
      <c r="CZ15" s="44">
        <v>0</v>
      </c>
      <c r="DA15" s="44">
        <v>201</v>
      </c>
      <c r="DB15" s="44">
        <v>0</v>
      </c>
      <c r="DC15" s="44">
        <v>0</v>
      </c>
      <c r="DD15" s="3">
        <f t="shared" si="42"/>
        <v>0</v>
      </c>
      <c r="DE15" s="3">
        <f t="shared" si="43"/>
        <v>0</v>
      </c>
      <c r="DF15" s="3">
        <v>0</v>
      </c>
      <c r="DG15" s="3">
        <f t="shared" si="44"/>
        <v>0</v>
      </c>
      <c r="DH15" s="4">
        <f t="shared" si="24"/>
        <v>0</v>
      </c>
      <c r="DI15" s="3">
        <f t="shared" si="25"/>
        <v>0</v>
      </c>
      <c r="DJ15" s="3"/>
      <c r="DP15" s="3">
        <f t="shared" si="26"/>
        <v>36.299470632719938</v>
      </c>
      <c r="DR15">
        <v>0</v>
      </c>
      <c r="DS15">
        <v>0</v>
      </c>
    </row>
    <row r="16" spans="1:125" x14ac:dyDescent="0.3">
      <c r="A16" s="1">
        <v>42383</v>
      </c>
      <c r="B16" s="3">
        <v>35999</v>
      </c>
      <c r="C16" s="4">
        <f t="shared" si="27"/>
        <v>0</v>
      </c>
      <c r="D16" s="4">
        <f t="shared" si="0"/>
        <v>35999</v>
      </c>
      <c r="E16" s="3">
        <f t="shared" si="68"/>
        <v>35999</v>
      </c>
      <c r="F16" s="4">
        <f t="shared" si="46"/>
        <v>0</v>
      </c>
      <c r="G16" s="4">
        <f t="shared" si="1"/>
        <v>0</v>
      </c>
      <c r="H16" s="33"/>
      <c r="I16" s="3">
        <v>20725</v>
      </c>
      <c r="J16" s="4">
        <f t="shared" si="28"/>
        <v>-399</v>
      </c>
      <c r="K16" s="4">
        <f t="shared" si="2"/>
        <v>16919</v>
      </c>
      <c r="L16" s="3">
        <f t="shared" si="63"/>
        <v>20725</v>
      </c>
      <c r="M16" s="4">
        <f t="shared" si="48"/>
        <v>-399</v>
      </c>
      <c r="P16" s="45">
        <v>304</v>
      </c>
      <c r="Q16" s="21">
        <f t="shared" si="59"/>
        <v>102.48484848484847</v>
      </c>
      <c r="R16" s="21">
        <f t="shared" si="60"/>
        <v>201.51515151515153</v>
      </c>
      <c r="S16" s="33"/>
      <c r="T16" s="3">
        <v>33551</v>
      </c>
      <c r="U16" s="4">
        <f t="shared" si="29"/>
        <v>-261</v>
      </c>
      <c r="V16" s="4">
        <f t="shared" si="3"/>
        <v>30986</v>
      </c>
      <c r="W16" s="3">
        <f t="shared" si="49"/>
        <v>33551</v>
      </c>
      <c r="X16" s="4">
        <f t="shared" si="50"/>
        <v>-261</v>
      </c>
      <c r="AA16" s="46">
        <v>499</v>
      </c>
      <c r="AB16" s="3">
        <f t="shared" si="4"/>
        <v>499</v>
      </c>
      <c r="AC16" s="3">
        <f t="shared" si="64"/>
        <v>131.81818181818181</v>
      </c>
      <c r="AD16" s="41">
        <f t="shared" si="65"/>
        <v>201.51515151515153</v>
      </c>
      <c r="AE16" s="3">
        <v>52471</v>
      </c>
      <c r="AF16" s="47">
        <v>656</v>
      </c>
      <c r="AG16" s="44">
        <v>640</v>
      </c>
      <c r="AI16" s="33"/>
      <c r="AJ16" s="44">
        <v>818.54</v>
      </c>
      <c r="AK16" s="3">
        <v>337046</v>
      </c>
      <c r="AL16" s="4">
        <f t="shared" si="30"/>
        <v>1768</v>
      </c>
      <c r="AM16" s="3">
        <v>1970000</v>
      </c>
      <c r="AN16" s="3">
        <f t="shared" si="6"/>
        <v>337046</v>
      </c>
      <c r="AO16" s="3">
        <f t="shared" si="51"/>
        <v>337046</v>
      </c>
      <c r="AP16" s="4">
        <f t="shared" si="52"/>
        <v>1768</v>
      </c>
      <c r="AQ16" s="47" t="s">
        <v>17</v>
      </c>
      <c r="AT16" s="44">
        <v>973</v>
      </c>
      <c r="AV16" s="44">
        <v>76</v>
      </c>
      <c r="AW16" s="3">
        <f t="shared" si="31"/>
        <v>76</v>
      </c>
      <c r="AX16" s="47">
        <v>0</v>
      </c>
      <c r="AY16" s="44">
        <v>0</v>
      </c>
      <c r="AZ16" s="44">
        <v>0</v>
      </c>
      <c r="BA16" s="3">
        <f t="shared" si="7"/>
        <v>76</v>
      </c>
      <c r="BB16" s="44">
        <v>6</v>
      </c>
      <c r="BC16" s="44">
        <v>0.04</v>
      </c>
      <c r="BD16" s="47">
        <v>0.05</v>
      </c>
      <c r="BE16" s="3">
        <f t="shared" si="8"/>
        <v>76</v>
      </c>
      <c r="BF16" s="3">
        <f t="shared" si="9"/>
        <v>0</v>
      </c>
      <c r="BG16" s="3" t="b">
        <f t="shared" si="10"/>
        <v>0</v>
      </c>
      <c r="BH16" s="17">
        <f t="shared" si="61"/>
        <v>257.33333333333337</v>
      </c>
      <c r="BI16" s="7" t="b">
        <f t="shared" si="62"/>
        <v>1</v>
      </c>
      <c r="BJ16" s="12">
        <v>0</v>
      </c>
      <c r="BK16" s="4">
        <f t="shared" si="32"/>
        <v>0</v>
      </c>
      <c r="BL16" s="4">
        <f t="shared" si="11"/>
        <v>892.92929292929296</v>
      </c>
      <c r="BM16" s="4">
        <f t="shared" si="33"/>
        <v>635.59595959595958</v>
      </c>
      <c r="BN16" s="4">
        <f t="shared" si="34"/>
        <v>635.59595959595958</v>
      </c>
      <c r="BO16" s="33"/>
      <c r="BP16" s="47">
        <v>500.73</v>
      </c>
      <c r="BQ16" s="3">
        <v>56094</v>
      </c>
      <c r="BR16" s="4">
        <v>-217</v>
      </c>
      <c r="BS16" s="4">
        <f t="shared" si="12"/>
        <v>54279</v>
      </c>
      <c r="BT16" s="4">
        <f t="shared" si="66"/>
        <v>55357</v>
      </c>
      <c r="BU16" s="4">
        <f t="shared" si="67"/>
        <v>0</v>
      </c>
      <c r="BV16" s="47" t="s">
        <v>15</v>
      </c>
      <c r="BY16" s="44">
        <v>101</v>
      </c>
      <c r="BZ16" s="44">
        <v>76</v>
      </c>
      <c r="CA16" s="44">
        <v>208</v>
      </c>
      <c r="CB16" s="3">
        <f t="shared" si="54"/>
        <v>208</v>
      </c>
      <c r="CC16" s="3">
        <v>0</v>
      </c>
      <c r="CD16" s="44">
        <v>0</v>
      </c>
      <c r="CE16" s="44">
        <v>0</v>
      </c>
      <c r="CF16" s="3">
        <f t="shared" si="15"/>
        <v>208</v>
      </c>
      <c r="CG16" s="44">
        <v>2</v>
      </c>
      <c r="CL16" s="47">
        <v>0</v>
      </c>
      <c r="CM16" s="4">
        <f t="shared" si="35"/>
        <v>76</v>
      </c>
      <c r="CN16" s="4">
        <f t="shared" si="36"/>
        <v>0</v>
      </c>
      <c r="CO16" s="4">
        <f t="shared" si="37"/>
        <v>0</v>
      </c>
      <c r="CP16" s="4">
        <f t="shared" si="38"/>
        <v>132</v>
      </c>
      <c r="CQ16" s="4">
        <f t="shared" si="39"/>
        <v>0</v>
      </c>
      <c r="CR16" s="4">
        <f t="shared" si="40"/>
        <v>0</v>
      </c>
      <c r="CS16" s="4">
        <f t="shared" si="41"/>
        <v>0</v>
      </c>
      <c r="CT16" s="47">
        <v>4.3</v>
      </c>
      <c r="CU16" s="32"/>
      <c r="CV16" s="44">
        <v>359.83</v>
      </c>
      <c r="CW16" s="44">
        <v>525</v>
      </c>
      <c r="CX16" s="4">
        <v>1</v>
      </c>
      <c r="CY16" s="44">
        <v>208</v>
      </c>
      <c r="CZ16" s="44">
        <v>0</v>
      </c>
      <c r="DA16" s="44">
        <v>201</v>
      </c>
      <c r="DB16" s="44">
        <v>0</v>
      </c>
      <c r="DC16" s="44">
        <v>0</v>
      </c>
      <c r="DD16" s="3">
        <f t="shared" si="42"/>
        <v>0</v>
      </c>
      <c r="DE16" s="3">
        <f t="shared" si="43"/>
        <v>0</v>
      </c>
      <c r="DF16" s="3">
        <v>0</v>
      </c>
      <c r="DG16" s="3">
        <f t="shared" si="44"/>
        <v>0</v>
      </c>
      <c r="DH16" s="4">
        <f t="shared" si="24"/>
        <v>0</v>
      </c>
      <c r="DI16" s="3">
        <f t="shared" si="25"/>
        <v>0</v>
      </c>
      <c r="DJ16" s="3"/>
      <c r="DP16" s="3">
        <f t="shared" si="26"/>
        <v>0</v>
      </c>
      <c r="DR16">
        <v>0</v>
      </c>
      <c r="DS16">
        <v>0</v>
      </c>
    </row>
    <row r="17" spans="1:123" x14ac:dyDescent="0.3">
      <c r="A17" s="1">
        <v>42384</v>
      </c>
      <c r="B17" s="3">
        <v>36071</v>
      </c>
      <c r="C17" s="4">
        <f t="shared" si="27"/>
        <v>72</v>
      </c>
      <c r="D17" s="4">
        <f t="shared" si="0"/>
        <v>36071</v>
      </c>
      <c r="E17" s="3">
        <f t="shared" si="68"/>
        <v>36071</v>
      </c>
      <c r="F17" s="4">
        <f t="shared" si="46"/>
        <v>72</v>
      </c>
      <c r="G17" s="4">
        <f t="shared" si="1"/>
        <v>36.299470632719938</v>
      </c>
      <c r="H17" s="33"/>
      <c r="I17" s="3">
        <v>20396</v>
      </c>
      <c r="J17" s="4">
        <f t="shared" si="28"/>
        <v>-329</v>
      </c>
      <c r="K17" s="4">
        <f t="shared" si="2"/>
        <v>16919</v>
      </c>
      <c r="L17" s="3">
        <f t="shared" si="63"/>
        <v>20396</v>
      </c>
      <c r="M17" s="4">
        <f t="shared" si="48"/>
        <v>-329</v>
      </c>
      <c r="P17" s="45">
        <v>284</v>
      </c>
      <c r="Q17" s="21">
        <f t="shared" si="59"/>
        <v>117.83838383838383</v>
      </c>
      <c r="R17" s="21">
        <f t="shared" si="60"/>
        <v>166.16161616161617</v>
      </c>
      <c r="S17" s="33"/>
      <c r="T17" s="3">
        <v>33287</v>
      </c>
      <c r="U17" s="4">
        <f t="shared" si="29"/>
        <v>-264</v>
      </c>
      <c r="V17" s="4">
        <f t="shared" si="3"/>
        <v>30986</v>
      </c>
      <c r="W17" s="3">
        <f t="shared" si="49"/>
        <v>33287</v>
      </c>
      <c r="X17" s="4">
        <f t="shared" si="50"/>
        <v>-264</v>
      </c>
      <c r="AA17" s="46">
        <v>498</v>
      </c>
      <c r="AB17" s="3">
        <f t="shared" si="4"/>
        <v>498</v>
      </c>
      <c r="AC17" s="3">
        <f t="shared" si="64"/>
        <v>133.33333333333334</v>
      </c>
      <c r="AD17" s="41">
        <f t="shared" si="65"/>
        <v>166.16161616161617</v>
      </c>
      <c r="AE17" s="3">
        <v>52471</v>
      </c>
      <c r="AF17" s="47">
        <v>656</v>
      </c>
      <c r="AG17" s="44">
        <v>910</v>
      </c>
      <c r="AI17" s="33"/>
      <c r="AJ17" s="44">
        <v>819.12</v>
      </c>
      <c r="AK17" s="3">
        <v>339186</v>
      </c>
      <c r="AL17" s="4">
        <f t="shared" si="30"/>
        <v>2140</v>
      </c>
      <c r="AM17" s="3">
        <v>1970000</v>
      </c>
      <c r="AN17" s="3">
        <f t="shared" si="6"/>
        <v>339186</v>
      </c>
      <c r="AO17" s="3">
        <f t="shared" si="51"/>
        <v>339186</v>
      </c>
      <c r="AP17" s="4">
        <f t="shared" si="52"/>
        <v>2140</v>
      </c>
      <c r="AQ17" s="47" t="s">
        <v>17</v>
      </c>
      <c r="AT17" s="3">
        <v>1209</v>
      </c>
      <c r="AV17" s="44">
        <v>65</v>
      </c>
      <c r="AW17" s="3">
        <f t="shared" si="31"/>
        <v>65</v>
      </c>
      <c r="AX17" s="47">
        <v>0</v>
      </c>
      <c r="AY17" s="44">
        <v>0</v>
      </c>
      <c r="AZ17" s="44">
        <v>0</v>
      </c>
      <c r="BA17" s="3">
        <f t="shared" si="7"/>
        <v>65</v>
      </c>
      <c r="BB17" s="44">
        <v>65</v>
      </c>
      <c r="BC17" s="44">
        <v>0.04</v>
      </c>
      <c r="BD17" s="47">
        <v>0.54</v>
      </c>
      <c r="BE17" s="3">
        <f t="shared" si="8"/>
        <v>65</v>
      </c>
      <c r="BF17" s="3">
        <f t="shared" si="9"/>
        <v>0</v>
      </c>
      <c r="BG17" s="3" t="b">
        <f t="shared" si="10"/>
        <v>0</v>
      </c>
      <c r="BH17" s="17">
        <f t="shared" si="61"/>
        <v>234.49494949494954</v>
      </c>
      <c r="BI17" s="7" t="b">
        <f t="shared" si="62"/>
        <v>1</v>
      </c>
      <c r="BJ17" s="12">
        <v>0</v>
      </c>
      <c r="BK17" s="4">
        <f t="shared" si="32"/>
        <v>0</v>
      </c>
      <c r="BL17" s="4">
        <f t="shared" si="11"/>
        <v>1080.8080808080808</v>
      </c>
      <c r="BM17" s="4">
        <f t="shared" si="33"/>
        <v>846.31313131313129</v>
      </c>
      <c r="BN17" s="4">
        <f t="shared" si="34"/>
        <v>846.31313131313129</v>
      </c>
      <c r="BO17" s="33"/>
      <c r="BP17" s="47">
        <v>500.54</v>
      </c>
      <c r="BQ17" s="3">
        <v>55888</v>
      </c>
      <c r="BR17" s="4">
        <v>-206</v>
      </c>
      <c r="BS17" s="4">
        <f t="shared" si="12"/>
        <v>53973</v>
      </c>
      <c r="BT17" s="4">
        <f t="shared" si="66"/>
        <v>55357</v>
      </c>
      <c r="BU17" s="4">
        <f t="shared" si="67"/>
        <v>0</v>
      </c>
      <c r="BV17" s="47" t="s">
        <v>15</v>
      </c>
      <c r="BY17" s="44">
        <v>123</v>
      </c>
      <c r="BZ17" s="44">
        <v>65</v>
      </c>
      <c r="CA17" s="44">
        <v>209</v>
      </c>
      <c r="CB17" s="3">
        <f t="shared" si="54"/>
        <v>209</v>
      </c>
      <c r="CC17" s="3">
        <v>0</v>
      </c>
      <c r="CD17" s="44">
        <v>0</v>
      </c>
      <c r="CE17" s="44">
        <v>0</v>
      </c>
      <c r="CF17" s="3">
        <f t="shared" si="15"/>
        <v>209</v>
      </c>
      <c r="CG17" s="44">
        <v>18</v>
      </c>
      <c r="CL17" s="47">
        <v>0</v>
      </c>
      <c r="CM17" s="4">
        <f t="shared" si="35"/>
        <v>65</v>
      </c>
      <c r="CN17" s="4">
        <f t="shared" si="36"/>
        <v>0</v>
      </c>
      <c r="CO17" s="4">
        <f t="shared" si="37"/>
        <v>0</v>
      </c>
      <c r="CP17" s="4">
        <f t="shared" si="38"/>
        <v>144</v>
      </c>
      <c r="CQ17" s="4">
        <f t="shared" si="39"/>
        <v>0</v>
      </c>
      <c r="CR17" s="4">
        <f t="shared" si="40"/>
        <v>0</v>
      </c>
      <c r="CS17" s="4">
        <f t="shared" si="41"/>
        <v>0</v>
      </c>
      <c r="CT17" s="47">
        <v>5.2</v>
      </c>
      <c r="CU17" s="32"/>
      <c r="CV17" s="44">
        <v>359.83</v>
      </c>
      <c r="CW17" s="44">
        <v>525</v>
      </c>
      <c r="CX17" s="4">
        <v>0</v>
      </c>
      <c r="CY17" s="44">
        <v>209</v>
      </c>
      <c r="CZ17" s="44">
        <v>0</v>
      </c>
      <c r="DA17" s="44">
        <v>204</v>
      </c>
      <c r="DB17" s="44">
        <v>0</v>
      </c>
      <c r="DC17" s="44">
        <v>0</v>
      </c>
      <c r="DD17" s="3">
        <f t="shared" si="42"/>
        <v>0</v>
      </c>
      <c r="DE17" s="3">
        <f t="shared" si="43"/>
        <v>0</v>
      </c>
      <c r="DF17" s="3">
        <v>0</v>
      </c>
      <c r="DG17" s="3">
        <f t="shared" si="44"/>
        <v>0</v>
      </c>
      <c r="DH17" s="4">
        <f t="shared" si="24"/>
        <v>0</v>
      </c>
      <c r="DI17" s="3">
        <f t="shared" si="25"/>
        <v>0</v>
      </c>
      <c r="DJ17" s="3"/>
      <c r="DP17" s="3">
        <f t="shared" si="26"/>
        <v>36.299470632719938</v>
      </c>
      <c r="DR17">
        <v>0</v>
      </c>
      <c r="DS17">
        <v>0</v>
      </c>
    </row>
    <row r="18" spans="1:123" x14ac:dyDescent="0.3">
      <c r="A18" s="1">
        <v>42385</v>
      </c>
      <c r="B18" s="3">
        <v>36071</v>
      </c>
      <c r="C18" s="4">
        <f t="shared" si="27"/>
        <v>0</v>
      </c>
      <c r="D18" s="4">
        <f t="shared" si="0"/>
        <v>36071</v>
      </c>
      <c r="E18" s="3">
        <f t="shared" si="68"/>
        <v>36071</v>
      </c>
      <c r="F18" s="4">
        <f t="shared" si="46"/>
        <v>0</v>
      </c>
      <c r="G18" s="4">
        <f t="shared" si="1"/>
        <v>0</v>
      </c>
      <c r="H18" s="33"/>
      <c r="I18" s="3">
        <v>20046</v>
      </c>
      <c r="J18" s="4">
        <f t="shared" si="28"/>
        <v>-350</v>
      </c>
      <c r="K18" s="4">
        <f t="shared" si="2"/>
        <v>16919</v>
      </c>
      <c r="L18" s="3">
        <f t="shared" si="63"/>
        <v>20046</v>
      </c>
      <c r="M18" s="4">
        <f t="shared" si="48"/>
        <v>-350</v>
      </c>
      <c r="P18" s="45">
        <v>305</v>
      </c>
      <c r="Q18" s="21">
        <f t="shared" si="59"/>
        <v>128.23232323232324</v>
      </c>
      <c r="R18" s="21">
        <f t="shared" si="60"/>
        <v>176.76767676767676</v>
      </c>
      <c r="S18" s="33"/>
      <c r="T18" s="3">
        <v>33081</v>
      </c>
      <c r="U18" s="4">
        <f t="shared" si="29"/>
        <v>-206</v>
      </c>
      <c r="V18" s="4">
        <f t="shared" si="3"/>
        <v>30986</v>
      </c>
      <c r="W18" s="3">
        <f t="shared" si="49"/>
        <v>33081</v>
      </c>
      <c r="X18" s="4">
        <f t="shared" si="50"/>
        <v>-206</v>
      </c>
      <c r="AA18" s="46">
        <v>496</v>
      </c>
      <c r="AB18" s="3">
        <f t="shared" si="4"/>
        <v>496</v>
      </c>
      <c r="AC18" s="3">
        <f t="shared" si="64"/>
        <v>104.04040404040404</v>
      </c>
      <c r="AD18" s="41">
        <f t="shared" si="65"/>
        <v>176.76767676767676</v>
      </c>
      <c r="AE18" s="3">
        <v>52471</v>
      </c>
      <c r="AF18" s="47">
        <v>656</v>
      </c>
      <c r="AG18" s="44">
        <v>968</v>
      </c>
      <c r="AI18" s="33"/>
      <c r="AJ18" s="44">
        <v>819.76</v>
      </c>
      <c r="AK18" s="3">
        <v>341560</v>
      </c>
      <c r="AL18" s="4">
        <f t="shared" si="30"/>
        <v>2374</v>
      </c>
      <c r="AM18" s="3">
        <v>1970000</v>
      </c>
      <c r="AN18" s="3">
        <f t="shared" si="6"/>
        <v>341560</v>
      </c>
      <c r="AO18" s="3">
        <f t="shared" si="51"/>
        <v>341560</v>
      </c>
      <c r="AP18" s="4">
        <f t="shared" si="52"/>
        <v>2374</v>
      </c>
      <c r="AQ18" s="47" t="s">
        <v>17</v>
      </c>
      <c r="AT18" s="3">
        <v>1248</v>
      </c>
      <c r="AV18" s="44">
        <v>41</v>
      </c>
      <c r="AW18" s="3">
        <f t="shared" si="31"/>
        <v>41</v>
      </c>
      <c r="AX18" s="47">
        <v>0</v>
      </c>
      <c r="AY18" s="44">
        <v>0</v>
      </c>
      <c r="AZ18" s="44">
        <v>0</v>
      </c>
      <c r="BA18" s="3">
        <f t="shared" si="7"/>
        <v>41</v>
      </c>
      <c r="BB18" s="44">
        <v>10</v>
      </c>
      <c r="BC18" s="44">
        <v>0.18</v>
      </c>
      <c r="BD18" s="47">
        <v>0.08</v>
      </c>
      <c r="BE18" s="3">
        <f t="shared" si="8"/>
        <v>41</v>
      </c>
      <c r="BF18" s="3">
        <f t="shared" si="9"/>
        <v>0</v>
      </c>
      <c r="BG18" s="3" t="b">
        <f t="shared" si="10"/>
        <v>0</v>
      </c>
      <c r="BH18" s="17">
        <f t="shared" si="61"/>
        <v>239.80808080808083</v>
      </c>
      <c r="BI18" s="7" t="b">
        <f t="shared" si="62"/>
        <v>1</v>
      </c>
      <c r="BJ18" s="12">
        <v>0</v>
      </c>
      <c r="BK18" s="4">
        <f t="shared" si="32"/>
        <v>0</v>
      </c>
      <c r="BL18" s="4">
        <f t="shared" si="11"/>
        <v>1198.9898989898991</v>
      </c>
      <c r="BM18" s="4">
        <f t="shared" si="33"/>
        <v>959.18181818181824</v>
      </c>
      <c r="BN18" s="4">
        <f t="shared" si="34"/>
        <v>959.18181818181824</v>
      </c>
      <c r="BO18" s="33"/>
      <c r="BP18" s="47">
        <v>500.32</v>
      </c>
      <c r="BQ18" s="3">
        <v>55650</v>
      </c>
      <c r="BR18" s="4">
        <v>-238</v>
      </c>
      <c r="BS18" s="4">
        <f t="shared" si="12"/>
        <v>53973</v>
      </c>
      <c r="BT18" s="4">
        <f t="shared" si="66"/>
        <v>55357</v>
      </c>
      <c r="BU18" s="4">
        <f t="shared" si="67"/>
        <v>0</v>
      </c>
      <c r="BV18" s="47" t="s">
        <v>15</v>
      </c>
      <c r="BY18" s="44">
        <v>94</v>
      </c>
      <c r="BZ18" s="44">
        <v>41</v>
      </c>
      <c r="CA18" s="44">
        <v>211</v>
      </c>
      <c r="CB18" s="3">
        <f t="shared" si="54"/>
        <v>211</v>
      </c>
      <c r="CC18" s="3">
        <v>0</v>
      </c>
      <c r="CD18" s="44">
        <v>0</v>
      </c>
      <c r="CE18" s="44">
        <v>0</v>
      </c>
      <c r="CF18" s="3">
        <f t="shared" si="15"/>
        <v>211</v>
      </c>
      <c r="CG18" s="44">
        <v>3</v>
      </c>
      <c r="CL18" s="47">
        <v>0</v>
      </c>
      <c r="CM18" s="4">
        <f t="shared" si="35"/>
        <v>41</v>
      </c>
      <c r="CN18" s="4">
        <f t="shared" si="36"/>
        <v>0</v>
      </c>
      <c r="CO18" s="4">
        <f t="shared" si="37"/>
        <v>0</v>
      </c>
      <c r="CP18" s="4">
        <f t="shared" si="38"/>
        <v>170</v>
      </c>
      <c r="CQ18" s="4">
        <f t="shared" si="39"/>
        <v>0</v>
      </c>
      <c r="CR18" s="4">
        <f t="shared" si="40"/>
        <v>0</v>
      </c>
      <c r="CS18" s="4">
        <f t="shared" si="41"/>
        <v>0</v>
      </c>
      <c r="CT18" s="47">
        <v>5.6</v>
      </c>
      <c r="CU18" s="32"/>
      <c r="CV18" s="44">
        <v>359.83</v>
      </c>
      <c r="CW18" s="44">
        <v>525</v>
      </c>
      <c r="CX18" s="4">
        <v>0</v>
      </c>
      <c r="CY18" s="44">
        <v>211</v>
      </c>
      <c r="CZ18" s="44">
        <v>0</v>
      </c>
      <c r="DA18" s="44">
        <v>204</v>
      </c>
      <c r="DB18" s="44">
        <v>0</v>
      </c>
      <c r="DC18" s="44">
        <v>0</v>
      </c>
      <c r="DD18" s="3">
        <f t="shared" si="42"/>
        <v>0</v>
      </c>
      <c r="DE18" s="3">
        <f t="shared" si="43"/>
        <v>0</v>
      </c>
      <c r="DF18" s="3">
        <v>0</v>
      </c>
      <c r="DG18" s="3">
        <f t="shared" si="44"/>
        <v>0</v>
      </c>
      <c r="DH18" s="4">
        <f t="shared" si="24"/>
        <v>0</v>
      </c>
      <c r="DI18" s="3">
        <f t="shared" si="25"/>
        <v>0</v>
      </c>
      <c r="DJ18" s="3"/>
      <c r="DP18" s="3">
        <f t="shared" si="26"/>
        <v>0</v>
      </c>
      <c r="DR18">
        <v>0</v>
      </c>
      <c r="DS18">
        <v>0</v>
      </c>
    </row>
    <row r="19" spans="1:123" x14ac:dyDescent="0.3">
      <c r="A19" s="1">
        <v>42386</v>
      </c>
      <c r="B19" s="3">
        <v>36144</v>
      </c>
      <c r="C19" s="4">
        <f t="shared" si="27"/>
        <v>73</v>
      </c>
      <c r="D19" s="4">
        <f t="shared" si="0"/>
        <v>36144</v>
      </c>
      <c r="E19" s="3">
        <f t="shared" si="68"/>
        <v>36144</v>
      </c>
      <c r="F19" s="4">
        <f t="shared" si="46"/>
        <v>73</v>
      </c>
      <c r="G19" s="4">
        <f t="shared" si="1"/>
        <v>36.803629947063271</v>
      </c>
      <c r="H19" s="33"/>
      <c r="I19" s="3">
        <v>19711</v>
      </c>
      <c r="J19" s="4">
        <f t="shared" si="28"/>
        <v>-335</v>
      </c>
      <c r="K19" s="4">
        <f t="shared" si="2"/>
        <v>16919</v>
      </c>
      <c r="L19" s="3">
        <f t="shared" si="63"/>
        <v>19711</v>
      </c>
      <c r="M19" s="4">
        <f t="shared" si="48"/>
        <v>-335</v>
      </c>
      <c r="P19" s="45">
        <v>293</v>
      </c>
      <c r="Q19" s="21">
        <f t="shared" si="59"/>
        <v>123.8080808080808</v>
      </c>
      <c r="R19" s="21">
        <f t="shared" si="60"/>
        <v>169.1919191919192</v>
      </c>
      <c r="S19" s="33"/>
      <c r="T19" s="3">
        <v>32852</v>
      </c>
      <c r="U19" s="4">
        <f t="shared" si="29"/>
        <v>-229</v>
      </c>
      <c r="V19" s="4">
        <f t="shared" si="3"/>
        <v>30986</v>
      </c>
      <c r="W19" s="3">
        <f t="shared" si="49"/>
        <v>32852</v>
      </c>
      <c r="X19" s="4">
        <f t="shared" si="50"/>
        <v>-229</v>
      </c>
      <c r="AA19" s="46">
        <v>494</v>
      </c>
      <c r="AB19" s="3">
        <f t="shared" si="4"/>
        <v>494</v>
      </c>
      <c r="AC19" s="3">
        <f t="shared" si="64"/>
        <v>115.65656565656566</v>
      </c>
      <c r="AD19" s="41">
        <f t="shared" si="65"/>
        <v>169.1919191919192</v>
      </c>
      <c r="AE19" s="3">
        <v>52471</v>
      </c>
      <c r="AF19" s="47">
        <v>656</v>
      </c>
      <c r="AG19" s="44">
        <v>788</v>
      </c>
      <c r="AI19" s="33"/>
      <c r="AJ19" s="44">
        <v>820.31</v>
      </c>
      <c r="AK19" s="3">
        <v>343607</v>
      </c>
      <c r="AL19" s="4">
        <f t="shared" si="30"/>
        <v>2047</v>
      </c>
      <c r="AM19" s="3">
        <v>1970000</v>
      </c>
      <c r="AN19" s="3">
        <f t="shared" si="6"/>
        <v>343607</v>
      </c>
      <c r="AO19" s="3">
        <f t="shared" si="51"/>
        <v>343607</v>
      </c>
      <c r="AP19" s="4">
        <f t="shared" si="52"/>
        <v>2047</v>
      </c>
      <c r="AQ19" s="47" t="s">
        <v>17</v>
      </c>
      <c r="AT19" s="3">
        <v>1072</v>
      </c>
      <c r="AV19" s="44">
        <v>34</v>
      </c>
      <c r="AW19" s="3">
        <f t="shared" si="31"/>
        <v>34</v>
      </c>
      <c r="AX19" s="47">
        <v>0</v>
      </c>
      <c r="AY19" s="44">
        <v>0</v>
      </c>
      <c r="AZ19" s="44">
        <v>0</v>
      </c>
      <c r="BA19" s="3">
        <f t="shared" si="7"/>
        <v>34</v>
      </c>
      <c r="BB19" s="44">
        <v>6</v>
      </c>
      <c r="BC19" s="44">
        <v>0.01</v>
      </c>
      <c r="BD19" s="47">
        <v>0.05</v>
      </c>
      <c r="BE19" s="3">
        <f t="shared" si="8"/>
        <v>34</v>
      </c>
      <c r="BF19" s="3">
        <f t="shared" si="9"/>
        <v>0</v>
      </c>
      <c r="BG19" s="3" t="b">
        <f t="shared" si="10"/>
        <v>0</v>
      </c>
      <c r="BH19" s="17">
        <f t="shared" si="61"/>
        <v>250.84848484848487</v>
      </c>
      <c r="BI19" s="7" t="b">
        <f t="shared" si="62"/>
        <v>1</v>
      </c>
      <c r="BJ19" s="12">
        <v>0</v>
      </c>
      <c r="BK19" s="4">
        <f t="shared" si="32"/>
        <v>0</v>
      </c>
      <c r="BL19" s="4">
        <f t="shared" si="11"/>
        <v>1033.8383838383838</v>
      </c>
      <c r="BM19" s="4">
        <f t="shared" si="33"/>
        <v>782.98989898989896</v>
      </c>
      <c r="BN19" s="4">
        <f t="shared" si="34"/>
        <v>782.98989898989896</v>
      </c>
      <c r="BO19" s="33"/>
      <c r="BP19" s="47">
        <v>500.05</v>
      </c>
      <c r="BQ19" s="3">
        <v>55357</v>
      </c>
      <c r="BR19" s="4">
        <v>-293</v>
      </c>
      <c r="BS19" s="4">
        <f t="shared" si="12"/>
        <v>53973</v>
      </c>
      <c r="BT19" s="4">
        <f t="shared" si="66"/>
        <v>55357</v>
      </c>
      <c r="BU19" s="4">
        <f t="shared" si="67"/>
        <v>0</v>
      </c>
      <c r="BV19" s="47" t="s">
        <v>15</v>
      </c>
      <c r="BY19" s="44">
        <v>65</v>
      </c>
      <c r="BZ19" s="44">
        <v>34</v>
      </c>
      <c r="CA19" s="44">
        <v>211</v>
      </c>
      <c r="CB19" s="3">
        <f t="shared" si="54"/>
        <v>211</v>
      </c>
      <c r="CC19" s="3">
        <v>0</v>
      </c>
      <c r="CD19" s="44">
        <v>0</v>
      </c>
      <c r="CE19" s="44">
        <v>0</v>
      </c>
      <c r="CF19" s="3">
        <f t="shared" si="15"/>
        <v>211</v>
      </c>
      <c r="CG19" s="44">
        <v>2</v>
      </c>
      <c r="CL19" s="47">
        <v>0</v>
      </c>
      <c r="CM19" s="4">
        <f t="shared" si="35"/>
        <v>34</v>
      </c>
      <c r="CN19" s="4">
        <f t="shared" si="36"/>
        <v>0</v>
      </c>
      <c r="CO19" s="4">
        <f t="shared" si="37"/>
        <v>0</v>
      </c>
      <c r="CP19" s="4">
        <f t="shared" si="38"/>
        <v>177</v>
      </c>
      <c r="CQ19" s="4">
        <f t="shared" si="39"/>
        <v>0</v>
      </c>
      <c r="CR19" s="4">
        <f t="shared" si="40"/>
        <v>0</v>
      </c>
      <c r="CS19" s="4">
        <f t="shared" si="41"/>
        <v>0</v>
      </c>
      <c r="CT19" s="47">
        <v>5.3</v>
      </c>
      <c r="CU19" s="32"/>
      <c r="CV19" s="44">
        <v>359.83</v>
      </c>
      <c r="CW19" s="44">
        <v>525</v>
      </c>
      <c r="CX19" s="4">
        <v>0</v>
      </c>
      <c r="CY19" s="44">
        <v>211</v>
      </c>
      <c r="CZ19" s="44">
        <v>0</v>
      </c>
      <c r="DA19" s="44">
        <v>202</v>
      </c>
      <c r="DB19" s="44">
        <v>0</v>
      </c>
      <c r="DC19" s="44">
        <v>0</v>
      </c>
      <c r="DD19" s="3">
        <f t="shared" si="42"/>
        <v>0</v>
      </c>
      <c r="DE19" s="3">
        <f t="shared" si="43"/>
        <v>0</v>
      </c>
      <c r="DF19" s="3">
        <v>0</v>
      </c>
      <c r="DG19" s="3">
        <f t="shared" si="44"/>
        <v>0</v>
      </c>
      <c r="DH19" s="4">
        <f t="shared" si="24"/>
        <v>0</v>
      </c>
      <c r="DI19" s="3">
        <f t="shared" si="25"/>
        <v>0</v>
      </c>
      <c r="DJ19" s="3"/>
      <c r="DP19" s="3">
        <f t="shared" si="26"/>
        <v>36.803629947063271</v>
      </c>
      <c r="DR19">
        <v>0</v>
      </c>
      <c r="DS19">
        <v>0</v>
      </c>
    </row>
    <row r="20" spans="1:123" x14ac:dyDescent="0.3">
      <c r="A20" s="1">
        <v>42387</v>
      </c>
      <c r="B20" s="3">
        <v>36160</v>
      </c>
      <c r="C20" s="4">
        <f t="shared" si="27"/>
        <v>16</v>
      </c>
      <c r="D20" s="4">
        <f t="shared" si="0"/>
        <v>36160</v>
      </c>
      <c r="E20" s="3">
        <f t="shared" si="68"/>
        <v>36160</v>
      </c>
      <c r="F20" s="4">
        <f t="shared" si="46"/>
        <v>16</v>
      </c>
      <c r="G20" s="4">
        <f t="shared" si="1"/>
        <v>8.06654902949332</v>
      </c>
      <c r="H20" s="33"/>
      <c r="I20" s="3">
        <v>19382</v>
      </c>
      <c r="J20" s="4">
        <f t="shared" si="28"/>
        <v>-329</v>
      </c>
      <c r="K20" s="4">
        <f t="shared" si="2"/>
        <v>16919</v>
      </c>
      <c r="L20" s="3">
        <f t="shared" si="63"/>
        <v>19382</v>
      </c>
      <c r="M20" s="4">
        <f t="shared" si="48"/>
        <v>-329</v>
      </c>
      <c r="P20" s="45">
        <v>301</v>
      </c>
      <c r="Q20" s="21">
        <f t="shared" si="59"/>
        <v>134.83838383838383</v>
      </c>
      <c r="R20" s="21">
        <f t="shared" si="60"/>
        <v>166.16161616161617</v>
      </c>
      <c r="S20" s="33"/>
      <c r="T20" s="3">
        <v>32681</v>
      </c>
      <c r="U20" s="4">
        <f t="shared" si="29"/>
        <v>-171</v>
      </c>
      <c r="V20" s="4">
        <f t="shared" si="3"/>
        <v>30986</v>
      </c>
      <c r="W20" s="3">
        <f t="shared" si="49"/>
        <v>32681</v>
      </c>
      <c r="X20" s="4">
        <f t="shared" si="50"/>
        <v>-171</v>
      </c>
      <c r="AA20" s="46">
        <v>494</v>
      </c>
      <c r="AB20" s="3">
        <f t="shared" si="4"/>
        <v>494</v>
      </c>
      <c r="AC20" s="3">
        <f t="shared" si="64"/>
        <v>86.36363636363636</v>
      </c>
      <c r="AD20" s="41">
        <f t="shared" si="65"/>
        <v>166.16161616161617</v>
      </c>
      <c r="AE20" s="3">
        <v>52471</v>
      </c>
      <c r="AF20" s="47">
        <v>656</v>
      </c>
      <c r="AG20" s="3">
        <v>1590</v>
      </c>
      <c r="AH20" s="3"/>
      <c r="AI20" s="33"/>
      <c r="AJ20" s="44">
        <v>821.28</v>
      </c>
      <c r="AK20" s="3">
        <v>347235</v>
      </c>
      <c r="AL20" s="4">
        <f t="shared" si="30"/>
        <v>3628</v>
      </c>
      <c r="AM20" s="3">
        <v>1970000</v>
      </c>
      <c r="AN20" s="3">
        <f t="shared" si="6"/>
        <v>347235</v>
      </c>
      <c r="AO20" s="3">
        <f t="shared" si="51"/>
        <v>347235</v>
      </c>
      <c r="AP20" s="4">
        <f t="shared" si="52"/>
        <v>3628</v>
      </c>
      <c r="AQ20" s="47" t="s">
        <v>17</v>
      </c>
      <c r="AT20" s="3">
        <v>1842</v>
      </c>
      <c r="AV20" s="44">
        <v>11</v>
      </c>
      <c r="AW20" s="3">
        <f t="shared" si="31"/>
        <v>11</v>
      </c>
      <c r="AX20" s="47">
        <v>0</v>
      </c>
      <c r="AY20" s="44">
        <v>0</v>
      </c>
      <c r="AZ20" s="44">
        <v>0</v>
      </c>
      <c r="BA20" s="3">
        <f t="shared" si="7"/>
        <v>11</v>
      </c>
      <c r="BB20" s="44">
        <v>2</v>
      </c>
      <c r="BC20" s="44">
        <v>1.01</v>
      </c>
      <c r="BD20" s="47">
        <v>0.02</v>
      </c>
      <c r="BE20" s="3">
        <f t="shared" si="8"/>
        <v>11</v>
      </c>
      <c r="BF20" s="3">
        <f t="shared" si="9"/>
        <v>0</v>
      </c>
      <c r="BG20" s="3" t="b">
        <f t="shared" si="10"/>
        <v>0</v>
      </c>
      <c r="BH20" s="17">
        <f t="shared" si="61"/>
        <v>241.52525252525254</v>
      </c>
      <c r="BI20" s="7" t="b">
        <f t="shared" si="62"/>
        <v>1</v>
      </c>
      <c r="BJ20" s="12">
        <v>0</v>
      </c>
      <c r="BK20" s="4">
        <f t="shared" si="32"/>
        <v>0</v>
      </c>
      <c r="BL20" s="4">
        <f t="shared" si="11"/>
        <v>1832.3232323232323</v>
      </c>
      <c r="BM20" s="4">
        <f t="shared" si="33"/>
        <v>1590.7979797979797</v>
      </c>
      <c r="BN20" s="4">
        <f t="shared" si="34"/>
        <v>1590.7979797979797</v>
      </c>
      <c r="BO20" s="33"/>
      <c r="BP20" s="47">
        <v>500.53</v>
      </c>
      <c r="BQ20" s="3">
        <v>55878</v>
      </c>
      <c r="BR20" s="4">
        <v>521</v>
      </c>
      <c r="BS20" s="4">
        <f t="shared" si="12"/>
        <v>53973</v>
      </c>
      <c r="BT20" s="4">
        <f t="shared" si="66"/>
        <v>55357</v>
      </c>
      <c r="BU20" s="4">
        <f t="shared" si="67"/>
        <v>0</v>
      </c>
      <c r="BV20" s="47" t="s">
        <v>14</v>
      </c>
      <c r="BY20" s="44">
        <v>475</v>
      </c>
      <c r="BZ20" s="44">
        <v>11</v>
      </c>
      <c r="CA20" s="44">
        <v>211</v>
      </c>
      <c r="CB20" s="3">
        <f t="shared" si="54"/>
        <v>211</v>
      </c>
      <c r="CC20" s="3">
        <v>0</v>
      </c>
      <c r="CD20" s="44">
        <v>0</v>
      </c>
      <c r="CE20" s="44">
        <v>0</v>
      </c>
      <c r="CF20" s="3">
        <f t="shared" si="15"/>
        <v>211</v>
      </c>
      <c r="CG20" s="44">
        <v>1</v>
      </c>
      <c r="CL20" s="47">
        <v>0</v>
      </c>
      <c r="CM20" s="4">
        <f t="shared" si="35"/>
        <v>11</v>
      </c>
      <c r="CN20" s="4">
        <f t="shared" si="36"/>
        <v>0</v>
      </c>
      <c r="CO20" s="4">
        <f t="shared" si="37"/>
        <v>0</v>
      </c>
      <c r="CP20" s="4">
        <f t="shared" si="38"/>
        <v>200</v>
      </c>
      <c r="CQ20" s="4">
        <f t="shared" si="39"/>
        <v>0</v>
      </c>
      <c r="CR20" s="4">
        <f t="shared" si="40"/>
        <v>0</v>
      </c>
      <c r="CS20" s="4">
        <f t="shared" si="41"/>
        <v>0</v>
      </c>
      <c r="CT20" s="47">
        <v>99</v>
      </c>
      <c r="CU20" s="32"/>
      <c r="CV20" s="44">
        <v>359.83</v>
      </c>
      <c r="CW20" s="44">
        <v>525</v>
      </c>
      <c r="CX20" s="4">
        <v>0</v>
      </c>
      <c r="CY20" s="44">
        <v>211</v>
      </c>
      <c r="CZ20" s="44">
        <v>0</v>
      </c>
      <c r="DA20" s="44">
        <v>221</v>
      </c>
      <c r="DB20" s="44">
        <v>0</v>
      </c>
      <c r="DC20" s="44">
        <v>0</v>
      </c>
      <c r="DD20" s="3">
        <f t="shared" si="42"/>
        <v>0</v>
      </c>
      <c r="DE20" s="3">
        <f t="shared" si="43"/>
        <v>0</v>
      </c>
      <c r="DF20" s="3">
        <v>0</v>
      </c>
      <c r="DG20" s="3">
        <f t="shared" si="44"/>
        <v>0</v>
      </c>
      <c r="DH20" s="4">
        <f t="shared" si="24"/>
        <v>0</v>
      </c>
      <c r="DI20" s="3">
        <f t="shared" si="25"/>
        <v>0</v>
      </c>
      <c r="DJ20" s="3"/>
      <c r="DP20" s="3">
        <f t="shared" si="26"/>
        <v>8.06654902949332</v>
      </c>
      <c r="DR20">
        <v>0</v>
      </c>
      <c r="DS20">
        <v>0</v>
      </c>
    </row>
    <row r="21" spans="1:123" x14ac:dyDescent="0.3">
      <c r="A21" s="1">
        <v>42388</v>
      </c>
      <c r="B21" s="3">
        <v>36288</v>
      </c>
      <c r="C21" s="4">
        <f t="shared" si="27"/>
        <v>128</v>
      </c>
      <c r="D21" s="4">
        <f t="shared" si="0"/>
        <v>36288</v>
      </c>
      <c r="E21" s="3">
        <f t="shared" si="68"/>
        <v>36288</v>
      </c>
      <c r="F21" s="4">
        <f t="shared" si="46"/>
        <v>128</v>
      </c>
      <c r="G21" s="4">
        <f t="shared" si="1"/>
        <v>64.53239223594656</v>
      </c>
      <c r="H21" s="33"/>
      <c r="I21" s="3">
        <v>19093</v>
      </c>
      <c r="J21" s="4">
        <f t="shared" si="28"/>
        <v>-289</v>
      </c>
      <c r="K21" s="4">
        <f t="shared" si="2"/>
        <v>16919</v>
      </c>
      <c r="L21" s="3">
        <f t="shared" si="63"/>
        <v>19093</v>
      </c>
      <c r="M21" s="4">
        <f t="shared" si="48"/>
        <v>-289</v>
      </c>
      <c r="P21" s="45">
        <v>307</v>
      </c>
      <c r="Q21" s="21">
        <f t="shared" si="59"/>
        <v>161.04040404040404</v>
      </c>
      <c r="R21" s="21">
        <f t="shared" si="60"/>
        <v>145.95959595959596</v>
      </c>
      <c r="S21" s="33"/>
      <c r="T21" s="3">
        <v>32593</v>
      </c>
      <c r="U21" s="4">
        <f t="shared" si="29"/>
        <v>-88</v>
      </c>
      <c r="V21" s="4">
        <f t="shared" si="3"/>
        <v>30986</v>
      </c>
      <c r="W21" s="3">
        <f t="shared" si="49"/>
        <v>32593</v>
      </c>
      <c r="X21" s="4">
        <f t="shared" si="50"/>
        <v>-88</v>
      </c>
      <c r="AA21" s="46">
        <v>494</v>
      </c>
      <c r="AB21" s="3">
        <f t="shared" si="4"/>
        <v>494</v>
      </c>
      <c r="AC21" s="3">
        <f t="shared" si="64"/>
        <v>44.444444444444443</v>
      </c>
      <c r="AD21" s="41">
        <f t="shared" si="65"/>
        <v>145.95959595959596</v>
      </c>
      <c r="AE21" s="3">
        <v>52471</v>
      </c>
      <c r="AF21" s="47">
        <v>656</v>
      </c>
      <c r="AG21" s="3">
        <v>2010</v>
      </c>
      <c r="AH21" s="3"/>
      <c r="AI21" s="33"/>
      <c r="AJ21" s="44">
        <v>822.43</v>
      </c>
      <c r="AK21" s="3">
        <v>351566</v>
      </c>
      <c r="AL21" s="4">
        <f t="shared" si="30"/>
        <v>4331</v>
      </c>
      <c r="AM21" s="3">
        <v>1970000</v>
      </c>
      <c r="AN21" s="3">
        <f t="shared" si="6"/>
        <v>351566</v>
      </c>
      <c r="AO21" s="3">
        <f t="shared" si="51"/>
        <v>351566</v>
      </c>
      <c r="AP21" s="4">
        <f t="shared" si="52"/>
        <v>4331</v>
      </c>
      <c r="AQ21" s="47" t="s">
        <v>17</v>
      </c>
      <c r="AT21" s="3">
        <v>2200</v>
      </c>
      <c r="AV21" s="44">
        <v>15</v>
      </c>
      <c r="AW21" s="3">
        <f t="shared" si="31"/>
        <v>15</v>
      </c>
      <c r="AX21" s="47">
        <v>0</v>
      </c>
      <c r="AY21" s="44">
        <v>0</v>
      </c>
      <c r="AZ21" s="44">
        <v>0</v>
      </c>
      <c r="BA21" s="3">
        <f t="shared" si="7"/>
        <v>15</v>
      </c>
      <c r="BB21" s="44">
        <v>1</v>
      </c>
      <c r="BC21" s="44">
        <v>0.6</v>
      </c>
      <c r="BD21" s="47">
        <v>0.01</v>
      </c>
      <c r="BE21" s="3">
        <f t="shared" si="8"/>
        <v>15</v>
      </c>
      <c r="BF21" s="3">
        <f t="shared" si="9"/>
        <v>0</v>
      </c>
      <c r="BG21" s="3" t="b">
        <f t="shared" si="10"/>
        <v>0</v>
      </c>
      <c r="BH21" s="17">
        <f t="shared" si="61"/>
        <v>175.40404040404042</v>
      </c>
      <c r="BI21" s="7" t="b">
        <f t="shared" si="62"/>
        <v>1</v>
      </c>
      <c r="BJ21" s="12">
        <v>0</v>
      </c>
      <c r="BK21" s="4">
        <f t="shared" si="32"/>
        <v>0</v>
      </c>
      <c r="BL21" s="4">
        <f t="shared" si="11"/>
        <v>2187.3737373737372</v>
      </c>
      <c r="BM21" s="4">
        <f t="shared" si="33"/>
        <v>2011.9696969696968</v>
      </c>
      <c r="BN21" s="4">
        <f t="shared" si="34"/>
        <v>2011.9696969696968</v>
      </c>
      <c r="BO21" s="33"/>
      <c r="BP21" s="47">
        <v>501.53</v>
      </c>
      <c r="BQ21" s="3">
        <v>56972</v>
      </c>
      <c r="BR21" s="4">
        <v>1094</v>
      </c>
      <c r="BS21" s="4">
        <f t="shared" si="12"/>
        <v>53973</v>
      </c>
      <c r="BT21" s="4">
        <f t="shared" si="66"/>
        <v>55357</v>
      </c>
      <c r="BU21" s="4">
        <f t="shared" si="67"/>
        <v>0</v>
      </c>
      <c r="BV21" s="47" t="s">
        <v>14</v>
      </c>
      <c r="BY21" s="44">
        <v>764</v>
      </c>
      <c r="BZ21" s="44">
        <v>15</v>
      </c>
      <c r="CA21" s="44">
        <v>212</v>
      </c>
      <c r="CB21" s="3">
        <f t="shared" si="54"/>
        <v>212</v>
      </c>
      <c r="CC21" s="3">
        <v>0</v>
      </c>
      <c r="CD21" s="44">
        <v>0</v>
      </c>
      <c r="CE21" s="44">
        <v>0</v>
      </c>
      <c r="CF21" s="3">
        <f t="shared" si="15"/>
        <v>212</v>
      </c>
      <c r="CG21" s="44">
        <v>0</v>
      </c>
      <c r="CL21" s="47">
        <v>0</v>
      </c>
      <c r="CM21" s="4">
        <f t="shared" si="35"/>
        <v>15</v>
      </c>
      <c r="CN21" s="4">
        <f t="shared" si="36"/>
        <v>0</v>
      </c>
      <c r="CO21" s="4">
        <f t="shared" si="37"/>
        <v>0</v>
      </c>
      <c r="CP21" s="4">
        <f t="shared" si="38"/>
        <v>197</v>
      </c>
      <c r="CQ21" s="4">
        <f t="shared" si="39"/>
        <v>0</v>
      </c>
      <c r="CR21" s="4">
        <f t="shared" si="40"/>
        <v>0</v>
      </c>
      <c r="CS21" s="4">
        <f t="shared" si="41"/>
        <v>0</v>
      </c>
      <c r="CT21" s="47">
        <v>152</v>
      </c>
      <c r="CU21" s="32"/>
      <c r="CV21" s="44">
        <v>359.83</v>
      </c>
      <c r="CW21" s="44">
        <v>525</v>
      </c>
      <c r="CX21" s="4">
        <v>0</v>
      </c>
      <c r="CY21" s="44">
        <v>212</v>
      </c>
      <c r="CZ21" s="44">
        <v>0</v>
      </c>
      <c r="DA21" s="44">
        <v>229</v>
      </c>
      <c r="DB21" s="44">
        <v>0</v>
      </c>
      <c r="DC21" s="44">
        <v>0</v>
      </c>
      <c r="DD21" s="3">
        <f t="shared" si="42"/>
        <v>0</v>
      </c>
      <c r="DE21" s="3">
        <f t="shared" si="43"/>
        <v>0</v>
      </c>
      <c r="DF21" s="3">
        <v>0</v>
      </c>
      <c r="DG21" s="3">
        <f t="shared" si="44"/>
        <v>0</v>
      </c>
      <c r="DH21" s="4">
        <f t="shared" si="24"/>
        <v>0</v>
      </c>
      <c r="DI21" s="3">
        <f t="shared" si="25"/>
        <v>0</v>
      </c>
      <c r="DJ21" s="3"/>
      <c r="DP21" s="3">
        <f t="shared" si="26"/>
        <v>64.53239223594656</v>
      </c>
      <c r="DR21">
        <v>0</v>
      </c>
      <c r="DS21">
        <v>0</v>
      </c>
    </row>
    <row r="22" spans="1:123" x14ac:dyDescent="0.3">
      <c r="A22" s="1">
        <v>42389</v>
      </c>
      <c r="B22" s="3">
        <v>36433</v>
      </c>
      <c r="C22" s="4">
        <f t="shared" si="27"/>
        <v>145</v>
      </c>
      <c r="D22" s="4">
        <f t="shared" si="0"/>
        <v>36361</v>
      </c>
      <c r="E22" s="3">
        <f t="shared" si="68"/>
        <v>36433</v>
      </c>
      <c r="F22" s="4">
        <f t="shared" si="46"/>
        <v>145</v>
      </c>
      <c r="G22" s="4">
        <f t="shared" si="1"/>
        <v>73.103100579783217</v>
      </c>
      <c r="H22" s="33"/>
      <c r="I22" s="3">
        <v>18839</v>
      </c>
      <c r="J22" s="4">
        <f t="shared" si="28"/>
        <v>-254</v>
      </c>
      <c r="K22" s="4">
        <f t="shared" si="2"/>
        <v>16919</v>
      </c>
      <c r="L22" s="3">
        <f t="shared" si="63"/>
        <v>18839</v>
      </c>
      <c r="M22" s="4">
        <f t="shared" si="48"/>
        <v>-254</v>
      </c>
      <c r="P22" s="45">
        <v>286</v>
      </c>
      <c r="Q22" s="21">
        <f t="shared" si="59"/>
        <v>157.71717171717171</v>
      </c>
      <c r="R22" s="21">
        <f t="shared" si="60"/>
        <v>128.28282828282829</v>
      </c>
      <c r="S22" s="33"/>
      <c r="T22" s="3">
        <v>32487</v>
      </c>
      <c r="U22" s="4">
        <f t="shared" si="29"/>
        <v>-106</v>
      </c>
      <c r="V22" s="4">
        <f t="shared" si="3"/>
        <v>30986</v>
      </c>
      <c r="W22" s="3">
        <f t="shared" si="49"/>
        <v>32487</v>
      </c>
      <c r="X22" s="4">
        <f t="shared" si="50"/>
        <v>-106</v>
      </c>
      <c r="AA22" s="46">
        <v>493</v>
      </c>
      <c r="AB22" s="3">
        <f t="shared" si="4"/>
        <v>493</v>
      </c>
      <c r="AC22" s="3">
        <f t="shared" si="64"/>
        <v>53.535353535353536</v>
      </c>
      <c r="AD22" s="41">
        <f t="shared" si="65"/>
        <v>128.28282828282829</v>
      </c>
      <c r="AE22" s="3">
        <v>52471</v>
      </c>
      <c r="AF22" s="47">
        <v>656</v>
      </c>
      <c r="AG22" s="3">
        <v>1478</v>
      </c>
      <c r="AH22" s="3"/>
      <c r="AI22" s="33"/>
      <c r="AJ22" s="44">
        <v>823.29</v>
      </c>
      <c r="AK22" s="3">
        <v>354825</v>
      </c>
      <c r="AL22" s="4">
        <f t="shared" si="30"/>
        <v>3259</v>
      </c>
      <c r="AM22" s="3">
        <v>1970000</v>
      </c>
      <c r="AN22" s="3">
        <f t="shared" si="6"/>
        <v>354825</v>
      </c>
      <c r="AO22" s="3">
        <f t="shared" si="51"/>
        <v>354825</v>
      </c>
      <c r="AP22" s="4">
        <f t="shared" si="52"/>
        <v>3259</v>
      </c>
      <c r="AQ22" s="47" t="s">
        <v>17</v>
      </c>
      <c r="AT22" s="3">
        <v>1659</v>
      </c>
      <c r="AV22" s="44">
        <v>16</v>
      </c>
      <c r="AW22" s="3">
        <f t="shared" si="31"/>
        <v>16</v>
      </c>
      <c r="AX22" s="47">
        <v>0</v>
      </c>
      <c r="AY22" s="44">
        <v>0</v>
      </c>
      <c r="AZ22" s="44">
        <v>0</v>
      </c>
      <c r="BA22" s="3">
        <f t="shared" si="7"/>
        <v>16</v>
      </c>
      <c r="BB22" s="44">
        <v>0</v>
      </c>
      <c r="BC22" s="44">
        <v>0.28000000000000003</v>
      </c>
      <c r="BD22" s="47">
        <v>0</v>
      </c>
      <c r="BE22" s="3">
        <f t="shared" si="8"/>
        <v>16</v>
      </c>
      <c r="BF22" s="3">
        <f t="shared" si="9"/>
        <v>0</v>
      </c>
      <c r="BG22" s="3" t="b">
        <f t="shared" si="10"/>
        <v>0</v>
      </c>
      <c r="BH22" s="17">
        <f t="shared" si="61"/>
        <v>165.81818181818181</v>
      </c>
      <c r="BI22" s="7" t="b">
        <f t="shared" si="62"/>
        <v>1</v>
      </c>
      <c r="BJ22" s="12">
        <v>0</v>
      </c>
      <c r="BK22" s="4">
        <f t="shared" si="32"/>
        <v>0</v>
      </c>
      <c r="BL22" s="4">
        <f t="shared" si="11"/>
        <v>1645.9595959595961</v>
      </c>
      <c r="BM22" s="4">
        <f t="shared" si="33"/>
        <v>1480.1414141414143</v>
      </c>
      <c r="BN22" s="4">
        <f t="shared" si="34"/>
        <v>1480.1414141414143</v>
      </c>
      <c r="BO22" s="33"/>
      <c r="BP22" s="47">
        <v>501.64</v>
      </c>
      <c r="BQ22" s="3">
        <v>57093</v>
      </c>
      <c r="BR22" s="4">
        <v>121</v>
      </c>
      <c r="BS22" s="4">
        <f t="shared" si="12"/>
        <v>53973</v>
      </c>
      <c r="BT22" s="4">
        <f t="shared" si="66"/>
        <v>55357</v>
      </c>
      <c r="BU22" s="4">
        <f t="shared" si="67"/>
        <v>0</v>
      </c>
      <c r="BV22" s="47" t="s">
        <v>14</v>
      </c>
      <c r="BY22" s="44">
        <v>268</v>
      </c>
      <c r="BZ22" s="44">
        <v>16</v>
      </c>
      <c r="CA22" s="44">
        <v>207</v>
      </c>
      <c r="CB22" s="3">
        <f t="shared" si="54"/>
        <v>207</v>
      </c>
      <c r="CC22" s="3">
        <v>0</v>
      </c>
      <c r="CD22" s="44">
        <v>0</v>
      </c>
      <c r="CE22" s="44">
        <v>0</v>
      </c>
      <c r="CF22" s="3">
        <f t="shared" si="15"/>
        <v>207</v>
      </c>
      <c r="CG22" s="44">
        <v>0</v>
      </c>
      <c r="CL22" s="47">
        <v>0</v>
      </c>
      <c r="CM22" s="4">
        <f t="shared" si="35"/>
        <v>16</v>
      </c>
      <c r="CN22" s="4">
        <f t="shared" si="36"/>
        <v>0</v>
      </c>
      <c r="CO22" s="4">
        <f t="shared" si="37"/>
        <v>0</v>
      </c>
      <c r="CP22" s="4">
        <f t="shared" si="38"/>
        <v>191</v>
      </c>
      <c r="CQ22" s="4">
        <f t="shared" si="39"/>
        <v>0</v>
      </c>
      <c r="CR22" s="4">
        <f t="shared" si="40"/>
        <v>0</v>
      </c>
      <c r="CS22" s="4">
        <f t="shared" si="41"/>
        <v>0</v>
      </c>
      <c r="CT22" s="47">
        <v>52</v>
      </c>
      <c r="CU22" s="32"/>
      <c r="CV22" s="44">
        <v>359.83</v>
      </c>
      <c r="CW22" s="44">
        <v>525</v>
      </c>
      <c r="CX22" s="4">
        <v>0</v>
      </c>
      <c r="CY22" s="44">
        <v>207</v>
      </c>
      <c r="CZ22" s="44">
        <v>0</v>
      </c>
      <c r="DA22" s="44">
        <v>203</v>
      </c>
      <c r="DB22" s="44">
        <v>0</v>
      </c>
      <c r="DC22" s="44">
        <v>0</v>
      </c>
      <c r="DD22" s="3">
        <f t="shared" si="42"/>
        <v>0</v>
      </c>
      <c r="DE22" s="3">
        <f t="shared" si="43"/>
        <v>0</v>
      </c>
      <c r="DF22" s="3">
        <v>0</v>
      </c>
      <c r="DG22" s="3">
        <f t="shared" si="44"/>
        <v>0</v>
      </c>
      <c r="DH22" s="4">
        <f t="shared" si="24"/>
        <v>0</v>
      </c>
      <c r="DI22" s="3">
        <f>DB22+DC22-DD22-DE22-DF22-DG22-DH22</f>
        <v>0</v>
      </c>
      <c r="DJ22" s="3"/>
      <c r="DP22" s="3">
        <f t="shared" si="26"/>
        <v>73.103100579783217</v>
      </c>
      <c r="DR22">
        <v>0</v>
      </c>
      <c r="DS22">
        <v>0</v>
      </c>
    </row>
    <row r="23" spans="1:123" x14ac:dyDescent="0.3">
      <c r="A23" s="1">
        <v>42390</v>
      </c>
      <c r="B23" s="3">
        <v>36361</v>
      </c>
      <c r="C23" s="4">
        <f t="shared" si="27"/>
        <v>-72</v>
      </c>
      <c r="D23" s="4">
        <f t="shared" si="0"/>
        <v>36361</v>
      </c>
      <c r="E23" s="3">
        <f t="shared" si="68"/>
        <v>36361</v>
      </c>
      <c r="F23" s="4">
        <f t="shared" si="46"/>
        <v>-72</v>
      </c>
      <c r="G23" s="4">
        <f t="shared" si="1"/>
        <v>0</v>
      </c>
      <c r="H23" s="33"/>
      <c r="I23" s="3">
        <v>18575</v>
      </c>
      <c r="J23" s="4">
        <f t="shared" si="28"/>
        <v>-264</v>
      </c>
      <c r="K23" s="4">
        <f t="shared" si="2"/>
        <v>16919</v>
      </c>
      <c r="L23" s="3">
        <f t="shared" si="63"/>
        <v>18575</v>
      </c>
      <c r="M23" s="4">
        <f t="shared" si="48"/>
        <v>-264</v>
      </c>
      <c r="P23" s="45">
        <v>267</v>
      </c>
      <c r="Q23" s="21">
        <f t="shared" si="59"/>
        <v>133.66666666666666</v>
      </c>
      <c r="R23" s="21">
        <f t="shared" si="60"/>
        <v>133.33333333333334</v>
      </c>
      <c r="S23" s="33"/>
      <c r="T23" s="3">
        <v>32248</v>
      </c>
      <c r="U23" s="4">
        <f t="shared" si="29"/>
        <v>-239</v>
      </c>
      <c r="V23" s="4">
        <f t="shared" si="3"/>
        <v>30986</v>
      </c>
      <c r="W23" s="3">
        <f t="shared" si="49"/>
        <v>32248</v>
      </c>
      <c r="X23" s="4">
        <f t="shared" si="50"/>
        <v>-239</v>
      </c>
      <c r="AA23" s="46">
        <v>497</v>
      </c>
      <c r="AB23" s="3">
        <f t="shared" si="4"/>
        <v>497</v>
      </c>
      <c r="AC23" s="3">
        <f t="shared" si="64"/>
        <v>120.70707070707071</v>
      </c>
      <c r="AD23" s="41">
        <f t="shared" si="65"/>
        <v>133.33333333333334</v>
      </c>
      <c r="AE23" s="3">
        <v>52471</v>
      </c>
      <c r="AF23" s="47">
        <v>656</v>
      </c>
      <c r="AG23" s="3">
        <v>1148</v>
      </c>
      <c r="AH23" s="3"/>
      <c r="AI23" s="33"/>
      <c r="AJ23" s="44">
        <v>823.99</v>
      </c>
      <c r="AK23" s="3">
        <v>357489</v>
      </c>
      <c r="AL23" s="4">
        <f t="shared" si="30"/>
        <v>2664</v>
      </c>
      <c r="AM23" s="3">
        <v>1970000</v>
      </c>
      <c r="AN23" s="3">
        <f t="shared" si="6"/>
        <v>357489</v>
      </c>
      <c r="AO23" s="3">
        <f t="shared" si="51"/>
        <v>357489</v>
      </c>
      <c r="AP23" s="4">
        <f t="shared" si="52"/>
        <v>2664</v>
      </c>
      <c r="AQ23" s="47" t="s">
        <v>17</v>
      </c>
      <c r="AT23" s="3">
        <v>1402</v>
      </c>
      <c r="AV23" s="44">
        <v>47</v>
      </c>
      <c r="AW23" s="3">
        <f t="shared" si="31"/>
        <v>47</v>
      </c>
      <c r="AX23" s="47">
        <v>0</v>
      </c>
      <c r="AY23" s="44">
        <v>0</v>
      </c>
      <c r="AZ23" s="44">
        <v>0</v>
      </c>
      <c r="BA23" s="3">
        <f t="shared" si="7"/>
        <v>47</v>
      </c>
      <c r="BB23" s="44">
        <v>12</v>
      </c>
      <c r="BC23" s="44">
        <v>0</v>
      </c>
      <c r="BD23" s="47">
        <v>0.1</v>
      </c>
      <c r="BE23" s="3">
        <f t="shared" si="8"/>
        <v>47</v>
      </c>
      <c r="BF23" s="3">
        <f t="shared" si="9"/>
        <v>0</v>
      </c>
      <c r="BG23" s="3" t="b">
        <f t="shared" si="10"/>
        <v>0</v>
      </c>
      <c r="BH23" s="17">
        <f t="shared" si="61"/>
        <v>207.04040404040404</v>
      </c>
      <c r="BI23" s="7" t="b">
        <f t="shared" si="62"/>
        <v>1</v>
      </c>
      <c r="BJ23" s="12">
        <v>0</v>
      </c>
      <c r="BK23" s="4">
        <f t="shared" si="32"/>
        <v>0</v>
      </c>
      <c r="BL23" s="4">
        <f t="shared" si="11"/>
        <v>1345.4545454545455</v>
      </c>
      <c r="BM23" s="4">
        <f t="shared" si="33"/>
        <v>1138.4141414141413</v>
      </c>
      <c r="BN23" s="4">
        <f t="shared" si="34"/>
        <v>1138.4141414141413</v>
      </c>
      <c r="BO23" s="33"/>
      <c r="BP23" s="47">
        <v>501.59</v>
      </c>
      <c r="BQ23" s="3">
        <v>57038</v>
      </c>
      <c r="BR23" s="4">
        <v>-55</v>
      </c>
      <c r="BS23" s="4">
        <f t="shared" si="12"/>
        <v>53973</v>
      </c>
      <c r="BT23" s="4">
        <f t="shared" ref="BT23:BT26" si="69">BT22</f>
        <v>55357</v>
      </c>
      <c r="BU23" s="4">
        <f t="shared" si="67"/>
        <v>0</v>
      </c>
      <c r="BV23" s="47" t="s">
        <v>15</v>
      </c>
      <c r="BY23" s="44">
        <v>187</v>
      </c>
      <c r="BZ23" s="44">
        <v>47</v>
      </c>
      <c r="CA23" s="44">
        <v>211</v>
      </c>
      <c r="CB23" s="3">
        <f t="shared" si="54"/>
        <v>211</v>
      </c>
      <c r="CC23" s="3">
        <v>0</v>
      </c>
      <c r="CD23" s="44">
        <v>0</v>
      </c>
      <c r="CE23" s="44">
        <v>0</v>
      </c>
      <c r="CF23" s="3">
        <f t="shared" si="15"/>
        <v>211</v>
      </c>
      <c r="CG23" s="44">
        <v>4</v>
      </c>
      <c r="CL23" s="47">
        <v>0</v>
      </c>
      <c r="CM23" s="4">
        <f t="shared" si="35"/>
        <v>47</v>
      </c>
      <c r="CN23" s="4">
        <f t="shared" si="36"/>
        <v>0</v>
      </c>
      <c r="CO23" s="4">
        <f t="shared" si="37"/>
        <v>0</v>
      </c>
      <c r="CP23" s="4">
        <f t="shared" si="38"/>
        <v>164</v>
      </c>
      <c r="CQ23" s="4">
        <f t="shared" si="39"/>
        <v>0</v>
      </c>
      <c r="CR23" s="4">
        <f t="shared" si="40"/>
        <v>0</v>
      </c>
      <c r="CS23" s="4">
        <f t="shared" si="41"/>
        <v>0</v>
      </c>
      <c r="CT23" s="47">
        <v>26</v>
      </c>
      <c r="CU23" s="32"/>
      <c r="CV23" s="44">
        <v>359.83</v>
      </c>
      <c r="CW23" s="44">
        <v>525</v>
      </c>
      <c r="CX23" s="4">
        <v>0</v>
      </c>
      <c r="CY23" s="44">
        <v>211</v>
      </c>
      <c r="CZ23" s="44">
        <v>0</v>
      </c>
      <c r="DA23" s="44">
        <v>201</v>
      </c>
      <c r="DB23" s="44">
        <v>0</v>
      </c>
      <c r="DC23" s="44">
        <v>0</v>
      </c>
      <c r="DD23" s="3">
        <f t="shared" si="42"/>
        <v>0</v>
      </c>
      <c r="DE23" s="3">
        <f t="shared" si="43"/>
        <v>0</v>
      </c>
      <c r="DF23" s="3">
        <v>0</v>
      </c>
      <c r="DG23" s="3">
        <f t="shared" si="44"/>
        <v>0</v>
      </c>
      <c r="DH23" s="4">
        <f t="shared" si="24"/>
        <v>0</v>
      </c>
      <c r="DI23" s="3">
        <f t="shared" ref="DI23:DI86" si="70">DB23+DC23-DD23-DE23-DF23-DG23-DH23</f>
        <v>0</v>
      </c>
      <c r="DJ23" s="3"/>
      <c r="DP23" s="3">
        <f t="shared" si="26"/>
        <v>0</v>
      </c>
      <c r="DR23">
        <v>0</v>
      </c>
      <c r="DS23">
        <v>0</v>
      </c>
    </row>
    <row r="24" spans="1:123" x14ac:dyDescent="0.3">
      <c r="A24" s="1">
        <v>42391</v>
      </c>
      <c r="B24" s="3">
        <v>36651</v>
      </c>
      <c r="C24" s="4">
        <f t="shared" si="27"/>
        <v>290</v>
      </c>
      <c r="D24" s="4">
        <f t="shared" si="0"/>
        <v>36651</v>
      </c>
      <c r="E24" s="3">
        <f t="shared" si="68"/>
        <v>36651</v>
      </c>
      <c r="F24" s="4">
        <f t="shared" si="46"/>
        <v>290</v>
      </c>
      <c r="G24" s="4">
        <f t="shared" si="1"/>
        <v>146.20620115956643</v>
      </c>
      <c r="H24" s="33"/>
      <c r="I24" s="3">
        <v>18306</v>
      </c>
      <c r="J24" s="4">
        <f t="shared" si="28"/>
        <v>-269</v>
      </c>
      <c r="K24" s="4">
        <f t="shared" si="2"/>
        <v>16919</v>
      </c>
      <c r="L24" s="3">
        <f t="shared" si="63"/>
        <v>18306</v>
      </c>
      <c r="M24" s="4">
        <f t="shared" si="48"/>
        <v>-269</v>
      </c>
      <c r="P24" s="45">
        <v>287</v>
      </c>
      <c r="Q24" s="21">
        <f t="shared" si="59"/>
        <v>151.14141414141415</v>
      </c>
      <c r="R24" s="21">
        <f t="shared" si="60"/>
        <v>135.85858585858585</v>
      </c>
      <c r="S24" s="33"/>
      <c r="T24" s="3">
        <v>32083</v>
      </c>
      <c r="U24" s="4">
        <f t="shared" si="29"/>
        <v>-165</v>
      </c>
      <c r="V24" s="4">
        <f t="shared" si="3"/>
        <v>30986</v>
      </c>
      <c r="W24" s="3">
        <f t="shared" si="49"/>
        <v>32083</v>
      </c>
      <c r="X24" s="4">
        <f t="shared" si="50"/>
        <v>-165</v>
      </c>
      <c r="AA24" s="46">
        <v>498</v>
      </c>
      <c r="AB24" s="3">
        <f t="shared" si="4"/>
        <v>498</v>
      </c>
      <c r="AC24" s="3">
        <f t="shared" si="64"/>
        <v>83.333333333333329</v>
      </c>
      <c r="AD24" s="41">
        <f t="shared" si="65"/>
        <v>135.85858585858585</v>
      </c>
      <c r="AE24" s="3">
        <v>52471</v>
      </c>
      <c r="AF24" s="47">
        <v>656</v>
      </c>
      <c r="AG24" s="3">
        <v>1252</v>
      </c>
      <c r="AH24" s="3"/>
      <c r="AI24" s="33"/>
      <c r="AJ24" s="44">
        <v>824.74</v>
      </c>
      <c r="AK24" s="3">
        <v>360361</v>
      </c>
      <c r="AL24" s="4">
        <f t="shared" si="30"/>
        <v>2872</v>
      </c>
      <c r="AM24" s="3">
        <v>1970000</v>
      </c>
      <c r="AN24" s="3">
        <f t="shared" si="6"/>
        <v>360361</v>
      </c>
      <c r="AO24" s="3">
        <f t="shared" si="51"/>
        <v>360361</v>
      </c>
      <c r="AP24" s="4">
        <f t="shared" si="52"/>
        <v>2872</v>
      </c>
      <c r="AQ24" s="47" t="s">
        <v>17</v>
      </c>
      <c r="AT24" s="3">
        <v>1471</v>
      </c>
      <c r="AV24" s="44">
        <v>12</v>
      </c>
      <c r="AW24" s="3">
        <f t="shared" si="31"/>
        <v>12</v>
      </c>
      <c r="AX24" s="47">
        <v>0</v>
      </c>
      <c r="AY24" s="44">
        <v>0</v>
      </c>
      <c r="AZ24" s="44">
        <v>0</v>
      </c>
      <c r="BA24" s="3">
        <f t="shared" si="7"/>
        <v>12</v>
      </c>
      <c r="BB24" s="44">
        <v>11</v>
      </c>
      <c r="BC24" s="44">
        <v>0</v>
      </c>
      <c r="BD24" s="47">
        <v>0.09</v>
      </c>
      <c r="BE24" s="3">
        <f t="shared" si="8"/>
        <v>12</v>
      </c>
      <c r="BF24" s="3">
        <f t="shared" si="9"/>
        <v>0</v>
      </c>
      <c r="BG24" s="3" t="b">
        <f t="shared" si="10"/>
        <v>0</v>
      </c>
      <c r="BH24" s="17">
        <f t="shared" si="61"/>
        <v>207.19191919191917</v>
      </c>
      <c r="BI24" s="7" t="b">
        <f t="shared" si="62"/>
        <v>1</v>
      </c>
      <c r="BJ24" s="12">
        <v>0</v>
      </c>
      <c r="BK24" s="4">
        <f t="shared" si="32"/>
        <v>0</v>
      </c>
      <c r="BL24" s="4">
        <f t="shared" si="11"/>
        <v>1450.5050505050506</v>
      </c>
      <c r="BM24" s="4">
        <f t="shared" si="33"/>
        <v>1243.3131313131314</v>
      </c>
      <c r="BN24" s="4">
        <f t="shared" si="34"/>
        <v>1243.3131313131314</v>
      </c>
      <c r="BO24" s="33"/>
      <c r="BP24" s="47">
        <v>501.46</v>
      </c>
      <c r="BQ24" s="3">
        <v>56894</v>
      </c>
      <c r="BR24" s="4">
        <v>-144</v>
      </c>
      <c r="BS24" s="4">
        <f t="shared" si="12"/>
        <v>53973</v>
      </c>
      <c r="BT24" s="4">
        <f t="shared" si="69"/>
        <v>55357</v>
      </c>
      <c r="BU24" s="4">
        <f t="shared" si="67"/>
        <v>0</v>
      </c>
      <c r="BV24" s="47" t="s">
        <v>15</v>
      </c>
      <c r="BY24" s="44">
        <v>144</v>
      </c>
      <c r="BZ24" s="44">
        <v>12</v>
      </c>
      <c r="CA24" s="44">
        <v>214</v>
      </c>
      <c r="CB24" s="3">
        <f t="shared" si="54"/>
        <v>214</v>
      </c>
      <c r="CC24" s="3">
        <v>0</v>
      </c>
      <c r="CD24" s="44">
        <v>0</v>
      </c>
      <c r="CE24" s="44">
        <v>0</v>
      </c>
      <c r="CF24" s="3">
        <f t="shared" si="15"/>
        <v>214</v>
      </c>
      <c r="CG24" s="44">
        <v>3</v>
      </c>
      <c r="CL24" s="47">
        <v>0</v>
      </c>
      <c r="CM24" s="4">
        <f t="shared" si="35"/>
        <v>12</v>
      </c>
      <c r="CN24" s="4">
        <f t="shared" si="36"/>
        <v>0</v>
      </c>
      <c r="CO24" s="4">
        <f t="shared" si="37"/>
        <v>0</v>
      </c>
      <c r="CP24" s="4">
        <f t="shared" si="38"/>
        <v>202</v>
      </c>
      <c r="CQ24" s="4">
        <f t="shared" si="39"/>
        <v>0</v>
      </c>
      <c r="CR24" s="4">
        <f t="shared" si="40"/>
        <v>0</v>
      </c>
      <c r="CS24" s="4">
        <f t="shared" si="41"/>
        <v>0</v>
      </c>
      <c r="CT24" s="47">
        <v>22</v>
      </c>
      <c r="CU24" s="32"/>
      <c r="CV24" s="44">
        <v>359.83</v>
      </c>
      <c r="CW24" s="44">
        <v>525</v>
      </c>
      <c r="CX24" s="4">
        <v>0</v>
      </c>
      <c r="CY24" s="44">
        <v>214</v>
      </c>
      <c r="CZ24" s="44">
        <v>0</v>
      </c>
      <c r="DA24" s="44">
        <v>206</v>
      </c>
      <c r="DB24" s="44">
        <v>0</v>
      </c>
      <c r="DC24" s="44">
        <v>0</v>
      </c>
      <c r="DD24" s="3">
        <f t="shared" si="42"/>
        <v>0</v>
      </c>
      <c r="DE24" s="3">
        <f t="shared" si="43"/>
        <v>0</v>
      </c>
      <c r="DF24" s="3">
        <v>0</v>
      </c>
      <c r="DG24" s="3">
        <f t="shared" si="44"/>
        <v>0</v>
      </c>
      <c r="DH24" s="4">
        <f t="shared" si="24"/>
        <v>0</v>
      </c>
      <c r="DI24" s="3">
        <f t="shared" si="70"/>
        <v>0</v>
      </c>
      <c r="DJ24" s="3"/>
      <c r="DP24" s="3">
        <f t="shared" si="26"/>
        <v>146.20620115956643</v>
      </c>
      <c r="DR24">
        <v>0</v>
      </c>
      <c r="DS24">
        <v>0</v>
      </c>
    </row>
    <row r="25" spans="1:123" x14ac:dyDescent="0.3">
      <c r="A25" s="1">
        <v>42392</v>
      </c>
      <c r="B25" s="3">
        <v>36651</v>
      </c>
      <c r="C25" s="4">
        <f t="shared" si="27"/>
        <v>0</v>
      </c>
      <c r="D25" s="4">
        <f t="shared" si="0"/>
        <v>36651</v>
      </c>
      <c r="E25" s="3">
        <f t="shared" si="68"/>
        <v>36651</v>
      </c>
      <c r="F25" s="4">
        <f t="shared" si="46"/>
        <v>0</v>
      </c>
      <c r="G25" s="4">
        <f t="shared" si="1"/>
        <v>0</v>
      </c>
      <c r="H25" s="33"/>
      <c r="I25" s="3">
        <v>18163</v>
      </c>
      <c r="J25" s="4">
        <f t="shared" si="28"/>
        <v>-143</v>
      </c>
      <c r="K25" s="4">
        <f t="shared" si="2"/>
        <v>16343</v>
      </c>
      <c r="L25" s="3">
        <f t="shared" si="63"/>
        <v>18163</v>
      </c>
      <c r="M25" s="4">
        <f t="shared" si="48"/>
        <v>-143</v>
      </c>
      <c r="P25" s="45">
        <v>307</v>
      </c>
      <c r="Q25" s="21">
        <f t="shared" si="59"/>
        <v>234.77777777777777</v>
      </c>
      <c r="R25" s="21">
        <f t="shared" si="60"/>
        <v>72.222222222222229</v>
      </c>
      <c r="S25" s="33"/>
      <c r="T25" s="3">
        <v>32210</v>
      </c>
      <c r="U25" s="4">
        <f t="shared" si="29"/>
        <v>127</v>
      </c>
      <c r="V25" s="4">
        <f t="shared" si="3"/>
        <v>30986</v>
      </c>
      <c r="W25" s="3">
        <f>W24</f>
        <v>32083</v>
      </c>
      <c r="X25" s="4">
        <f t="shared" si="50"/>
        <v>0</v>
      </c>
      <c r="AA25" s="46">
        <v>489</v>
      </c>
      <c r="AB25" s="3">
        <f t="shared" si="4"/>
        <v>489</v>
      </c>
      <c r="AC25" s="3">
        <v>0</v>
      </c>
      <c r="AD25" s="41">
        <f t="shared" si="65"/>
        <v>72.222222222222229</v>
      </c>
      <c r="AE25" s="3">
        <v>52471</v>
      </c>
      <c r="AF25" s="47">
        <v>656</v>
      </c>
      <c r="AG25" s="3">
        <v>2672</v>
      </c>
      <c r="AH25" s="3"/>
      <c r="AI25" s="33"/>
      <c r="AJ25" s="44">
        <v>826.1</v>
      </c>
      <c r="AK25" s="3">
        <v>365599</v>
      </c>
      <c r="AL25" s="4">
        <f t="shared" si="30"/>
        <v>5238</v>
      </c>
      <c r="AM25" s="3">
        <v>1970000</v>
      </c>
      <c r="AN25" s="3">
        <f t="shared" si="6"/>
        <v>365599</v>
      </c>
      <c r="AO25" s="3">
        <f t="shared" si="51"/>
        <v>365599</v>
      </c>
      <c r="AP25" s="4">
        <f t="shared" si="52"/>
        <v>5238</v>
      </c>
      <c r="AQ25" s="47" t="s">
        <v>17</v>
      </c>
      <c r="AT25" s="3">
        <v>2680</v>
      </c>
      <c r="AV25" s="44">
        <v>28</v>
      </c>
      <c r="AW25" s="3">
        <f t="shared" si="31"/>
        <v>28</v>
      </c>
      <c r="AX25" s="47">
        <v>0</v>
      </c>
      <c r="AY25" s="44">
        <v>0</v>
      </c>
      <c r="AZ25" s="44">
        <v>0</v>
      </c>
      <c r="BA25" s="3">
        <f t="shared" si="7"/>
        <v>28</v>
      </c>
      <c r="BB25" s="44">
        <v>11</v>
      </c>
      <c r="BC25" s="44">
        <v>0.9</v>
      </c>
      <c r="BD25" s="47">
        <v>0.09</v>
      </c>
      <c r="BE25" s="3">
        <f t="shared" si="8"/>
        <v>28</v>
      </c>
      <c r="BF25" s="3">
        <f t="shared" si="9"/>
        <v>0</v>
      </c>
      <c r="BG25" s="3" t="b">
        <f t="shared" si="10"/>
        <v>0</v>
      </c>
      <c r="BH25" s="17">
        <f t="shared" si="61"/>
        <v>44.222222222222229</v>
      </c>
      <c r="BI25" s="7" t="b">
        <f t="shared" si="62"/>
        <v>1</v>
      </c>
      <c r="BJ25" s="12">
        <v>0</v>
      </c>
      <c r="BK25" s="4">
        <f t="shared" si="32"/>
        <v>0</v>
      </c>
      <c r="BL25" s="4">
        <f t="shared" si="11"/>
        <v>2645.4545454545455</v>
      </c>
      <c r="BM25" s="4">
        <f t="shared" si="33"/>
        <v>2601.2323232323233</v>
      </c>
      <c r="BN25" s="4">
        <f t="shared" si="34"/>
        <v>2601.2323232323233</v>
      </c>
      <c r="BO25" s="33"/>
      <c r="BP25" s="47">
        <v>501.89</v>
      </c>
      <c r="BQ25" s="3">
        <v>57369</v>
      </c>
      <c r="BR25" s="4">
        <v>475</v>
      </c>
      <c r="BS25" s="4">
        <f t="shared" si="12"/>
        <v>53973</v>
      </c>
      <c r="BT25" s="4">
        <f t="shared" si="69"/>
        <v>55357</v>
      </c>
      <c r="BU25" s="4">
        <f t="shared" si="67"/>
        <v>0</v>
      </c>
      <c r="BV25" s="47" t="s">
        <v>14</v>
      </c>
      <c r="BY25" s="44">
        <v>457</v>
      </c>
      <c r="BZ25" s="44">
        <v>28</v>
      </c>
      <c r="CA25" s="44">
        <v>215</v>
      </c>
      <c r="CB25" s="3">
        <f t="shared" si="54"/>
        <v>215</v>
      </c>
      <c r="CC25" s="3">
        <v>0</v>
      </c>
      <c r="CD25" s="44">
        <v>0</v>
      </c>
      <c r="CE25" s="44">
        <v>0</v>
      </c>
      <c r="CF25" s="3">
        <f t="shared" si="15"/>
        <v>215</v>
      </c>
      <c r="CG25" s="44">
        <v>3</v>
      </c>
      <c r="CL25" s="47">
        <v>0</v>
      </c>
      <c r="CM25" s="4">
        <f t="shared" si="35"/>
        <v>28</v>
      </c>
      <c r="CN25" s="4">
        <f t="shared" si="36"/>
        <v>0</v>
      </c>
      <c r="CO25" s="4">
        <f t="shared" si="37"/>
        <v>0</v>
      </c>
      <c r="CP25" s="4">
        <f t="shared" si="38"/>
        <v>187</v>
      </c>
      <c r="CQ25" s="4">
        <f t="shared" si="39"/>
        <v>0</v>
      </c>
      <c r="CR25" s="4">
        <f t="shared" si="40"/>
        <v>0</v>
      </c>
      <c r="CS25" s="4">
        <f t="shared" si="41"/>
        <v>0</v>
      </c>
      <c r="CT25" s="47">
        <v>75</v>
      </c>
      <c r="CU25" s="32"/>
      <c r="CV25" s="44">
        <v>359.83</v>
      </c>
      <c r="CW25" s="44">
        <v>525</v>
      </c>
      <c r="CX25" s="4">
        <v>0</v>
      </c>
      <c r="CY25" s="44">
        <v>215</v>
      </c>
      <c r="CZ25" s="44">
        <v>0</v>
      </c>
      <c r="DA25" s="44">
        <v>212</v>
      </c>
      <c r="DB25" s="44">
        <v>0</v>
      </c>
      <c r="DC25" s="44">
        <v>0</v>
      </c>
      <c r="DD25" s="3">
        <f t="shared" si="42"/>
        <v>0</v>
      </c>
      <c r="DE25" s="3">
        <f t="shared" si="43"/>
        <v>0</v>
      </c>
      <c r="DF25" s="3">
        <v>0</v>
      </c>
      <c r="DG25" s="3">
        <f t="shared" si="44"/>
        <v>0</v>
      </c>
      <c r="DH25" s="4">
        <f t="shared" si="24"/>
        <v>0</v>
      </c>
      <c r="DI25" s="3">
        <f t="shared" si="70"/>
        <v>0</v>
      </c>
      <c r="DJ25" s="3"/>
      <c r="DP25" s="3">
        <f t="shared" si="26"/>
        <v>0</v>
      </c>
      <c r="DR25">
        <v>0</v>
      </c>
      <c r="DS25">
        <v>0</v>
      </c>
    </row>
    <row r="26" spans="1:123" x14ac:dyDescent="0.3">
      <c r="A26" s="1">
        <v>42393</v>
      </c>
      <c r="B26" s="3">
        <v>36724</v>
      </c>
      <c r="C26" s="4">
        <f t="shared" si="27"/>
        <v>73</v>
      </c>
      <c r="D26" s="4">
        <f t="shared" si="0"/>
        <v>36724</v>
      </c>
      <c r="E26" s="3">
        <f t="shared" si="68"/>
        <v>36724</v>
      </c>
      <c r="F26" s="4">
        <f t="shared" si="46"/>
        <v>73</v>
      </c>
      <c r="G26" s="4">
        <f t="shared" si="1"/>
        <v>36.803629947063271</v>
      </c>
      <c r="H26" s="33"/>
      <c r="I26" s="3">
        <v>17922</v>
      </c>
      <c r="J26" s="4">
        <f t="shared" si="28"/>
        <v>-241</v>
      </c>
      <c r="K26" s="4">
        <f t="shared" si="2"/>
        <v>15489</v>
      </c>
      <c r="L26" s="3">
        <f t="shared" si="63"/>
        <v>17922</v>
      </c>
      <c r="M26" s="4">
        <f t="shared" si="48"/>
        <v>-241</v>
      </c>
      <c r="P26" s="45">
        <v>284</v>
      </c>
      <c r="Q26" s="21">
        <f t="shared" si="59"/>
        <v>162.28282828282829</v>
      </c>
      <c r="R26" s="21">
        <f t="shared" si="60"/>
        <v>121.71717171717172</v>
      </c>
      <c r="S26" s="33"/>
      <c r="T26" s="3">
        <v>32147</v>
      </c>
      <c r="U26" s="4">
        <f t="shared" si="29"/>
        <v>-63</v>
      </c>
      <c r="V26" s="4">
        <f t="shared" si="3"/>
        <v>30986</v>
      </c>
      <c r="W26" s="3">
        <f>W25</f>
        <v>32083</v>
      </c>
      <c r="X26" s="4">
        <f t="shared" si="50"/>
        <v>0</v>
      </c>
      <c r="AA26" s="46">
        <v>490</v>
      </c>
      <c r="AB26" s="3">
        <f t="shared" si="4"/>
        <v>490</v>
      </c>
      <c r="AC26" s="3">
        <f t="shared" ref="AC26:AC31" si="71">MIN(AB26,-X26/1.98)</f>
        <v>0</v>
      </c>
      <c r="AD26" s="41">
        <f t="shared" si="65"/>
        <v>121.71717171717172</v>
      </c>
      <c r="AE26" s="3">
        <v>52471</v>
      </c>
      <c r="AF26" s="47">
        <v>656</v>
      </c>
      <c r="AG26" s="3">
        <v>1851</v>
      </c>
      <c r="AH26" s="3"/>
      <c r="AI26" s="33"/>
      <c r="AJ26" s="44">
        <v>827.11</v>
      </c>
      <c r="AK26" s="3">
        <v>369519</v>
      </c>
      <c r="AL26" s="4">
        <f t="shared" si="30"/>
        <v>3920</v>
      </c>
      <c r="AM26" s="3">
        <v>1970000</v>
      </c>
      <c r="AN26" s="3">
        <f t="shared" si="6"/>
        <v>369519</v>
      </c>
      <c r="AO26" s="3">
        <f t="shared" si="51"/>
        <v>369519</v>
      </c>
      <c r="AP26" s="4">
        <f t="shared" si="52"/>
        <v>3920</v>
      </c>
      <c r="AQ26" s="47" t="s">
        <v>17</v>
      </c>
      <c r="AT26" s="3">
        <v>2004</v>
      </c>
      <c r="AV26" s="44">
        <v>28</v>
      </c>
      <c r="AW26" s="3">
        <f t="shared" si="31"/>
        <v>28</v>
      </c>
      <c r="AX26" s="47">
        <v>0</v>
      </c>
      <c r="AY26" s="44">
        <v>0</v>
      </c>
      <c r="AZ26" s="44">
        <v>0</v>
      </c>
      <c r="BA26" s="3">
        <f t="shared" si="7"/>
        <v>28</v>
      </c>
      <c r="BB26" s="44">
        <v>0</v>
      </c>
      <c r="BC26" s="44">
        <v>0.36</v>
      </c>
      <c r="BD26" s="47">
        <v>0</v>
      </c>
      <c r="BE26" s="3">
        <f t="shared" si="8"/>
        <v>28</v>
      </c>
      <c r="BF26" s="3">
        <f t="shared" si="9"/>
        <v>0</v>
      </c>
      <c r="BG26" s="3" t="b">
        <f t="shared" si="10"/>
        <v>0</v>
      </c>
      <c r="BJ26" s="12">
        <v>0</v>
      </c>
      <c r="BK26" s="4">
        <f t="shared" si="32"/>
        <v>0</v>
      </c>
      <c r="BL26" s="4">
        <f t="shared" si="11"/>
        <v>1979.7979797979799</v>
      </c>
      <c r="BM26" s="4">
        <f t="shared" si="33"/>
        <v>1979.7979797979799</v>
      </c>
      <c r="BN26" s="4">
        <f t="shared" si="34"/>
        <v>1979.7979797979799</v>
      </c>
      <c r="BO26" s="33"/>
      <c r="BP26" s="47">
        <v>501.95</v>
      </c>
      <c r="BQ26" s="3">
        <v>57435</v>
      </c>
      <c r="BR26" s="4">
        <v>66</v>
      </c>
      <c r="BS26" s="4">
        <f t="shared" si="12"/>
        <v>53973</v>
      </c>
      <c r="BT26" s="4">
        <f t="shared" si="69"/>
        <v>55357</v>
      </c>
      <c r="BU26" s="4">
        <f t="shared" si="67"/>
        <v>0</v>
      </c>
      <c r="BV26" s="47" t="s">
        <v>14</v>
      </c>
      <c r="BY26" s="44">
        <v>248</v>
      </c>
      <c r="BZ26" s="44">
        <v>28</v>
      </c>
      <c r="CA26" s="44">
        <v>215</v>
      </c>
      <c r="CB26" s="3">
        <f t="shared" si="54"/>
        <v>215</v>
      </c>
      <c r="CC26" s="3">
        <v>0</v>
      </c>
      <c r="CD26" s="44">
        <v>0</v>
      </c>
      <c r="CE26" s="44">
        <v>0</v>
      </c>
      <c r="CF26" s="3">
        <f t="shared" si="15"/>
        <v>215</v>
      </c>
      <c r="CG26" s="44">
        <v>0</v>
      </c>
      <c r="CL26" s="47">
        <v>0</v>
      </c>
      <c r="CM26" s="4">
        <f t="shared" si="35"/>
        <v>28</v>
      </c>
      <c r="CN26" s="4">
        <f t="shared" si="36"/>
        <v>0</v>
      </c>
      <c r="CO26" s="4">
        <f t="shared" si="37"/>
        <v>0</v>
      </c>
      <c r="CP26" s="4">
        <f t="shared" si="38"/>
        <v>187</v>
      </c>
      <c r="CQ26" s="4">
        <f t="shared" si="39"/>
        <v>0</v>
      </c>
      <c r="CR26" s="4">
        <f t="shared" si="40"/>
        <v>0</v>
      </c>
      <c r="CS26" s="4">
        <f t="shared" si="41"/>
        <v>0</v>
      </c>
      <c r="CT26" s="47">
        <v>41</v>
      </c>
      <c r="CU26" s="32"/>
      <c r="CV26" s="44">
        <v>359.81</v>
      </c>
      <c r="CW26" s="44">
        <v>524</v>
      </c>
      <c r="CX26" s="4">
        <v>-1</v>
      </c>
      <c r="CY26" s="44">
        <v>215</v>
      </c>
      <c r="CZ26" s="44">
        <v>0</v>
      </c>
      <c r="DA26" s="44">
        <v>205</v>
      </c>
      <c r="DB26" s="44">
        <v>0</v>
      </c>
      <c r="DC26" s="44">
        <v>0</v>
      </c>
      <c r="DD26" s="3">
        <f t="shared" si="42"/>
        <v>0</v>
      </c>
      <c r="DE26" s="3">
        <f t="shared" si="43"/>
        <v>0</v>
      </c>
      <c r="DF26" s="3">
        <v>0</v>
      </c>
      <c r="DG26" s="3">
        <f t="shared" si="44"/>
        <v>0</v>
      </c>
      <c r="DH26" s="4">
        <f t="shared" si="24"/>
        <v>0</v>
      </c>
      <c r="DI26" s="3">
        <f t="shared" si="70"/>
        <v>0</v>
      </c>
      <c r="DJ26" s="3"/>
      <c r="DP26" s="3">
        <f t="shared" si="26"/>
        <v>36.803629947063271</v>
      </c>
      <c r="DR26">
        <v>0</v>
      </c>
      <c r="DS26">
        <v>0</v>
      </c>
    </row>
    <row r="27" spans="1:123" x14ac:dyDescent="0.3">
      <c r="A27" s="1">
        <v>42394</v>
      </c>
      <c r="B27" s="3">
        <v>36797</v>
      </c>
      <c r="C27" s="4">
        <f t="shared" si="27"/>
        <v>73</v>
      </c>
      <c r="D27" s="4">
        <f t="shared" si="0"/>
        <v>36797</v>
      </c>
      <c r="E27" s="3">
        <f t="shared" si="68"/>
        <v>36797</v>
      </c>
      <c r="F27" s="4">
        <f t="shared" si="46"/>
        <v>73</v>
      </c>
      <c r="G27" s="4">
        <f t="shared" si="1"/>
        <v>36.803629947063271</v>
      </c>
      <c r="H27" s="33"/>
      <c r="I27" s="3">
        <v>17663</v>
      </c>
      <c r="J27" s="4">
        <f t="shared" si="28"/>
        <v>-259</v>
      </c>
      <c r="K27" s="4">
        <f t="shared" si="2"/>
        <v>14683</v>
      </c>
      <c r="L27" s="3">
        <f t="shared" si="63"/>
        <v>17663</v>
      </c>
      <c r="M27" s="4">
        <f t="shared" si="48"/>
        <v>-259</v>
      </c>
      <c r="P27" s="45">
        <v>279</v>
      </c>
      <c r="Q27" s="21">
        <f t="shared" si="59"/>
        <v>148.1919191919192</v>
      </c>
      <c r="R27" s="21">
        <f t="shared" si="60"/>
        <v>130.8080808080808</v>
      </c>
      <c r="S27" s="33"/>
      <c r="T27" s="3">
        <v>32002</v>
      </c>
      <c r="U27" s="4">
        <f t="shared" si="29"/>
        <v>-145</v>
      </c>
      <c r="V27" s="4">
        <f>MIN(T27:T57)</f>
        <v>30986</v>
      </c>
      <c r="W27" s="3">
        <f t="shared" ref="W27:W31" si="72">T27</f>
        <v>32002</v>
      </c>
      <c r="X27" s="4">
        <f t="shared" si="50"/>
        <v>-81</v>
      </c>
      <c r="AA27" s="46">
        <v>486</v>
      </c>
      <c r="AB27" s="3">
        <f t="shared" si="4"/>
        <v>486</v>
      </c>
      <c r="AC27" s="3">
        <f t="shared" si="71"/>
        <v>40.909090909090907</v>
      </c>
      <c r="AD27" s="41">
        <f t="shared" si="65"/>
        <v>130.8080808080808</v>
      </c>
      <c r="AE27" s="3">
        <v>52471</v>
      </c>
      <c r="AF27" s="47">
        <v>656</v>
      </c>
      <c r="AG27" s="3">
        <v>1358</v>
      </c>
      <c r="AH27" s="3"/>
      <c r="AI27" s="33"/>
      <c r="AJ27" s="44">
        <v>827.87</v>
      </c>
      <c r="AK27" s="3">
        <v>372486</v>
      </c>
      <c r="AL27" s="4">
        <f t="shared" si="30"/>
        <v>2967</v>
      </c>
      <c r="AM27" s="3">
        <v>1970000</v>
      </c>
      <c r="AN27" s="3">
        <f t="shared" si="6"/>
        <v>372486</v>
      </c>
      <c r="AO27" s="3">
        <f t="shared" si="51"/>
        <v>372486</v>
      </c>
      <c r="AP27" s="4">
        <f t="shared" si="52"/>
        <v>2967</v>
      </c>
      <c r="AQ27" s="47" t="s">
        <v>17</v>
      </c>
      <c r="AT27" s="3">
        <v>1562</v>
      </c>
      <c r="AV27" s="44">
        <v>66</v>
      </c>
      <c r="AW27" s="3">
        <f t="shared" si="31"/>
        <v>66</v>
      </c>
      <c r="AX27" s="47">
        <v>0</v>
      </c>
      <c r="AY27" s="44">
        <v>0</v>
      </c>
      <c r="AZ27" s="44">
        <v>0</v>
      </c>
      <c r="BA27" s="3">
        <f t="shared" si="7"/>
        <v>66</v>
      </c>
      <c r="BB27" s="44">
        <v>0</v>
      </c>
      <c r="BC27" s="44">
        <v>0</v>
      </c>
      <c r="BD27" s="47">
        <v>0</v>
      </c>
      <c r="BE27" s="3">
        <f t="shared" si="8"/>
        <v>66</v>
      </c>
      <c r="BF27" s="3">
        <f t="shared" si="9"/>
        <v>0</v>
      </c>
      <c r="BG27" s="3" t="b">
        <f t="shared" si="10"/>
        <v>0</v>
      </c>
      <c r="BJ27" s="12">
        <v>0</v>
      </c>
      <c r="BK27" s="4">
        <f t="shared" si="32"/>
        <v>0</v>
      </c>
      <c r="BL27" s="4">
        <f t="shared" si="11"/>
        <v>1498.4848484848485</v>
      </c>
      <c r="BM27" s="4">
        <f t="shared" si="33"/>
        <v>1498.4848484848485</v>
      </c>
      <c r="BN27" s="4">
        <f t="shared" si="34"/>
        <v>1498.4848484848485</v>
      </c>
      <c r="BO27" s="33"/>
      <c r="BP27" s="47">
        <v>501.93</v>
      </c>
      <c r="BQ27" s="3">
        <v>57413</v>
      </c>
      <c r="BR27" s="4">
        <v>-22</v>
      </c>
      <c r="BS27" s="4">
        <f t="shared" si="12"/>
        <v>53973</v>
      </c>
      <c r="BT27" s="4">
        <f t="shared" ref="BT27:BT32" si="73">BT26</f>
        <v>55357</v>
      </c>
      <c r="BU27" s="4">
        <f t="shared" si="67"/>
        <v>0</v>
      </c>
      <c r="BV27" s="47" t="s">
        <v>15</v>
      </c>
      <c r="BY27" s="44">
        <v>202</v>
      </c>
      <c r="BZ27" s="44">
        <v>66</v>
      </c>
      <c r="CA27" s="44">
        <v>213</v>
      </c>
      <c r="CB27" s="3">
        <f t="shared" si="54"/>
        <v>213</v>
      </c>
      <c r="CC27" s="3">
        <v>0</v>
      </c>
      <c r="CD27" s="44">
        <v>0</v>
      </c>
      <c r="CE27" s="44">
        <v>0</v>
      </c>
      <c r="CF27" s="3">
        <f t="shared" si="15"/>
        <v>213</v>
      </c>
      <c r="CG27" s="44">
        <v>0</v>
      </c>
      <c r="CL27" s="47">
        <v>0</v>
      </c>
      <c r="CM27" s="4">
        <f t="shared" si="35"/>
        <v>66</v>
      </c>
      <c r="CN27" s="4">
        <f t="shared" si="36"/>
        <v>0</v>
      </c>
      <c r="CO27" s="4">
        <f t="shared" si="37"/>
        <v>0</v>
      </c>
      <c r="CP27" s="4">
        <f t="shared" si="38"/>
        <v>147</v>
      </c>
      <c r="CQ27" s="4">
        <f t="shared" si="39"/>
        <v>0</v>
      </c>
      <c r="CR27" s="4">
        <f t="shared" si="40"/>
        <v>0</v>
      </c>
      <c r="CS27" s="4">
        <f t="shared" si="41"/>
        <v>0</v>
      </c>
      <c r="CT27" s="47">
        <v>25</v>
      </c>
      <c r="CU27" s="32"/>
      <c r="CV27" s="44">
        <v>359.81</v>
      </c>
      <c r="CW27" s="44">
        <v>524</v>
      </c>
      <c r="CX27" s="4">
        <v>0</v>
      </c>
      <c r="CY27" s="44">
        <v>213</v>
      </c>
      <c r="CZ27" s="44">
        <v>0</v>
      </c>
      <c r="DA27" s="44">
        <v>202</v>
      </c>
      <c r="DB27" s="44">
        <v>0</v>
      </c>
      <c r="DC27" s="44">
        <v>0</v>
      </c>
      <c r="DD27" s="3">
        <f t="shared" si="42"/>
        <v>0</v>
      </c>
      <c r="DE27" s="3">
        <f t="shared" si="43"/>
        <v>0</v>
      </c>
      <c r="DF27" s="3">
        <v>0</v>
      </c>
      <c r="DG27" s="3">
        <f t="shared" si="44"/>
        <v>0</v>
      </c>
      <c r="DH27" s="4">
        <f t="shared" si="24"/>
        <v>0</v>
      </c>
      <c r="DI27" s="3">
        <f t="shared" si="70"/>
        <v>0</v>
      </c>
      <c r="DJ27" s="3"/>
      <c r="DP27" s="3">
        <f t="shared" si="26"/>
        <v>36.803629947063271</v>
      </c>
      <c r="DR27">
        <v>0</v>
      </c>
      <c r="DS27">
        <v>0</v>
      </c>
    </row>
    <row r="28" spans="1:123" x14ac:dyDescent="0.3">
      <c r="A28" s="1">
        <v>42395</v>
      </c>
      <c r="B28" s="3">
        <v>36797</v>
      </c>
      <c r="C28" s="4">
        <f t="shared" si="27"/>
        <v>0</v>
      </c>
      <c r="D28" s="4">
        <f t="shared" si="0"/>
        <v>36797</v>
      </c>
      <c r="E28" s="3">
        <f t="shared" ref="E28:E42" si="74">B28</f>
        <v>36797</v>
      </c>
      <c r="F28" s="4">
        <f t="shared" si="46"/>
        <v>0</v>
      </c>
      <c r="G28" s="4">
        <f t="shared" si="1"/>
        <v>0</v>
      </c>
      <c r="H28" s="33"/>
      <c r="I28" s="3">
        <v>17450</v>
      </c>
      <c r="J28" s="4">
        <f t="shared" si="28"/>
        <v>-213</v>
      </c>
      <c r="K28" s="4">
        <f t="shared" si="2"/>
        <v>13937</v>
      </c>
      <c r="L28" s="3">
        <f t="shared" si="63"/>
        <v>17450</v>
      </c>
      <c r="M28" s="4">
        <f t="shared" si="48"/>
        <v>-213</v>
      </c>
      <c r="P28" s="45">
        <v>246</v>
      </c>
      <c r="Q28" s="21">
        <f t="shared" si="59"/>
        <v>138.42424242424244</v>
      </c>
      <c r="R28" s="21">
        <f t="shared" si="60"/>
        <v>107.57575757575758</v>
      </c>
      <c r="S28" s="33"/>
      <c r="T28" s="3">
        <v>31755</v>
      </c>
      <c r="U28" s="4">
        <f t="shared" si="29"/>
        <v>-247</v>
      </c>
      <c r="V28" s="4">
        <f t="shared" si="3"/>
        <v>30986</v>
      </c>
      <c r="W28" s="3">
        <f t="shared" si="72"/>
        <v>31755</v>
      </c>
      <c r="X28" s="4">
        <f t="shared" si="50"/>
        <v>-247</v>
      </c>
      <c r="AA28" s="46">
        <v>491</v>
      </c>
      <c r="AB28" s="3">
        <f t="shared" si="4"/>
        <v>491</v>
      </c>
      <c r="AC28" s="3">
        <f t="shared" si="71"/>
        <v>124.74747474747475</v>
      </c>
      <c r="AD28" s="41">
        <f t="shared" si="65"/>
        <v>107.57575757575758</v>
      </c>
      <c r="AE28" s="3">
        <v>52471</v>
      </c>
      <c r="AF28" s="47">
        <v>656</v>
      </c>
      <c r="AG28" s="3">
        <v>1102</v>
      </c>
      <c r="AH28" s="3"/>
      <c r="AI28" s="33"/>
      <c r="AJ28" s="44">
        <v>828.53</v>
      </c>
      <c r="AK28" s="3">
        <v>375075</v>
      </c>
      <c r="AL28" s="4">
        <f t="shared" si="30"/>
        <v>2589</v>
      </c>
      <c r="AM28" s="3">
        <v>1970000</v>
      </c>
      <c r="AN28" s="3">
        <f t="shared" si="6"/>
        <v>375075</v>
      </c>
      <c r="AO28" s="3">
        <f t="shared" si="51"/>
        <v>375075</v>
      </c>
      <c r="AP28" s="4">
        <f t="shared" si="52"/>
        <v>2589</v>
      </c>
      <c r="AQ28" s="47" t="s">
        <v>17</v>
      </c>
      <c r="AT28" s="3">
        <v>1334</v>
      </c>
      <c r="AV28" s="44">
        <v>29</v>
      </c>
      <c r="AW28" s="3">
        <f t="shared" si="31"/>
        <v>29</v>
      </c>
      <c r="AX28" s="47">
        <v>0</v>
      </c>
      <c r="AY28" s="44">
        <v>0</v>
      </c>
      <c r="AZ28" s="44">
        <v>0</v>
      </c>
      <c r="BA28" s="3">
        <f t="shared" si="7"/>
        <v>29</v>
      </c>
      <c r="BB28" s="44">
        <v>0</v>
      </c>
      <c r="BC28" s="44">
        <v>0</v>
      </c>
      <c r="BD28" s="47">
        <v>0</v>
      </c>
      <c r="BE28" s="3">
        <f t="shared" si="8"/>
        <v>29</v>
      </c>
      <c r="BF28" s="3">
        <f t="shared" si="9"/>
        <v>0</v>
      </c>
      <c r="BG28" s="3" t="b">
        <f t="shared" si="10"/>
        <v>0</v>
      </c>
      <c r="BH28" s="17">
        <f>MIN(AP28/1.98,AD28+AC28-BE28-BF28)</f>
        <v>203.32323232323233</v>
      </c>
      <c r="BI28" s="7" t="b">
        <f>AD28+AC28=BE28+BF28+BH28</f>
        <v>1</v>
      </c>
      <c r="BJ28" s="12">
        <v>0</v>
      </c>
      <c r="BK28" s="4">
        <f t="shared" si="32"/>
        <v>0</v>
      </c>
      <c r="BL28" s="4">
        <f t="shared" si="11"/>
        <v>1307.5757575757575</v>
      </c>
      <c r="BM28" s="4">
        <f t="shared" si="33"/>
        <v>1104.2525252525252</v>
      </c>
      <c r="BN28" s="4">
        <f t="shared" si="34"/>
        <v>1104.2525252525252</v>
      </c>
      <c r="BO28" s="33"/>
      <c r="BP28" s="47">
        <v>501.76</v>
      </c>
      <c r="BQ28" s="3">
        <v>57225</v>
      </c>
      <c r="BR28" s="4">
        <v>-188</v>
      </c>
      <c r="BS28" s="4">
        <f t="shared" si="12"/>
        <v>53973</v>
      </c>
      <c r="BT28" s="4">
        <f t="shared" si="73"/>
        <v>55357</v>
      </c>
      <c r="BU28" s="4">
        <f t="shared" si="67"/>
        <v>0</v>
      </c>
      <c r="BV28" s="47" t="s">
        <v>15</v>
      </c>
      <c r="BY28" s="44">
        <v>120</v>
      </c>
      <c r="BZ28" s="44">
        <v>29</v>
      </c>
      <c r="CA28" s="44">
        <v>215</v>
      </c>
      <c r="CB28" s="3">
        <f t="shared" si="54"/>
        <v>215</v>
      </c>
      <c r="CC28" s="3">
        <v>0</v>
      </c>
      <c r="CD28" s="44">
        <v>0</v>
      </c>
      <c r="CE28" s="44">
        <v>0</v>
      </c>
      <c r="CF28" s="3">
        <f t="shared" si="15"/>
        <v>215</v>
      </c>
      <c r="CG28" s="44">
        <v>0</v>
      </c>
      <c r="CL28" s="47">
        <v>0</v>
      </c>
      <c r="CM28" s="4">
        <f t="shared" si="35"/>
        <v>29</v>
      </c>
      <c r="CN28" s="4">
        <f t="shared" si="36"/>
        <v>0</v>
      </c>
      <c r="CO28" s="4">
        <f t="shared" si="37"/>
        <v>0</v>
      </c>
      <c r="CP28" s="4">
        <f t="shared" si="38"/>
        <v>186</v>
      </c>
      <c r="CQ28" s="4">
        <f t="shared" si="39"/>
        <v>0</v>
      </c>
      <c r="CR28" s="4">
        <f t="shared" si="40"/>
        <v>0</v>
      </c>
      <c r="CS28" s="4">
        <f t="shared" si="41"/>
        <v>0</v>
      </c>
      <c r="CT28" s="47">
        <v>18</v>
      </c>
      <c r="CU28" s="32"/>
      <c r="CV28" s="44">
        <v>359.81</v>
      </c>
      <c r="CW28" s="44">
        <v>524</v>
      </c>
      <c r="CX28" s="4">
        <v>0</v>
      </c>
      <c r="CY28" s="44">
        <v>215</v>
      </c>
      <c r="CZ28" s="44">
        <v>0</v>
      </c>
      <c r="DA28" s="44">
        <v>205</v>
      </c>
      <c r="DB28" s="44">
        <v>0</v>
      </c>
      <c r="DC28" s="44">
        <v>0</v>
      </c>
      <c r="DD28" s="3">
        <f t="shared" si="42"/>
        <v>0</v>
      </c>
      <c r="DE28" s="3">
        <f t="shared" si="43"/>
        <v>0</v>
      </c>
      <c r="DF28" s="3">
        <v>0</v>
      </c>
      <c r="DG28" s="3">
        <f t="shared" si="44"/>
        <v>0</v>
      </c>
      <c r="DH28" s="4">
        <f t="shared" si="24"/>
        <v>0</v>
      </c>
      <c r="DI28" s="3">
        <f t="shared" si="70"/>
        <v>0</v>
      </c>
      <c r="DJ28" s="3"/>
      <c r="DP28" s="3">
        <f t="shared" si="26"/>
        <v>0</v>
      </c>
      <c r="DR28">
        <v>0</v>
      </c>
      <c r="DS28">
        <v>0</v>
      </c>
    </row>
    <row r="29" spans="1:123" x14ac:dyDescent="0.3">
      <c r="A29" s="1">
        <v>42396</v>
      </c>
      <c r="B29" s="3">
        <v>36797</v>
      </c>
      <c r="C29" s="4">
        <f t="shared" si="27"/>
        <v>0</v>
      </c>
      <c r="D29" s="4">
        <f t="shared" si="0"/>
        <v>36797</v>
      </c>
      <c r="E29" s="3">
        <f t="shared" si="74"/>
        <v>36797</v>
      </c>
      <c r="F29" s="4">
        <f t="shared" si="46"/>
        <v>0</v>
      </c>
      <c r="G29" s="4">
        <f t="shared" si="1"/>
        <v>0</v>
      </c>
      <c r="H29" s="33"/>
      <c r="I29" s="3">
        <v>17160</v>
      </c>
      <c r="J29" s="4">
        <f t="shared" si="28"/>
        <v>-290</v>
      </c>
      <c r="K29" s="4">
        <f t="shared" si="2"/>
        <v>13271</v>
      </c>
      <c r="L29" s="3">
        <f t="shared" si="63"/>
        <v>17160</v>
      </c>
      <c r="M29" s="4">
        <f t="shared" si="48"/>
        <v>-290</v>
      </c>
      <c r="P29" s="45">
        <v>284</v>
      </c>
      <c r="Q29" s="21">
        <f t="shared" si="59"/>
        <v>137.53535353535352</v>
      </c>
      <c r="R29" s="21">
        <f t="shared" si="60"/>
        <v>146.46464646464648</v>
      </c>
      <c r="S29" s="33"/>
      <c r="T29" s="3">
        <v>31568</v>
      </c>
      <c r="U29" s="4">
        <f t="shared" si="29"/>
        <v>-187</v>
      </c>
      <c r="V29" s="4">
        <f t="shared" si="3"/>
        <v>30986</v>
      </c>
      <c r="W29" s="3">
        <f t="shared" si="72"/>
        <v>31568</v>
      </c>
      <c r="X29" s="4">
        <f t="shared" si="50"/>
        <v>-187</v>
      </c>
      <c r="AA29" s="46">
        <v>493</v>
      </c>
      <c r="AB29" s="3">
        <f t="shared" si="4"/>
        <v>493</v>
      </c>
      <c r="AC29" s="3">
        <f t="shared" si="71"/>
        <v>94.444444444444443</v>
      </c>
      <c r="AD29" s="41">
        <f t="shared" si="65"/>
        <v>146.46464646464648</v>
      </c>
      <c r="AE29" s="3">
        <v>52471</v>
      </c>
      <c r="AF29" s="47">
        <v>656</v>
      </c>
      <c r="AG29" s="3">
        <v>1002</v>
      </c>
      <c r="AH29" s="3"/>
      <c r="AI29" s="33"/>
      <c r="AJ29" s="44">
        <v>829.12</v>
      </c>
      <c r="AK29" s="3">
        <v>377395</v>
      </c>
      <c r="AL29" s="4">
        <f t="shared" si="30"/>
        <v>2320</v>
      </c>
      <c r="AM29" s="3">
        <v>1970000</v>
      </c>
      <c r="AN29" s="3">
        <f t="shared" si="6"/>
        <v>377395</v>
      </c>
      <c r="AO29" s="3">
        <f t="shared" si="51"/>
        <v>377395</v>
      </c>
      <c r="AP29" s="4">
        <f t="shared" si="52"/>
        <v>2320</v>
      </c>
      <c r="AQ29" s="47" t="s">
        <v>17</v>
      </c>
      <c r="AT29" s="3">
        <v>1242</v>
      </c>
      <c r="AV29" s="44">
        <v>72</v>
      </c>
      <c r="AW29" s="3">
        <f t="shared" si="31"/>
        <v>72</v>
      </c>
      <c r="AX29" s="47">
        <v>0</v>
      </c>
      <c r="AY29" s="44">
        <v>0</v>
      </c>
      <c r="AZ29" s="44">
        <v>0</v>
      </c>
      <c r="BA29" s="3">
        <f t="shared" si="7"/>
        <v>72</v>
      </c>
      <c r="BB29" s="44">
        <v>0</v>
      </c>
      <c r="BC29" s="44">
        <v>0</v>
      </c>
      <c r="BD29" s="47">
        <v>0</v>
      </c>
      <c r="BE29" s="3">
        <f t="shared" si="8"/>
        <v>72</v>
      </c>
      <c r="BF29" s="3">
        <f t="shared" si="9"/>
        <v>0</v>
      </c>
      <c r="BG29" s="3" t="b">
        <f t="shared" si="10"/>
        <v>0</v>
      </c>
      <c r="BH29" s="17">
        <f>MIN(AP29/1.98,AD29+AC29-BE29-BF29)</f>
        <v>168.90909090909093</v>
      </c>
      <c r="BI29" s="7" t="b">
        <f>AD29+AC29=BE29+BF29+BH29</f>
        <v>1</v>
      </c>
      <c r="BJ29" s="12">
        <v>0</v>
      </c>
      <c r="BK29" s="4">
        <f t="shared" si="32"/>
        <v>0</v>
      </c>
      <c r="BL29" s="4">
        <f t="shared" si="11"/>
        <v>1171.7171717171718</v>
      </c>
      <c r="BM29" s="4">
        <f t="shared" si="33"/>
        <v>1002.8080808080808</v>
      </c>
      <c r="BN29" s="4">
        <f t="shared" si="34"/>
        <v>1002.8080808080808</v>
      </c>
      <c r="BO29" s="33"/>
      <c r="BP29" s="47">
        <v>501.65</v>
      </c>
      <c r="BQ29" s="3">
        <v>57104</v>
      </c>
      <c r="BR29" s="4">
        <v>-121</v>
      </c>
      <c r="BS29" s="4">
        <f t="shared" si="12"/>
        <v>53973</v>
      </c>
      <c r="BT29" s="4">
        <f t="shared" si="73"/>
        <v>55357</v>
      </c>
      <c r="BU29" s="4">
        <f t="shared" si="67"/>
        <v>0</v>
      </c>
      <c r="BV29" s="47" t="s">
        <v>15</v>
      </c>
      <c r="BY29" s="44">
        <v>154</v>
      </c>
      <c r="BZ29" s="44">
        <v>72</v>
      </c>
      <c r="CA29" s="44">
        <v>215</v>
      </c>
      <c r="CB29" s="3">
        <f t="shared" si="54"/>
        <v>215</v>
      </c>
      <c r="CC29" s="3">
        <v>0</v>
      </c>
      <c r="CD29" s="44">
        <v>0</v>
      </c>
      <c r="CE29" s="44">
        <v>0</v>
      </c>
      <c r="CF29" s="3">
        <f t="shared" si="15"/>
        <v>215</v>
      </c>
      <c r="CG29" s="44">
        <v>0</v>
      </c>
      <c r="CL29" s="47">
        <v>0</v>
      </c>
      <c r="CM29" s="4">
        <f t="shared" si="35"/>
        <v>72</v>
      </c>
      <c r="CN29" s="4">
        <f t="shared" si="36"/>
        <v>0</v>
      </c>
      <c r="CO29" s="4">
        <f t="shared" si="37"/>
        <v>0</v>
      </c>
      <c r="CP29" s="4">
        <f t="shared" si="38"/>
        <v>143</v>
      </c>
      <c r="CQ29" s="4">
        <f t="shared" si="39"/>
        <v>0</v>
      </c>
      <c r="CR29" s="4">
        <f t="shared" si="40"/>
        <v>0</v>
      </c>
      <c r="CS29" s="4">
        <f t="shared" si="41"/>
        <v>0</v>
      </c>
      <c r="CT29" s="47">
        <v>15</v>
      </c>
      <c r="CU29" s="32"/>
      <c r="CV29" s="44">
        <v>359.81</v>
      </c>
      <c r="CW29" s="44">
        <v>524</v>
      </c>
      <c r="CX29" s="4">
        <v>0</v>
      </c>
      <c r="CY29" s="44">
        <v>215</v>
      </c>
      <c r="CZ29" s="44">
        <v>0</v>
      </c>
      <c r="DA29" s="44">
        <v>204</v>
      </c>
      <c r="DB29" s="44">
        <v>0</v>
      </c>
      <c r="DC29" s="44">
        <v>0</v>
      </c>
      <c r="DD29" s="3">
        <f t="shared" si="42"/>
        <v>0</v>
      </c>
      <c r="DE29" s="3">
        <f t="shared" si="43"/>
        <v>0</v>
      </c>
      <c r="DF29" s="3">
        <v>0</v>
      </c>
      <c r="DG29" s="3">
        <f t="shared" si="44"/>
        <v>0</v>
      </c>
      <c r="DH29" s="4">
        <f t="shared" si="24"/>
        <v>0</v>
      </c>
      <c r="DI29" s="3">
        <f t="shared" si="70"/>
        <v>0</v>
      </c>
      <c r="DJ29" s="3"/>
      <c r="DP29" s="3">
        <f t="shared" si="26"/>
        <v>0</v>
      </c>
      <c r="DR29">
        <v>0</v>
      </c>
      <c r="DS29">
        <v>0</v>
      </c>
    </row>
    <row r="30" spans="1:123" x14ac:dyDescent="0.3">
      <c r="A30" s="1">
        <v>42397</v>
      </c>
      <c r="B30" s="3">
        <v>36870</v>
      </c>
      <c r="C30" s="4">
        <f t="shared" si="27"/>
        <v>73</v>
      </c>
      <c r="D30" s="4">
        <f t="shared" si="0"/>
        <v>36870</v>
      </c>
      <c r="E30" s="3">
        <f t="shared" si="74"/>
        <v>36870</v>
      </c>
      <c r="F30" s="4">
        <f t="shared" si="46"/>
        <v>73</v>
      </c>
      <c r="G30" s="4">
        <f t="shared" si="1"/>
        <v>36.803629947063271</v>
      </c>
      <c r="H30" s="33"/>
      <c r="I30" s="3">
        <v>16930</v>
      </c>
      <c r="J30" s="4">
        <f t="shared" si="28"/>
        <v>-230</v>
      </c>
      <c r="K30" s="4">
        <f t="shared" si="2"/>
        <v>12642</v>
      </c>
      <c r="L30" s="3">
        <f t="shared" si="63"/>
        <v>16930</v>
      </c>
      <c r="M30" s="4">
        <f t="shared" si="48"/>
        <v>-230</v>
      </c>
      <c r="P30" s="45">
        <v>251</v>
      </c>
      <c r="Q30" s="21">
        <f t="shared" si="59"/>
        <v>134.83838383838383</v>
      </c>
      <c r="R30" s="21">
        <f t="shared" si="60"/>
        <v>116.16161616161617</v>
      </c>
      <c r="S30" s="33"/>
      <c r="T30" s="3">
        <v>31293</v>
      </c>
      <c r="U30" s="4">
        <f t="shared" si="29"/>
        <v>-275</v>
      </c>
      <c r="V30" s="4">
        <f t="shared" si="3"/>
        <v>30986</v>
      </c>
      <c r="W30" s="3">
        <f t="shared" si="72"/>
        <v>31293</v>
      </c>
      <c r="X30" s="4">
        <f t="shared" si="50"/>
        <v>-275</v>
      </c>
      <c r="AA30" s="46">
        <v>493</v>
      </c>
      <c r="AB30" s="3">
        <f t="shared" si="4"/>
        <v>493</v>
      </c>
      <c r="AC30" s="3">
        <f t="shared" si="71"/>
        <v>138.88888888888889</v>
      </c>
      <c r="AD30" s="41">
        <f t="shared" si="65"/>
        <v>116.16161616161617</v>
      </c>
      <c r="AE30" s="3">
        <v>52471</v>
      </c>
      <c r="AF30" s="47">
        <v>656</v>
      </c>
      <c r="AG30" s="3">
        <v>1020</v>
      </c>
      <c r="AH30" s="3"/>
      <c r="AI30" s="33"/>
      <c r="AJ30" s="44">
        <v>829.75</v>
      </c>
      <c r="AK30" s="3">
        <v>379885</v>
      </c>
      <c r="AL30" s="4">
        <f t="shared" si="30"/>
        <v>2490</v>
      </c>
      <c r="AM30" s="3">
        <v>1970000</v>
      </c>
      <c r="AN30" s="3">
        <f t="shared" si="6"/>
        <v>379885</v>
      </c>
      <c r="AO30" s="3">
        <f t="shared" si="51"/>
        <v>379885</v>
      </c>
      <c r="AP30" s="4">
        <f t="shared" si="52"/>
        <v>2490</v>
      </c>
      <c r="AQ30" s="47" t="s">
        <v>17</v>
      </c>
      <c r="AT30" s="3">
        <v>1275</v>
      </c>
      <c r="AV30" s="44">
        <v>20</v>
      </c>
      <c r="AW30" s="3">
        <f t="shared" si="31"/>
        <v>20</v>
      </c>
      <c r="AX30" s="47">
        <v>0</v>
      </c>
      <c r="AY30" s="44">
        <v>0</v>
      </c>
      <c r="AZ30" s="44">
        <v>0</v>
      </c>
      <c r="BA30" s="3">
        <f t="shared" si="7"/>
        <v>20</v>
      </c>
      <c r="BB30" s="44">
        <v>0</v>
      </c>
      <c r="BC30" s="44">
        <v>0</v>
      </c>
      <c r="BD30" s="47">
        <v>0</v>
      </c>
      <c r="BE30" s="3">
        <f t="shared" si="8"/>
        <v>20</v>
      </c>
      <c r="BF30" s="3">
        <f t="shared" si="9"/>
        <v>0</v>
      </c>
      <c r="BG30" s="3" t="b">
        <f t="shared" si="10"/>
        <v>0</v>
      </c>
      <c r="BH30" s="17">
        <f>MIN(AP30/1.98,AD30+AC30-BE30-BF30)</f>
        <v>235.05050505050505</v>
      </c>
      <c r="BI30" s="7" t="b">
        <f>AD30+AC30=BE30+BF30+BH30</f>
        <v>1</v>
      </c>
      <c r="BJ30" s="12">
        <v>0</v>
      </c>
      <c r="BK30" s="4">
        <f t="shared" si="32"/>
        <v>0</v>
      </c>
      <c r="BL30" s="4">
        <f t="shared" si="11"/>
        <v>1257.5757575757575</v>
      </c>
      <c r="BM30" s="4">
        <f t="shared" si="33"/>
        <v>1022.5252525252524</v>
      </c>
      <c r="BN30" s="4">
        <f t="shared" si="34"/>
        <v>1022.5252525252524</v>
      </c>
      <c r="BO30" s="33"/>
      <c r="BP30" s="47">
        <v>501.4</v>
      </c>
      <c r="BQ30" s="3">
        <v>56828</v>
      </c>
      <c r="BR30" s="4">
        <v>-276</v>
      </c>
      <c r="BS30" s="4">
        <f t="shared" si="12"/>
        <v>53973</v>
      </c>
      <c r="BT30" s="4">
        <f t="shared" si="73"/>
        <v>55357</v>
      </c>
      <c r="BU30" s="4">
        <f t="shared" si="67"/>
        <v>0</v>
      </c>
      <c r="BV30" s="47" t="s">
        <v>15</v>
      </c>
      <c r="BY30" s="44">
        <v>76</v>
      </c>
      <c r="BZ30" s="44">
        <v>20</v>
      </c>
      <c r="CA30" s="44">
        <v>215</v>
      </c>
      <c r="CB30" s="3">
        <f t="shared" si="54"/>
        <v>215</v>
      </c>
      <c r="CC30" s="3">
        <v>0</v>
      </c>
      <c r="CD30" s="44">
        <v>0</v>
      </c>
      <c r="CE30" s="44">
        <v>0</v>
      </c>
      <c r="CF30" s="3">
        <f t="shared" si="15"/>
        <v>215</v>
      </c>
      <c r="CG30" s="44">
        <v>0</v>
      </c>
      <c r="CL30" s="47">
        <v>0</v>
      </c>
      <c r="CM30" s="4">
        <f t="shared" si="35"/>
        <v>20</v>
      </c>
      <c r="CN30" s="4">
        <f t="shared" si="36"/>
        <v>0</v>
      </c>
      <c r="CO30" s="4">
        <f t="shared" si="37"/>
        <v>0</v>
      </c>
      <c r="CP30" s="4">
        <f t="shared" si="38"/>
        <v>195</v>
      </c>
      <c r="CQ30" s="4">
        <f t="shared" si="39"/>
        <v>0</v>
      </c>
      <c r="CR30" s="4">
        <f t="shared" si="40"/>
        <v>0</v>
      </c>
      <c r="CS30" s="4">
        <f t="shared" si="41"/>
        <v>0</v>
      </c>
      <c r="CT30" s="47">
        <v>12</v>
      </c>
      <c r="CU30" s="32"/>
      <c r="CV30" s="44">
        <v>359.81</v>
      </c>
      <c r="CW30" s="44">
        <v>524</v>
      </c>
      <c r="CX30" s="4">
        <v>0</v>
      </c>
      <c r="CY30" s="44">
        <v>215</v>
      </c>
      <c r="CZ30" s="44">
        <v>0</v>
      </c>
      <c r="DA30" s="44">
        <v>207</v>
      </c>
      <c r="DB30" s="44">
        <v>0</v>
      </c>
      <c r="DC30" s="44">
        <v>0</v>
      </c>
      <c r="DD30" s="3">
        <f t="shared" si="42"/>
        <v>0</v>
      </c>
      <c r="DE30" s="3">
        <f t="shared" si="43"/>
        <v>0</v>
      </c>
      <c r="DF30" s="3">
        <v>0</v>
      </c>
      <c r="DG30" s="3">
        <f t="shared" si="44"/>
        <v>0</v>
      </c>
      <c r="DH30" s="4">
        <f t="shared" si="24"/>
        <v>0</v>
      </c>
      <c r="DI30" s="3">
        <f t="shared" si="70"/>
        <v>0</v>
      </c>
      <c r="DJ30" s="3"/>
      <c r="DP30" s="3">
        <f t="shared" si="26"/>
        <v>36.803629947063271</v>
      </c>
      <c r="DR30">
        <v>0</v>
      </c>
      <c r="DS30">
        <v>0</v>
      </c>
    </row>
    <row r="31" spans="1:123" x14ac:dyDescent="0.3">
      <c r="A31" s="1">
        <v>42398</v>
      </c>
      <c r="B31" s="3">
        <v>37016</v>
      </c>
      <c r="C31" s="4">
        <f t="shared" si="27"/>
        <v>146</v>
      </c>
      <c r="D31" s="4">
        <f t="shared" si="0"/>
        <v>37016</v>
      </c>
      <c r="E31" s="3">
        <f t="shared" si="74"/>
        <v>37016</v>
      </c>
      <c r="F31" s="4">
        <f t="shared" si="46"/>
        <v>146</v>
      </c>
      <c r="G31" s="4">
        <f t="shared" si="1"/>
        <v>73.607259894126543</v>
      </c>
      <c r="H31" s="33"/>
      <c r="I31" s="3">
        <v>16919</v>
      </c>
      <c r="J31" s="4">
        <f t="shared" si="28"/>
        <v>-11</v>
      </c>
      <c r="K31" s="4">
        <f t="shared" si="2"/>
        <v>11992</v>
      </c>
      <c r="L31" s="3">
        <f t="shared" si="63"/>
        <v>16919</v>
      </c>
      <c r="M31" s="4">
        <f t="shared" si="48"/>
        <v>-11</v>
      </c>
      <c r="P31" s="45">
        <v>228</v>
      </c>
      <c r="Q31" s="21">
        <f t="shared" si="59"/>
        <v>222.44444444444446</v>
      </c>
      <c r="R31" s="21">
        <f t="shared" si="60"/>
        <v>5.5555555555555554</v>
      </c>
      <c r="S31" s="33"/>
      <c r="T31" s="16">
        <v>30986</v>
      </c>
      <c r="U31" s="4">
        <f t="shared" si="29"/>
        <v>-307</v>
      </c>
      <c r="V31" s="4">
        <f t="shared" si="3"/>
        <v>30986</v>
      </c>
      <c r="W31" s="3">
        <f t="shared" si="72"/>
        <v>30986</v>
      </c>
      <c r="X31" s="4">
        <f t="shared" si="50"/>
        <v>-307</v>
      </c>
      <c r="AA31" s="46">
        <v>495</v>
      </c>
      <c r="AB31" s="3">
        <f t="shared" si="4"/>
        <v>495</v>
      </c>
      <c r="AC31" s="3">
        <f t="shared" si="71"/>
        <v>155.05050505050505</v>
      </c>
      <c r="AD31" s="41">
        <f t="shared" si="65"/>
        <v>5.5555555555555554</v>
      </c>
      <c r="AE31" s="3">
        <v>52471</v>
      </c>
      <c r="AF31" s="47">
        <v>656</v>
      </c>
      <c r="AG31" s="3">
        <v>1047</v>
      </c>
      <c r="AH31" s="3"/>
      <c r="AI31" s="33"/>
      <c r="AJ31" s="44">
        <v>830.34</v>
      </c>
      <c r="AK31" s="3">
        <v>382226</v>
      </c>
      <c r="AL31" s="4">
        <f t="shared" si="30"/>
        <v>2341</v>
      </c>
      <c r="AM31" s="3">
        <v>1970000</v>
      </c>
      <c r="AN31" s="3">
        <f t="shared" si="6"/>
        <v>382226</v>
      </c>
      <c r="AO31" s="3">
        <f t="shared" si="51"/>
        <v>382226</v>
      </c>
      <c r="AP31" s="4">
        <f t="shared" si="52"/>
        <v>2341</v>
      </c>
      <c r="AQ31" s="47" t="s">
        <v>17</v>
      </c>
      <c r="AT31" s="3">
        <v>1207</v>
      </c>
      <c r="AV31" s="44">
        <v>18</v>
      </c>
      <c r="AW31" s="3">
        <f t="shared" si="31"/>
        <v>18</v>
      </c>
      <c r="AX31" s="47">
        <v>0</v>
      </c>
      <c r="AY31" s="44">
        <v>0</v>
      </c>
      <c r="AZ31" s="44">
        <v>0</v>
      </c>
      <c r="BA31" s="3">
        <f t="shared" si="7"/>
        <v>18</v>
      </c>
      <c r="BB31" s="44">
        <v>9</v>
      </c>
      <c r="BC31" s="44">
        <v>0.03</v>
      </c>
      <c r="BD31" s="47">
        <v>7.0000000000000007E-2</v>
      </c>
      <c r="BE31" s="3">
        <f t="shared" si="8"/>
        <v>5.5555555555555554</v>
      </c>
      <c r="BF31" s="3">
        <f t="shared" si="9"/>
        <v>12.444444444444445</v>
      </c>
      <c r="BG31" s="3" t="b">
        <f t="shared" si="10"/>
        <v>0</v>
      </c>
      <c r="BH31" s="17">
        <f>MIN(AP31/1.98,AD31+AC31-BE31-BF31)</f>
        <v>142.60606060606059</v>
      </c>
      <c r="BI31" s="7" t="b">
        <f>AD31+AC31=BE31+BF31+BH31</f>
        <v>1</v>
      </c>
      <c r="BJ31" s="12">
        <v>0</v>
      </c>
      <c r="BK31" s="4">
        <f t="shared" si="32"/>
        <v>0</v>
      </c>
      <c r="BL31" s="4">
        <f t="shared" si="11"/>
        <v>1182.3232323232323</v>
      </c>
      <c r="BM31" s="4">
        <f t="shared" si="33"/>
        <v>1039.7171717171718</v>
      </c>
      <c r="BN31" s="4">
        <f t="shared" si="34"/>
        <v>1039.7171717171718</v>
      </c>
      <c r="BO31" s="33"/>
      <c r="BP31" s="47">
        <v>501.16</v>
      </c>
      <c r="BQ31" s="3">
        <v>56563</v>
      </c>
      <c r="BR31" s="4">
        <v>-265</v>
      </c>
      <c r="BS31" s="4">
        <f t="shared" si="12"/>
        <v>53973</v>
      </c>
      <c r="BT31" s="4">
        <f t="shared" si="73"/>
        <v>55357</v>
      </c>
      <c r="BU31" s="4">
        <f t="shared" si="67"/>
        <v>0</v>
      </c>
      <c r="BV31" s="47" t="s">
        <v>15</v>
      </c>
      <c r="BY31" s="44">
        <v>82</v>
      </c>
      <c r="BZ31" s="44">
        <v>18</v>
      </c>
      <c r="CA31" s="44">
        <v>214</v>
      </c>
      <c r="CB31" s="3">
        <f t="shared" si="54"/>
        <v>214</v>
      </c>
      <c r="CC31" s="3">
        <v>0</v>
      </c>
      <c r="CD31" s="44">
        <v>0</v>
      </c>
      <c r="CE31" s="44">
        <v>0</v>
      </c>
      <c r="CF31" s="3">
        <f t="shared" si="15"/>
        <v>214</v>
      </c>
      <c r="CG31" s="44">
        <v>2</v>
      </c>
      <c r="CL31" s="47">
        <v>0</v>
      </c>
      <c r="CM31" s="4">
        <f t="shared" si="35"/>
        <v>18</v>
      </c>
      <c r="CN31" s="4">
        <f t="shared" si="36"/>
        <v>0</v>
      </c>
      <c r="CO31" s="4">
        <f t="shared" si="37"/>
        <v>0</v>
      </c>
      <c r="CP31" s="4">
        <f t="shared" si="38"/>
        <v>196</v>
      </c>
      <c r="CQ31" s="4">
        <f t="shared" si="39"/>
        <v>0</v>
      </c>
      <c r="CR31" s="4">
        <f t="shared" si="40"/>
        <v>0</v>
      </c>
      <c r="CS31" s="4">
        <f t="shared" si="41"/>
        <v>0</v>
      </c>
      <c r="CT31" s="47">
        <v>11</v>
      </c>
      <c r="CU31" s="32"/>
      <c r="CV31" s="44">
        <v>359.83</v>
      </c>
      <c r="CW31" s="44">
        <v>525</v>
      </c>
      <c r="CX31" s="4">
        <v>1</v>
      </c>
      <c r="CY31" s="44">
        <v>214</v>
      </c>
      <c r="CZ31" s="44">
        <v>0</v>
      </c>
      <c r="DA31" s="44">
        <v>207</v>
      </c>
      <c r="DB31" s="44">
        <v>0</v>
      </c>
      <c r="DC31" s="44">
        <v>0</v>
      </c>
      <c r="DD31" s="3">
        <f t="shared" si="42"/>
        <v>0</v>
      </c>
      <c r="DE31" s="3">
        <f t="shared" si="43"/>
        <v>0</v>
      </c>
      <c r="DF31" s="3">
        <v>0</v>
      </c>
      <c r="DG31" s="3">
        <f t="shared" si="44"/>
        <v>0</v>
      </c>
      <c r="DH31" s="4">
        <f t="shared" si="24"/>
        <v>0</v>
      </c>
      <c r="DI31" s="3">
        <f t="shared" si="70"/>
        <v>0</v>
      </c>
      <c r="DJ31" s="3"/>
      <c r="DP31" s="3">
        <f t="shared" si="26"/>
        <v>73.607259894126543</v>
      </c>
      <c r="DR31">
        <v>0</v>
      </c>
      <c r="DS31">
        <v>0</v>
      </c>
    </row>
    <row r="32" spans="1:123" x14ac:dyDescent="0.3">
      <c r="A32" s="1">
        <v>42399</v>
      </c>
      <c r="B32" s="3">
        <v>38122</v>
      </c>
      <c r="C32" s="4">
        <f t="shared" si="27"/>
        <v>1106</v>
      </c>
      <c r="D32" s="4">
        <f t="shared" si="0"/>
        <v>38122</v>
      </c>
      <c r="E32" s="3">
        <f t="shared" si="74"/>
        <v>38122</v>
      </c>
      <c r="F32" s="4">
        <f t="shared" si="46"/>
        <v>1106</v>
      </c>
      <c r="G32" s="4">
        <f t="shared" si="1"/>
        <v>557.60020166372567</v>
      </c>
      <c r="H32" s="33"/>
      <c r="I32" s="3">
        <v>17933</v>
      </c>
      <c r="J32" s="4">
        <f t="shared" si="28"/>
        <v>1014</v>
      </c>
      <c r="K32" s="4">
        <f t="shared" si="2"/>
        <v>11307</v>
      </c>
      <c r="L32" s="3">
        <f t="shared" ref="L32:L54" si="75">L31</f>
        <v>16919</v>
      </c>
      <c r="M32" s="3">
        <f t="shared" si="48"/>
        <v>0</v>
      </c>
      <c r="P32" s="45">
        <v>271</v>
      </c>
      <c r="Q32" s="21">
        <f t="shared" ref="Q32:Q54" si="76">P32</f>
        <v>271</v>
      </c>
      <c r="R32" s="21">
        <v>0</v>
      </c>
      <c r="S32" s="33"/>
      <c r="T32" s="3">
        <v>31755</v>
      </c>
      <c r="U32" s="4">
        <f t="shared" si="29"/>
        <v>769</v>
      </c>
      <c r="V32" s="4">
        <f t="shared" si="3"/>
        <v>31462</v>
      </c>
      <c r="W32" s="3">
        <f t="shared" ref="W32:W42" si="77">T32</f>
        <v>31755</v>
      </c>
      <c r="X32" s="4">
        <f t="shared" si="50"/>
        <v>769</v>
      </c>
      <c r="AA32" s="46">
        <v>279</v>
      </c>
      <c r="AB32" s="3">
        <f t="shared" si="4"/>
        <v>279</v>
      </c>
      <c r="AC32" s="3">
        <v>0</v>
      </c>
      <c r="AD32" s="41">
        <f t="shared" si="65"/>
        <v>0</v>
      </c>
      <c r="AE32" s="3">
        <v>52471</v>
      </c>
      <c r="AF32" s="47">
        <v>656</v>
      </c>
      <c r="AG32" s="3">
        <v>3977</v>
      </c>
      <c r="AH32" s="3"/>
      <c r="AI32" s="33"/>
      <c r="AJ32" s="44">
        <v>831.83</v>
      </c>
      <c r="AK32" s="3">
        <v>388173</v>
      </c>
      <c r="AL32" s="4">
        <f t="shared" si="30"/>
        <v>5947</v>
      </c>
      <c r="AM32" s="3">
        <v>1970000</v>
      </c>
      <c r="AN32" s="3">
        <f t="shared" si="6"/>
        <v>388173</v>
      </c>
      <c r="AO32" s="3">
        <f t="shared" si="51"/>
        <v>388173</v>
      </c>
      <c r="AP32" s="4">
        <f t="shared" si="52"/>
        <v>5947</v>
      </c>
      <c r="AQ32" s="47" t="s">
        <v>17</v>
      </c>
      <c r="AT32" s="3">
        <v>3078</v>
      </c>
      <c r="AV32" s="44">
        <v>66</v>
      </c>
      <c r="AW32" s="3">
        <f t="shared" si="31"/>
        <v>66</v>
      </c>
      <c r="AX32" s="47">
        <v>0</v>
      </c>
      <c r="AY32" s="44">
        <v>0</v>
      </c>
      <c r="AZ32" s="44">
        <v>0</v>
      </c>
      <c r="BA32" s="3">
        <f t="shared" si="7"/>
        <v>66</v>
      </c>
      <c r="BB32" s="44">
        <v>14</v>
      </c>
      <c r="BC32" s="44">
        <v>0.66</v>
      </c>
      <c r="BD32" s="47">
        <v>0.11</v>
      </c>
      <c r="BE32" s="3">
        <f t="shared" si="8"/>
        <v>0</v>
      </c>
      <c r="BF32" s="3">
        <f t="shared" si="9"/>
        <v>0</v>
      </c>
      <c r="BG32" s="3" t="b">
        <f t="shared" si="10"/>
        <v>1</v>
      </c>
      <c r="BJ32" s="12">
        <v>0</v>
      </c>
      <c r="BK32" s="4">
        <f t="shared" si="32"/>
        <v>66</v>
      </c>
      <c r="BL32" s="4">
        <f t="shared" si="11"/>
        <v>3003.5353535353534</v>
      </c>
      <c r="BM32" s="4">
        <f t="shared" si="33"/>
        <v>3003.5353535353534</v>
      </c>
      <c r="BN32" s="4">
        <f t="shared" si="34"/>
        <v>3069.5353535353534</v>
      </c>
      <c r="BO32" s="33"/>
      <c r="BP32" s="47">
        <v>501.27</v>
      </c>
      <c r="BQ32" s="3">
        <v>56685</v>
      </c>
      <c r="BR32" s="4">
        <v>122</v>
      </c>
      <c r="BS32" s="4">
        <f t="shared" si="12"/>
        <v>53973</v>
      </c>
      <c r="BT32" s="4">
        <f t="shared" si="73"/>
        <v>55357</v>
      </c>
      <c r="BU32" s="4">
        <f t="shared" si="67"/>
        <v>0</v>
      </c>
      <c r="BV32" s="47" t="s">
        <v>14</v>
      </c>
      <c r="BY32" s="44">
        <v>298</v>
      </c>
      <c r="BZ32" s="44">
        <v>66</v>
      </c>
      <c r="CA32" s="44">
        <v>213</v>
      </c>
      <c r="CB32" s="3">
        <f t="shared" si="54"/>
        <v>213</v>
      </c>
      <c r="CC32" s="3">
        <v>0</v>
      </c>
      <c r="CD32" s="44">
        <v>0</v>
      </c>
      <c r="CE32" s="44">
        <v>0</v>
      </c>
      <c r="CF32" s="3">
        <f t="shared" si="15"/>
        <v>213</v>
      </c>
      <c r="CG32" s="44">
        <v>23</v>
      </c>
      <c r="CL32" s="47">
        <v>0</v>
      </c>
      <c r="CM32" s="4">
        <f t="shared" si="35"/>
        <v>0</v>
      </c>
      <c r="CN32" s="4">
        <f t="shared" si="36"/>
        <v>66</v>
      </c>
      <c r="CO32" s="4">
        <f t="shared" si="37"/>
        <v>0</v>
      </c>
      <c r="CP32" s="4">
        <f t="shared" si="38"/>
        <v>147</v>
      </c>
      <c r="CQ32" s="4">
        <f t="shared" si="39"/>
        <v>0</v>
      </c>
      <c r="CR32" s="4">
        <f t="shared" si="40"/>
        <v>0</v>
      </c>
      <c r="CS32" s="4">
        <f t="shared" si="41"/>
        <v>0</v>
      </c>
      <c r="CT32" s="47">
        <v>40</v>
      </c>
      <c r="CU32" s="32"/>
      <c r="CV32" s="44">
        <v>359.81</v>
      </c>
      <c r="CW32" s="44">
        <v>524</v>
      </c>
      <c r="CX32" s="4">
        <v>-1</v>
      </c>
      <c r="CY32" s="44">
        <v>213</v>
      </c>
      <c r="CZ32" s="44">
        <v>0</v>
      </c>
      <c r="DA32" s="44">
        <v>211</v>
      </c>
      <c r="DB32" s="44">
        <v>0</v>
      </c>
      <c r="DC32" s="44">
        <v>0</v>
      </c>
      <c r="DD32" s="3">
        <f t="shared" si="42"/>
        <v>0</v>
      </c>
      <c r="DE32" s="3">
        <f t="shared" si="43"/>
        <v>0</v>
      </c>
      <c r="DF32" s="3">
        <v>0</v>
      </c>
      <c r="DG32" s="3">
        <f t="shared" si="44"/>
        <v>0</v>
      </c>
      <c r="DH32" s="4">
        <f t="shared" si="24"/>
        <v>0</v>
      </c>
      <c r="DI32" s="3">
        <f t="shared" si="70"/>
        <v>0</v>
      </c>
      <c r="DJ32" s="3"/>
      <c r="DP32" s="3">
        <f t="shared" si="26"/>
        <v>557.60020166372567</v>
      </c>
      <c r="DR32">
        <v>0</v>
      </c>
      <c r="DS32">
        <v>0</v>
      </c>
    </row>
    <row r="33" spans="1:123" x14ac:dyDescent="0.3">
      <c r="A33" s="1">
        <v>42400</v>
      </c>
      <c r="B33" s="3">
        <v>38719</v>
      </c>
      <c r="C33" s="4">
        <f t="shared" si="27"/>
        <v>597</v>
      </c>
      <c r="D33" s="4">
        <f t="shared" si="0"/>
        <v>38719</v>
      </c>
      <c r="E33" s="3">
        <f t="shared" si="74"/>
        <v>38719</v>
      </c>
      <c r="F33" s="4">
        <f t="shared" si="46"/>
        <v>597</v>
      </c>
      <c r="G33" s="4">
        <f t="shared" si="1"/>
        <v>300.98311066296947</v>
      </c>
      <c r="H33" s="33"/>
      <c r="I33" s="3">
        <v>18335</v>
      </c>
      <c r="J33" s="4">
        <f t="shared" ref="J33:J96" si="78">I33-I32</f>
        <v>402</v>
      </c>
      <c r="K33" s="4">
        <f t="shared" si="2"/>
        <v>10928</v>
      </c>
      <c r="L33" s="3">
        <f t="shared" si="75"/>
        <v>16919</v>
      </c>
      <c r="M33" s="3">
        <f t="shared" si="48"/>
        <v>0</v>
      </c>
      <c r="N33">
        <v>0</v>
      </c>
      <c r="O33" s="3">
        <f>-SUM(M3:M33)</f>
        <v>6996</v>
      </c>
      <c r="P33" s="45">
        <v>280</v>
      </c>
      <c r="Q33" s="21">
        <f t="shared" si="76"/>
        <v>280</v>
      </c>
      <c r="R33" s="21">
        <v>0</v>
      </c>
      <c r="S33" s="33"/>
      <c r="T33" s="3">
        <v>32054</v>
      </c>
      <c r="U33" s="4">
        <f t="shared" si="29"/>
        <v>299</v>
      </c>
      <c r="V33" s="4">
        <f t="shared" si="3"/>
        <v>31462</v>
      </c>
      <c r="W33" s="3">
        <f t="shared" si="77"/>
        <v>32054</v>
      </c>
      <c r="X33" s="4">
        <f t="shared" si="50"/>
        <v>299</v>
      </c>
      <c r="Y33" s="4">
        <f>SUM(X32:X33)</f>
        <v>1068</v>
      </c>
      <c r="Z33" s="4">
        <f>-SUM(X3:X31)</f>
        <v>6452</v>
      </c>
      <c r="AA33" s="46">
        <v>484</v>
      </c>
      <c r="AB33" s="3">
        <f t="shared" si="4"/>
        <v>484</v>
      </c>
      <c r="AC33" s="3">
        <v>0</v>
      </c>
      <c r="AD33" s="41">
        <f t="shared" si="65"/>
        <v>0</v>
      </c>
      <c r="AE33" s="3">
        <v>52471</v>
      </c>
      <c r="AF33" s="47">
        <v>656</v>
      </c>
      <c r="AG33" s="3">
        <v>2786</v>
      </c>
      <c r="AH33" s="3"/>
      <c r="AI33" s="33"/>
      <c r="AJ33" s="44">
        <v>833.01</v>
      </c>
      <c r="AK33" s="3">
        <v>392920</v>
      </c>
      <c r="AL33" s="4">
        <f t="shared" si="30"/>
        <v>4747</v>
      </c>
      <c r="AM33" s="3">
        <v>1970000</v>
      </c>
      <c r="AN33" s="3">
        <f t="shared" si="6"/>
        <v>392920</v>
      </c>
      <c r="AO33" s="3">
        <f t="shared" si="51"/>
        <v>392920</v>
      </c>
      <c r="AP33" s="4">
        <f t="shared" si="52"/>
        <v>4747</v>
      </c>
      <c r="AQ33" s="47" t="s">
        <v>17</v>
      </c>
      <c r="AR33" s="3">
        <f>SUM(AP3:AP33)</f>
        <v>82672</v>
      </c>
      <c r="AS33">
        <v>0</v>
      </c>
      <c r="AT33" s="3">
        <v>2433</v>
      </c>
      <c r="AV33" s="44">
        <v>33</v>
      </c>
      <c r="AW33" s="3">
        <f t="shared" si="31"/>
        <v>33</v>
      </c>
      <c r="AX33" s="47">
        <v>0</v>
      </c>
      <c r="AY33" s="44">
        <v>0</v>
      </c>
      <c r="AZ33" s="44">
        <v>0</v>
      </c>
      <c r="BA33" s="3">
        <f t="shared" si="7"/>
        <v>33</v>
      </c>
      <c r="BB33" s="44">
        <v>7</v>
      </c>
      <c r="BC33" s="44">
        <v>0.33</v>
      </c>
      <c r="BD33" s="47">
        <v>0.05</v>
      </c>
      <c r="BE33" s="3">
        <f t="shared" si="8"/>
        <v>0</v>
      </c>
      <c r="BF33" s="3">
        <f t="shared" si="9"/>
        <v>0</v>
      </c>
      <c r="BG33" s="3" t="b">
        <f t="shared" si="10"/>
        <v>1</v>
      </c>
      <c r="BJ33" s="12">
        <v>0</v>
      </c>
      <c r="BK33" s="4">
        <f t="shared" si="32"/>
        <v>33</v>
      </c>
      <c r="BL33" s="4">
        <f t="shared" si="11"/>
        <v>2397.4747474747473</v>
      </c>
      <c r="BM33" s="4">
        <f t="shared" si="33"/>
        <v>2397.4747474747473</v>
      </c>
      <c r="BN33" s="4">
        <f t="shared" si="34"/>
        <v>2430.4747474747473</v>
      </c>
      <c r="BO33" s="33"/>
      <c r="BP33" s="47">
        <v>501.2</v>
      </c>
      <c r="BQ33" s="3">
        <v>56608</v>
      </c>
      <c r="BR33" s="4">
        <v>-77</v>
      </c>
      <c r="BS33" s="4">
        <f t="shared" si="12"/>
        <v>53973</v>
      </c>
      <c r="BT33" s="4">
        <f t="shared" ref="BT33:BT34" si="79">BT32</f>
        <v>55357</v>
      </c>
      <c r="BU33" s="4">
        <f t="shared" si="67"/>
        <v>0</v>
      </c>
      <c r="BV33" s="47" t="s">
        <v>15</v>
      </c>
      <c r="BW33" s="4">
        <f>BU7</f>
        <v>342</v>
      </c>
      <c r="BX33" s="4">
        <f>-SUM(BU3:BU4)</f>
        <v>368</v>
      </c>
      <c r="BY33" s="44">
        <v>172</v>
      </c>
      <c r="BZ33" s="44">
        <v>33</v>
      </c>
      <c r="CA33" s="44">
        <v>209</v>
      </c>
      <c r="CB33" s="3">
        <f t="shared" si="54"/>
        <v>209</v>
      </c>
      <c r="CC33" s="3">
        <v>0</v>
      </c>
      <c r="CD33" s="44">
        <v>0</v>
      </c>
      <c r="CE33" s="44">
        <v>0</v>
      </c>
      <c r="CF33" s="3">
        <f t="shared" si="15"/>
        <v>209</v>
      </c>
      <c r="CG33" s="44">
        <v>2</v>
      </c>
      <c r="CL33" s="47">
        <v>0</v>
      </c>
      <c r="CM33" s="4">
        <f t="shared" si="35"/>
        <v>0</v>
      </c>
      <c r="CN33" s="4">
        <f t="shared" si="36"/>
        <v>33</v>
      </c>
      <c r="CO33" s="4">
        <f t="shared" si="37"/>
        <v>0</v>
      </c>
      <c r="CP33" s="4">
        <f t="shared" si="38"/>
        <v>176</v>
      </c>
      <c r="CQ33" s="4">
        <f t="shared" si="39"/>
        <v>0</v>
      </c>
      <c r="CR33" s="4">
        <f t="shared" si="40"/>
        <v>0</v>
      </c>
      <c r="CS33" s="4">
        <f t="shared" si="41"/>
        <v>0</v>
      </c>
      <c r="CT33" s="47">
        <v>29</v>
      </c>
      <c r="CU33" s="32"/>
      <c r="CV33" s="44">
        <v>359.83</v>
      </c>
      <c r="CW33" s="44">
        <v>525</v>
      </c>
      <c r="CX33" s="4">
        <v>1</v>
      </c>
      <c r="CY33" s="44">
        <v>209</v>
      </c>
      <c r="CZ33" s="44">
        <v>0</v>
      </c>
      <c r="DA33" s="44">
        <v>205</v>
      </c>
      <c r="DB33" s="44">
        <v>0</v>
      </c>
      <c r="DC33" s="44">
        <v>0</v>
      </c>
      <c r="DD33" s="3">
        <f t="shared" si="42"/>
        <v>0</v>
      </c>
      <c r="DE33" s="3">
        <f t="shared" si="43"/>
        <v>0</v>
      </c>
      <c r="DF33" s="3">
        <v>0</v>
      </c>
      <c r="DG33" s="3">
        <f t="shared" si="44"/>
        <v>0</v>
      </c>
      <c r="DH33" s="4">
        <f t="shared" si="24"/>
        <v>0</v>
      </c>
      <c r="DI33" s="3">
        <f t="shared" si="70"/>
        <v>0</v>
      </c>
      <c r="DJ33" s="3"/>
      <c r="DP33" s="3">
        <f t="shared" si="26"/>
        <v>300.98311066296947</v>
      </c>
      <c r="DQ33" s="47">
        <f>1.9835*SUM(DP3:DP33)</f>
        <v>2863.9999999999995</v>
      </c>
      <c r="DR33">
        <v>0</v>
      </c>
      <c r="DS33">
        <v>0</v>
      </c>
    </row>
    <row r="34" spans="1:123" x14ac:dyDescent="0.3">
      <c r="A34" s="1">
        <v>42401</v>
      </c>
      <c r="B34" s="3">
        <v>39094</v>
      </c>
      <c r="C34" s="4">
        <f t="shared" si="27"/>
        <v>375</v>
      </c>
      <c r="D34" s="4">
        <f t="shared" si="0"/>
        <v>39094</v>
      </c>
      <c r="E34" s="3">
        <f t="shared" si="74"/>
        <v>39094</v>
      </c>
      <c r="F34" s="4">
        <f t="shared" si="46"/>
        <v>375</v>
      </c>
      <c r="G34" s="4">
        <f t="shared" si="1"/>
        <v>189.05974287874969</v>
      </c>
      <c r="H34" s="33"/>
      <c r="I34" s="3">
        <v>18465</v>
      </c>
      <c r="J34" s="4">
        <f t="shared" si="78"/>
        <v>130</v>
      </c>
      <c r="K34" s="4">
        <f t="shared" si="2"/>
        <v>10928</v>
      </c>
      <c r="L34" s="3">
        <f t="shared" si="75"/>
        <v>16919</v>
      </c>
      <c r="M34" s="3">
        <f t="shared" si="48"/>
        <v>0</v>
      </c>
      <c r="P34" s="45">
        <v>268</v>
      </c>
      <c r="Q34" s="21">
        <f t="shared" si="76"/>
        <v>268</v>
      </c>
      <c r="R34" s="21">
        <v>0</v>
      </c>
      <c r="S34" s="33"/>
      <c r="T34" s="3">
        <v>32069</v>
      </c>
      <c r="U34" s="4">
        <f t="shared" si="29"/>
        <v>15</v>
      </c>
      <c r="V34" s="4">
        <f t="shared" si="3"/>
        <v>31462</v>
      </c>
      <c r="W34" s="3">
        <f t="shared" si="77"/>
        <v>32069</v>
      </c>
      <c r="X34" s="4">
        <f t="shared" si="50"/>
        <v>15</v>
      </c>
      <c r="AA34" s="46">
        <v>490</v>
      </c>
      <c r="AB34" s="3">
        <f t="shared" si="4"/>
        <v>490</v>
      </c>
      <c r="AC34" s="3">
        <v>0</v>
      </c>
      <c r="AD34" s="41">
        <f t="shared" si="65"/>
        <v>0</v>
      </c>
      <c r="AE34" s="3">
        <v>52471</v>
      </c>
      <c r="AF34" s="47">
        <v>656</v>
      </c>
      <c r="AG34" s="3">
        <v>1797</v>
      </c>
      <c r="AH34" s="3"/>
      <c r="AI34" s="33"/>
      <c r="AJ34" s="44">
        <v>833.79</v>
      </c>
      <c r="AK34" s="3">
        <v>396080</v>
      </c>
      <c r="AL34" s="4">
        <f t="shared" si="30"/>
        <v>3160</v>
      </c>
      <c r="AM34" s="3">
        <v>1970000</v>
      </c>
      <c r="AN34" s="3">
        <f t="shared" si="6"/>
        <v>396080</v>
      </c>
      <c r="AO34" s="3">
        <f t="shared" si="51"/>
        <v>396080</v>
      </c>
      <c r="AP34" s="4">
        <f t="shared" si="52"/>
        <v>3160</v>
      </c>
      <c r="AQ34" s="47" t="s">
        <v>17</v>
      </c>
      <c r="AT34" s="3">
        <v>1724</v>
      </c>
      <c r="AV34" s="44">
        <v>130</v>
      </c>
      <c r="AW34" s="3">
        <f t="shared" si="31"/>
        <v>130</v>
      </c>
      <c r="AX34" s="47">
        <v>0</v>
      </c>
      <c r="AY34" s="44">
        <v>0</v>
      </c>
      <c r="AZ34" s="44">
        <v>0</v>
      </c>
      <c r="BA34" s="3">
        <f t="shared" si="7"/>
        <v>130</v>
      </c>
      <c r="BB34" s="44">
        <v>1</v>
      </c>
      <c r="BC34" s="44">
        <v>0.01</v>
      </c>
      <c r="BD34" s="47">
        <v>0.01</v>
      </c>
      <c r="BE34" s="3">
        <f t="shared" si="8"/>
        <v>0</v>
      </c>
      <c r="BF34" s="3">
        <f t="shared" si="9"/>
        <v>0</v>
      </c>
      <c r="BG34" s="3" t="b">
        <f t="shared" si="10"/>
        <v>1</v>
      </c>
      <c r="BJ34" s="12">
        <v>0</v>
      </c>
      <c r="BK34" s="4">
        <f t="shared" si="32"/>
        <v>130</v>
      </c>
      <c r="BL34" s="4">
        <f t="shared" si="11"/>
        <v>1595.9595959595961</v>
      </c>
      <c r="BM34" s="4">
        <f t="shared" si="33"/>
        <v>1595.9595959595961</v>
      </c>
      <c r="BN34" s="4">
        <f t="shared" si="34"/>
        <v>1725.9595959595961</v>
      </c>
      <c r="BO34" s="33"/>
      <c r="BP34" s="47">
        <v>501.23</v>
      </c>
      <c r="BQ34" s="3">
        <v>56641</v>
      </c>
      <c r="BR34" s="4">
        <v>33</v>
      </c>
      <c r="BS34" s="4">
        <f t="shared" si="12"/>
        <v>53973</v>
      </c>
      <c r="BT34" s="4">
        <f t="shared" si="79"/>
        <v>55357</v>
      </c>
      <c r="BU34" s="4">
        <f t="shared" si="67"/>
        <v>0</v>
      </c>
      <c r="BV34" s="47" t="s">
        <v>14</v>
      </c>
      <c r="BY34" s="44">
        <v>227</v>
      </c>
      <c r="BZ34" s="44">
        <v>130</v>
      </c>
      <c r="CA34" s="44">
        <v>209</v>
      </c>
      <c r="CB34" s="3">
        <f t="shared" si="54"/>
        <v>209</v>
      </c>
      <c r="CC34" s="3">
        <v>0</v>
      </c>
      <c r="CD34" s="44">
        <v>0</v>
      </c>
      <c r="CE34" s="44">
        <v>0</v>
      </c>
      <c r="CF34" s="3">
        <f t="shared" si="15"/>
        <v>209</v>
      </c>
      <c r="CG34" s="44">
        <v>1</v>
      </c>
      <c r="CL34" s="47">
        <v>0</v>
      </c>
      <c r="CM34" s="4">
        <f t="shared" si="35"/>
        <v>0</v>
      </c>
      <c r="CN34" s="4">
        <f t="shared" si="36"/>
        <v>130</v>
      </c>
      <c r="CO34" s="4">
        <f t="shared" si="37"/>
        <v>0</v>
      </c>
      <c r="CP34" s="4">
        <f t="shared" si="38"/>
        <v>79</v>
      </c>
      <c r="CQ34" s="4">
        <f t="shared" si="39"/>
        <v>0</v>
      </c>
      <c r="CR34" s="4">
        <f t="shared" si="40"/>
        <v>0</v>
      </c>
      <c r="CS34" s="4">
        <f t="shared" si="41"/>
        <v>0</v>
      </c>
      <c r="CT34" s="47">
        <v>20</v>
      </c>
      <c r="CU34" s="32"/>
      <c r="CV34" s="44">
        <v>359.81</v>
      </c>
      <c r="CW34" s="44">
        <v>524</v>
      </c>
      <c r="CX34" s="4">
        <v>-1</v>
      </c>
      <c r="CY34" s="44">
        <v>209</v>
      </c>
      <c r="CZ34" s="44">
        <v>0</v>
      </c>
      <c r="DA34" s="44">
        <v>201</v>
      </c>
      <c r="DB34" s="44">
        <v>0</v>
      </c>
      <c r="DC34" s="44">
        <v>0</v>
      </c>
      <c r="DD34" s="3">
        <f t="shared" si="42"/>
        <v>0</v>
      </c>
      <c r="DE34" s="3">
        <f t="shared" si="43"/>
        <v>0</v>
      </c>
      <c r="DF34" s="3">
        <v>0</v>
      </c>
      <c r="DG34" s="3">
        <f t="shared" si="44"/>
        <v>0</v>
      </c>
      <c r="DH34" s="4">
        <f t="shared" si="24"/>
        <v>0</v>
      </c>
      <c r="DI34" s="3">
        <f t="shared" si="70"/>
        <v>0</v>
      </c>
      <c r="DJ34" s="3"/>
      <c r="DP34" s="3">
        <f t="shared" si="26"/>
        <v>189.05974287874969</v>
      </c>
      <c r="DR34">
        <v>0</v>
      </c>
      <c r="DS34">
        <v>0</v>
      </c>
    </row>
    <row r="35" spans="1:123" x14ac:dyDescent="0.3">
      <c r="A35" s="1">
        <v>42402</v>
      </c>
      <c r="B35" s="3">
        <v>39320</v>
      </c>
      <c r="C35" s="4">
        <f t="shared" si="27"/>
        <v>226</v>
      </c>
      <c r="D35" s="4">
        <f t="shared" si="0"/>
        <v>39320</v>
      </c>
      <c r="E35" s="3">
        <f t="shared" si="74"/>
        <v>39320</v>
      </c>
      <c r="F35" s="4">
        <f t="shared" si="46"/>
        <v>226</v>
      </c>
      <c r="G35" s="4">
        <f t="shared" si="1"/>
        <v>113.94000504159314</v>
      </c>
      <c r="H35" s="33"/>
      <c r="I35" s="3">
        <v>18317</v>
      </c>
      <c r="J35" s="4">
        <f t="shared" si="78"/>
        <v>-148</v>
      </c>
      <c r="K35" s="4">
        <f t="shared" si="2"/>
        <v>10928</v>
      </c>
      <c r="L35" s="3">
        <f t="shared" si="75"/>
        <v>16919</v>
      </c>
      <c r="M35" s="3">
        <f t="shared" si="48"/>
        <v>0</v>
      </c>
      <c r="P35" s="45">
        <v>323</v>
      </c>
      <c r="Q35" s="21">
        <f t="shared" si="76"/>
        <v>323</v>
      </c>
      <c r="R35" s="21">
        <v>0</v>
      </c>
      <c r="S35" s="33"/>
      <c r="T35" s="3">
        <v>32132</v>
      </c>
      <c r="U35" s="4">
        <f t="shared" si="29"/>
        <v>63</v>
      </c>
      <c r="V35" s="4">
        <f t="shared" si="3"/>
        <v>31462</v>
      </c>
      <c r="W35" s="3">
        <f t="shared" si="77"/>
        <v>32132</v>
      </c>
      <c r="X35" s="4">
        <f t="shared" si="50"/>
        <v>63</v>
      </c>
      <c r="AA35" s="46">
        <v>492</v>
      </c>
      <c r="AB35" s="3">
        <f t="shared" ref="AB35:AB66" si="80">AA35</f>
        <v>492</v>
      </c>
      <c r="AC35" s="3">
        <v>0</v>
      </c>
      <c r="AD35" s="41">
        <f t="shared" si="65"/>
        <v>0</v>
      </c>
      <c r="AE35" s="3">
        <v>52471</v>
      </c>
      <c r="AF35" s="47">
        <v>656</v>
      </c>
      <c r="AG35" s="3">
        <v>1415</v>
      </c>
      <c r="AH35" s="3"/>
      <c r="AI35" s="33"/>
      <c r="AJ35" s="44">
        <v>834.49</v>
      </c>
      <c r="AK35" s="3">
        <v>398929</v>
      </c>
      <c r="AL35" s="4">
        <f t="shared" si="30"/>
        <v>2849</v>
      </c>
      <c r="AM35" s="3">
        <v>1970000</v>
      </c>
      <c r="AN35" s="3">
        <f t="shared" si="6"/>
        <v>398929</v>
      </c>
      <c r="AO35" s="3">
        <f t="shared" si="51"/>
        <v>398929</v>
      </c>
      <c r="AP35" s="4">
        <f t="shared" si="52"/>
        <v>2849</v>
      </c>
      <c r="AQ35" s="47" t="s">
        <v>17</v>
      </c>
      <c r="AT35" s="3">
        <v>1458</v>
      </c>
      <c r="AV35" s="44">
        <v>13</v>
      </c>
      <c r="AW35" s="3">
        <f t="shared" si="31"/>
        <v>13</v>
      </c>
      <c r="AX35" s="47">
        <v>0</v>
      </c>
      <c r="AY35" s="44">
        <v>0</v>
      </c>
      <c r="AZ35" s="44">
        <v>0</v>
      </c>
      <c r="BA35" s="3">
        <f t="shared" si="7"/>
        <v>13</v>
      </c>
      <c r="BB35" s="44">
        <v>9</v>
      </c>
      <c r="BC35" s="44">
        <v>0</v>
      </c>
      <c r="BD35" s="47">
        <v>7.0000000000000007E-2</v>
      </c>
      <c r="BE35" s="3">
        <f t="shared" si="8"/>
        <v>0</v>
      </c>
      <c r="BF35" s="3">
        <f t="shared" si="9"/>
        <v>0</v>
      </c>
      <c r="BG35" s="3" t="b">
        <f t="shared" si="10"/>
        <v>1</v>
      </c>
      <c r="BJ35" s="12">
        <v>0</v>
      </c>
      <c r="BK35" s="4">
        <f t="shared" si="32"/>
        <v>13</v>
      </c>
      <c r="BL35" s="4">
        <f t="shared" ref="BL35:BL66" si="81">AL35/1.98</f>
        <v>1438.8888888888889</v>
      </c>
      <c r="BM35" s="4">
        <f t="shared" si="33"/>
        <v>1438.8888888888889</v>
      </c>
      <c r="BN35" s="4">
        <f t="shared" si="34"/>
        <v>1451.8888888888889</v>
      </c>
      <c r="BO35" s="33"/>
      <c r="BP35" s="47">
        <v>501.02</v>
      </c>
      <c r="BQ35" s="3">
        <v>56409</v>
      </c>
      <c r="BR35" s="4">
        <v>-232</v>
      </c>
      <c r="BS35" s="4">
        <f t="shared" si="12"/>
        <v>53973</v>
      </c>
      <c r="BT35" s="4">
        <f t="shared" ref="BT35:BT39" si="82">BT34</f>
        <v>55357</v>
      </c>
      <c r="BU35" s="4">
        <f t="shared" si="67"/>
        <v>0</v>
      </c>
      <c r="BV35" s="47" t="s">
        <v>15</v>
      </c>
      <c r="BY35" s="44">
        <v>94</v>
      </c>
      <c r="BZ35" s="44">
        <v>13</v>
      </c>
      <c r="CA35" s="44">
        <v>209</v>
      </c>
      <c r="CB35" s="3">
        <f t="shared" si="54"/>
        <v>209</v>
      </c>
      <c r="CC35" s="3">
        <v>0</v>
      </c>
      <c r="CD35" s="44">
        <v>0</v>
      </c>
      <c r="CE35" s="44">
        <v>0</v>
      </c>
      <c r="CF35" s="3">
        <f t="shared" si="15"/>
        <v>209</v>
      </c>
      <c r="CG35" s="44">
        <v>2</v>
      </c>
      <c r="CL35" s="47">
        <v>0</v>
      </c>
      <c r="CM35" s="4">
        <f t="shared" si="35"/>
        <v>0</v>
      </c>
      <c r="CN35" s="4">
        <f t="shared" si="36"/>
        <v>13</v>
      </c>
      <c r="CO35" s="4">
        <f t="shared" si="37"/>
        <v>0</v>
      </c>
      <c r="CP35" s="4">
        <f t="shared" si="38"/>
        <v>196</v>
      </c>
      <c r="CQ35" s="4">
        <f t="shared" si="39"/>
        <v>0</v>
      </c>
      <c r="CR35" s="4">
        <f t="shared" si="40"/>
        <v>0</v>
      </c>
      <c r="CS35" s="4">
        <f t="shared" si="41"/>
        <v>0</v>
      </c>
      <c r="CT35" s="47">
        <v>16</v>
      </c>
      <c r="CU35" s="32"/>
      <c r="CV35" s="44">
        <v>359.81</v>
      </c>
      <c r="CW35" s="44">
        <v>524</v>
      </c>
      <c r="CX35" s="4">
        <v>0</v>
      </c>
      <c r="CY35" s="44">
        <v>209</v>
      </c>
      <c r="CZ35" s="44">
        <v>0</v>
      </c>
      <c r="DA35" s="44">
        <v>201</v>
      </c>
      <c r="DB35" s="44">
        <v>0</v>
      </c>
      <c r="DC35" s="44">
        <v>0</v>
      </c>
      <c r="DD35" s="3">
        <f t="shared" si="42"/>
        <v>0</v>
      </c>
      <c r="DE35" s="3">
        <f t="shared" si="43"/>
        <v>0</v>
      </c>
      <c r="DF35" s="3">
        <v>0</v>
      </c>
      <c r="DG35" s="3">
        <f t="shared" si="44"/>
        <v>0</v>
      </c>
      <c r="DH35" s="4">
        <f t="shared" si="24"/>
        <v>0</v>
      </c>
      <c r="DI35" s="3">
        <f t="shared" si="70"/>
        <v>0</v>
      </c>
      <c r="DJ35" s="3"/>
      <c r="DP35" s="3">
        <f t="shared" si="26"/>
        <v>113.94000504159314</v>
      </c>
      <c r="DR35">
        <v>0</v>
      </c>
      <c r="DS35">
        <v>0</v>
      </c>
    </row>
    <row r="36" spans="1:123" x14ac:dyDescent="0.3">
      <c r="A36" s="1">
        <v>42403</v>
      </c>
      <c r="B36" s="3">
        <v>39546</v>
      </c>
      <c r="C36" s="4">
        <f t="shared" si="27"/>
        <v>226</v>
      </c>
      <c r="D36" s="4">
        <f t="shared" si="0"/>
        <v>39546</v>
      </c>
      <c r="E36" s="3">
        <f t="shared" si="74"/>
        <v>39546</v>
      </c>
      <c r="F36" s="4">
        <f t="shared" si="46"/>
        <v>226</v>
      </c>
      <c r="G36" s="4">
        <f t="shared" si="1"/>
        <v>113.94000504159314</v>
      </c>
      <c r="H36" s="33"/>
      <c r="I36" s="3">
        <v>18089</v>
      </c>
      <c r="J36" s="4">
        <f t="shared" si="78"/>
        <v>-228</v>
      </c>
      <c r="K36" s="4">
        <f t="shared" si="2"/>
        <v>10928</v>
      </c>
      <c r="L36" s="3">
        <f t="shared" si="75"/>
        <v>16919</v>
      </c>
      <c r="M36" s="3">
        <f t="shared" si="48"/>
        <v>0</v>
      </c>
      <c r="P36" s="45">
        <v>335</v>
      </c>
      <c r="Q36" s="21">
        <f t="shared" si="76"/>
        <v>335</v>
      </c>
      <c r="R36" s="21">
        <v>0</v>
      </c>
      <c r="S36" s="33"/>
      <c r="T36" s="3">
        <v>32185</v>
      </c>
      <c r="U36" s="4">
        <f t="shared" si="29"/>
        <v>53</v>
      </c>
      <c r="V36" s="4">
        <f t="shared" si="3"/>
        <v>31462</v>
      </c>
      <c r="W36" s="3">
        <f t="shared" si="77"/>
        <v>32185</v>
      </c>
      <c r="X36" s="4">
        <f t="shared" si="50"/>
        <v>53</v>
      </c>
      <c r="AA36" s="46">
        <v>491</v>
      </c>
      <c r="AB36" s="3">
        <f t="shared" si="80"/>
        <v>491</v>
      </c>
      <c r="AC36" s="3">
        <v>0</v>
      </c>
      <c r="AD36" s="41">
        <f t="shared" si="65"/>
        <v>0</v>
      </c>
      <c r="AE36" s="3">
        <v>52471</v>
      </c>
      <c r="AF36" s="47">
        <v>656</v>
      </c>
      <c r="AG36" s="3">
        <v>1372</v>
      </c>
      <c r="AH36" s="3"/>
      <c r="AI36" s="33"/>
      <c r="AJ36" s="44">
        <v>835.18</v>
      </c>
      <c r="AK36" s="3">
        <v>401746</v>
      </c>
      <c r="AL36" s="4">
        <f t="shared" si="30"/>
        <v>2817</v>
      </c>
      <c r="AM36" s="3">
        <v>1970000</v>
      </c>
      <c r="AN36" s="3">
        <f t="shared" si="6"/>
        <v>401746</v>
      </c>
      <c r="AO36" s="3">
        <f t="shared" si="51"/>
        <v>401746</v>
      </c>
      <c r="AP36" s="4">
        <f t="shared" si="52"/>
        <v>2817</v>
      </c>
      <c r="AQ36" s="47" t="s">
        <v>17</v>
      </c>
      <c r="AT36" s="3">
        <v>1460</v>
      </c>
      <c r="AV36" s="44">
        <v>39</v>
      </c>
      <c r="AW36" s="3">
        <f t="shared" si="31"/>
        <v>39</v>
      </c>
      <c r="AX36" s="47">
        <v>0</v>
      </c>
      <c r="AY36" s="44">
        <v>0</v>
      </c>
      <c r="AZ36" s="44">
        <v>0</v>
      </c>
      <c r="BA36" s="3">
        <f t="shared" si="7"/>
        <v>39</v>
      </c>
      <c r="BB36" s="44">
        <v>1</v>
      </c>
      <c r="BC36" s="44">
        <v>0</v>
      </c>
      <c r="BD36" s="47">
        <v>0.01</v>
      </c>
      <c r="BE36" s="3">
        <f t="shared" si="8"/>
        <v>0</v>
      </c>
      <c r="BF36" s="3">
        <f t="shared" si="9"/>
        <v>0</v>
      </c>
      <c r="BG36" s="3" t="b">
        <f t="shared" si="10"/>
        <v>1</v>
      </c>
      <c r="BJ36" s="12">
        <v>0</v>
      </c>
      <c r="BK36" s="4">
        <f t="shared" si="32"/>
        <v>39</v>
      </c>
      <c r="BL36" s="4">
        <f t="shared" si="81"/>
        <v>1422.7272727272727</v>
      </c>
      <c r="BM36" s="4">
        <f t="shared" si="33"/>
        <v>1422.7272727272727</v>
      </c>
      <c r="BN36" s="4">
        <f t="shared" si="34"/>
        <v>1461.7272727272727</v>
      </c>
      <c r="BO36" s="33"/>
      <c r="BP36" s="47">
        <v>500.8</v>
      </c>
      <c r="BQ36" s="3">
        <v>56170</v>
      </c>
      <c r="BR36" s="4">
        <v>-239</v>
      </c>
      <c r="BS36" s="4">
        <f t="shared" si="12"/>
        <v>53973</v>
      </c>
      <c r="BT36" s="4">
        <f t="shared" si="82"/>
        <v>55357</v>
      </c>
      <c r="BU36" s="4">
        <f t="shared" si="67"/>
        <v>0</v>
      </c>
      <c r="BV36" s="47" t="s">
        <v>15</v>
      </c>
      <c r="BY36" s="44">
        <v>90</v>
      </c>
      <c r="BZ36" s="44">
        <v>39</v>
      </c>
      <c r="CA36" s="44">
        <v>210</v>
      </c>
      <c r="CB36" s="3">
        <f t="shared" si="54"/>
        <v>210</v>
      </c>
      <c r="CC36" s="3">
        <v>0</v>
      </c>
      <c r="CD36" s="44">
        <v>0</v>
      </c>
      <c r="CE36" s="44">
        <v>0</v>
      </c>
      <c r="CF36" s="3">
        <f t="shared" si="15"/>
        <v>210</v>
      </c>
      <c r="CG36" s="44">
        <v>0</v>
      </c>
      <c r="CL36" s="47">
        <v>0</v>
      </c>
      <c r="CM36" s="4">
        <f t="shared" si="35"/>
        <v>0</v>
      </c>
      <c r="CN36" s="4">
        <f t="shared" si="36"/>
        <v>39</v>
      </c>
      <c r="CO36" s="4">
        <f t="shared" si="37"/>
        <v>0</v>
      </c>
      <c r="CP36" s="4">
        <f t="shared" si="38"/>
        <v>171</v>
      </c>
      <c r="CQ36" s="4">
        <f t="shared" si="39"/>
        <v>0</v>
      </c>
      <c r="CR36" s="4">
        <f t="shared" si="40"/>
        <v>0</v>
      </c>
      <c r="CS36" s="4">
        <f t="shared" si="41"/>
        <v>0</v>
      </c>
      <c r="CT36" s="47">
        <v>14</v>
      </c>
      <c r="CU36" s="32"/>
      <c r="CV36" s="44">
        <v>359.83</v>
      </c>
      <c r="CW36" s="44">
        <v>525</v>
      </c>
      <c r="CX36" s="4">
        <v>1</v>
      </c>
      <c r="CY36" s="44">
        <v>210</v>
      </c>
      <c r="CZ36" s="44">
        <v>0</v>
      </c>
      <c r="DA36" s="44">
        <v>201</v>
      </c>
      <c r="DB36" s="44">
        <v>0</v>
      </c>
      <c r="DC36" s="44">
        <v>0</v>
      </c>
      <c r="DD36" s="3">
        <f t="shared" si="42"/>
        <v>0</v>
      </c>
      <c r="DE36" s="3">
        <f t="shared" si="43"/>
        <v>0</v>
      </c>
      <c r="DF36" s="3">
        <v>0</v>
      </c>
      <c r="DG36" s="3">
        <f t="shared" si="44"/>
        <v>0</v>
      </c>
      <c r="DH36" s="4">
        <f t="shared" si="24"/>
        <v>0</v>
      </c>
      <c r="DI36" s="3">
        <f t="shared" si="70"/>
        <v>0</v>
      </c>
      <c r="DJ36" s="3"/>
      <c r="DP36" s="3">
        <f t="shared" si="26"/>
        <v>113.94000504159314</v>
      </c>
      <c r="DR36">
        <v>0</v>
      </c>
      <c r="DS36">
        <v>0</v>
      </c>
    </row>
    <row r="37" spans="1:123" x14ac:dyDescent="0.3">
      <c r="A37" s="1">
        <v>42404</v>
      </c>
      <c r="B37" s="3">
        <v>39546</v>
      </c>
      <c r="C37" s="4">
        <f t="shared" si="27"/>
        <v>0</v>
      </c>
      <c r="D37" s="4">
        <f t="shared" si="0"/>
        <v>39546</v>
      </c>
      <c r="E37" s="3">
        <f t="shared" si="74"/>
        <v>39546</v>
      </c>
      <c r="F37" s="4">
        <f t="shared" si="46"/>
        <v>0</v>
      </c>
      <c r="G37" s="4">
        <f t="shared" si="1"/>
        <v>0</v>
      </c>
      <c r="H37" s="33"/>
      <c r="I37" s="3">
        <v>17787</v>
      </c>
      <c r="J37" s="4">
        <f t="shared" si="78"/>
        <v>-302</v>
      </c>
      <c r="K37" s="4">
        <f t="shared" si="2"/>
        <v>10928</v>
      </c>
      <c r="L37" s="3">
        <f t="shared" si="75"/>
        <v>16919</v>
      </c>
      <c r="M37" s="3">
        <f t="shared" si="48"/>
        <v>0</v>
      </c>
      <c r="P37" s="45">
        <v>370</v>
      </c>
      <c r="Q37" s="21">
        <f t="shared" si="76"/>
        <v>370</v>
      </c>
      <c r="R37" s="21">
        <v>0</v>
      </c>
      <c r="S37" s="33"/>
      <c r="T37" s="3">
        <v>32258</v>
      </c>
      <c r="U37" s="4">
        <f t="shared" si="29"/>
        <v>73</v>
      </c>
      <c r="V37" s="4">
        <f t="shared" si="3"/>
        <v>31462</v>
      </c>
      <c r="W37" s="3">
        <f t="shared" si="77"/>
        <v>32258</v>
      </c>
      <c r="X37" s="4">
        <f t="shared" si="50"/>
        <v>73</v>
      </c>
      <c r="AA37" s="46">
        <v>491</v>
      </c>
      <c r="AB37" s="3">
        <f t="shared" si="80"/>
        <v>491</v>
      </c>
      <c r="AC37" s="3">
        <v>0</v>
      </c>
      <c r="AD37" s="41">
        <f t="shared" si="65"/>
        <v>0</v>
      </c>
      <c r="AE37" s="3">
        <v>52471</v>
      </c>
      <c r="AF37" s="47">
        <v>656</v>
      </c>
      <c r="AG37" s="3">
        <v>1101</v>
      </c>
      <c r="AH37" s="3"/>
      <c r="AI37" s="33"/>
      <c r="AJ37" s="44">
        <v>835.74</v>
      </c>
      <c r="AK37" s="3">
        <v>404043</v>
      </c>
      <c r="AL37" s="4">
        <f t="shared" si="30"/>
        <v>2297</v>
      </c>
      <c r="AM37" s="3">
        <v>1970000</v>
      </c>
      <c r="AN37" s="3">
        <f t="shared" si="6"/>
        <v>404043</v>
      </c>
      <c r="AO37" s="3">
        <f t="shared" si="51"/>
        <v>404043</v>
      </c>
      <c r="AP37" s="4">
        <f t="shared" si="52"/>
        <v>2297</v>
      </c>
      <c r="AQ37" s="47" t="s">
        <v>17</v>
      </c>
      <c r="AT37" s="3">
        <v>1216</v>
      </c>
      <c r="AV37" s="44">
        <v>51</v>
      </c>
      <c r="AW37" s="3">
        <f t="shared" si="31"/>
        <v>51</v>
      </c>
      <c r="AX37" s="47">
        <v>0</v>
      </c>
      <c r="AY37" s="44">
        <v>0</v>
      </c>
      <c r="AZ37" s="44">
        <v>0</v>
      </c>
      <c r="BA37" s="3">
        <f t="shared" si="7"/>
        <v>51</v>
      </c>
      <c r="BB37" s="44">
        <v>7</v>
      </c>
      <c r="BC37" s="44">
        <v>0</v>
      </c>
      <c r="BD37" s="47">
        <v>0.05</v>
      </c>
      <c r="BE37" s="3">
        <f t="shared" si="8"/>
        <v>0</v>
      </c>
      <c r="BF37" s="3">
        <f t="shared" si="9"/>
        <v>0</v>
      </c>
      <c r="BG37" s="3" t="b">
        <f t="shared" si="10"/>
        <v>1</v>
      </c>
      <c r="BJ37" s="12">
        <v>0</v>
      </c>
      <c r="BK37" s="4">
        <f t="shared" si="32"/>
        <v>51</v>
      </c>
      <c r="BL37" s="4">
        <f t="shared" si="81"/>
        <v>1160.1010101010102</v>
      </c>
      <c r="BM37" s="4">
        <f t="shared" si="33"/>
        <v>1160.1010101010102</v>
      </c>
      <c r="BN37" s="4">
        <f t="shared" si="34"/>
        <v>1211.1010101010102</v>
      </c>
      <c r="BO37" s="33"/>
      <c r="BP37" s="47">
        <v>500.62</v>
      </c>
      <c r="BQ37" s="3">
        <v>55975</v>
      </c>
      <c r="BR37" s="4">
        <v>-195</v>
      </c>
      <c r="BS37" s="4">
        <f t="shared" si="12"/>
        <v>53973</v>
      </c>
      <c r="BT37" s="4">
        <f t="shared" si="82"/>
        <v>55357</v>
      </c>
      <c r="BU37" s="4">
        <f t="shared" si="67"/>
        <v>0</v>
      </c>
      <c r="BV37" s="47" t="s">
        <v>15</v>
      </c>
      <c r="BY37" s="44">
        <v>115</v>
      </c>
      <c r="BZ37" s="44">
        <v>51</v>
      </c>
      <c r="CA37" s="44">
        <v>213</v>
      </c>
      <c r="CB37" s="3">
        <f t="shared" si="54"/>
        <v>213</v>
      </c>
      <c r="CC37" s="3">
        <v>0</v>
      </c>
      <c r="CD37" s="44">
        <v>0</v>
      </c>
      <c r="CE37" s="44">
        <v>0</v>
      </c>
      <c r="CF37" s="3">
        <f t="shared" si="15"/>
        <v>213</v>
      </c>
      <c r="CG37" s="44">
        <v>0</v>
      </c>
      <c r="CL37" s="47">
        <v>0</v>
      </c>
      <c r="CM37" s="4">
        <f t="shared" si="35"/>
        <v>0</v>
      </c>
      <c r="CN37" s="4">
        <f t="shared" si="36"/>
        <v>51</v>
      </c>
      <c r="CO37" s="4">
        <f t="shared" si="37"/>
        <v>0</v>
      </c>
      <c r="CP37" s="4">
        <f t="shared" si="38"/>
        <v>162</v>
      </c>
      <c r="CQ37" s="4">
        <f t="shared" si="39"/>
        <v>0</v>
      </c>
      <c r="CR37" s="4">
        <f t="shared" si="40"/>
        <v>0</v>
      </c>
      <c r="CS37" s="4">
        <f t="shared" si="41"/>
        <v>0</v>
      </c>
      <c r="CT37" s="47">
        <v>12</v>
      </c>
      <c r="CU37" s="32"/>
      <c r="CV37" s="44">
        <v>359.83</v>
      </c>
      <c r="CW37" s="44">
        <v>525</v>
      </c>
      <c r="CX37" s="4">
        <v>0</v>
      </c>
      <c r="CY37" s="44">
        <v>213</v>
      </c>
      <c r="CZ37" s="44">
        <v>0</v>
      </c>
      <c r="DA37" s="44">
        <v>204</v>
      </c>
      <c r="DB37" s="44">
        <v>0</v>
      </c>
      <c r="DC37" s="44">
        <v>0</v>
      </c>
      <c r="DD37" s="3">
        <f t="shared" si="42"/>
        <v>0</v>
      </c>
      <c r="DE37" s="3">
        <f t="shared" si="43"/>
        <v>0</v>
      </c>
      <c r="DF37" s="3">
        <v>0</v>
      </c>
      <c r="DG37" s="3">
        <f t="shared" si="44"/>
        <v>0</v>
      </c>
      <c r="DH37" s="4">
        <f t="shared" si="24"/>
        <v>0</v>
      </c>
      <c r="DI37" s="3">
        <f t="shared" si="70"/>
        <v>0</v>
      </c>
      <c r="DJ37" s="3"/>
      <c r="DP37" s="3">
        <f t="shared" si="26"/>
        <v>0</v>
      </c>
      <c r="DR37">
        <v>0</v>
      </c>
      <c r="DS37">
        <v>0</v>
      </c>
    </row>
    <row r="38" spans="1:123" x14ac:dyDescent="0.3">
      <c r="A38" s="1">
        <v>42405</v>
      </c>
      <c r="B38" s="3">
        <v>39850</v>
      </c>
      <c r="C38" s="4">
        <f t="shared" si="27"/>
        <v>304</v>
      </c>
      <c r="D38" s="4">
        <f t="shared" si="0"/>
        <v>39850</v>
      </c>
      <c r="E38" s="3">
        <f t="shared" si="74"/>
        <v>39850</v>
      </c>
      <c r="F38" s="4">
        <f t="shared" si="46"/>
        <v>304</v>
      </c>
      <c r="G38" s="4">
        <f t="shared" si="1"/>
        <v>153.26443156037308</v>
      </c>
      <c r="H38" s="33"/>
      <c r="I38" s="3">
        <v>17562</v>
      </c>
      <c r="J38" s="4">
        <f t="shared" si="78"/>
        <v>-225</v>
      </c>
      <c r="K38" s="4">
        <f t="shared" si="2"/>
        <v>10928</v>
      </c>
      <c r="L38" s="3">
        <f t="shared" si="75"/>
        <v>16919</v>
      </c>
      <c r="M38" s="3">
        <f t="shared" si="48"/>
        <v>0</v>
      </c>
      <c r="P38" s="45">
        <v>304</v>
      </c>
      <c r="Q38" s="21">
        <f t="shared" si="76"/>
        <v>304</v>
      </c>
      <c r="R38" s="21">
        <v>0</v>
      </c>
      <c r="S38" s="33"/>
      <c r="T38" s="3">
        <v>32185</v>
      </c>
      <c r="U38" s="4">
        <f t="shared" si="29"/>
        <v>-73</v>
      </c>
      <c r="V38" s="4">
        <f t="shared" si="3"/>
        <v>31462</v>
      </c>
      <c r="W38" s="3">
        <f t="shared" si="77"/>
        <v>32185</v>
      </c>
      <c r="X38" s="4">
        <f t="shared" si="50"/>
        <v>-73</v>
      </c>
      <c r="AA38" s="46">
        <v>494</v>
      </c>
      <c r="AB38" s="3">
        <f t="shared" si="80"/>
        <v>494</v>
      </c>
      <c r="AC38" s="3">
        <f>MIN(AB38,-X38/1.98)</f>
        <v>36.868686868686872</v>
      </c>
      <c r="AD38" s="41">
        <f t="shared" si="65"/>
        <v>0</v>
      </c>
      <c r="AE38" s="3">
        <v>52471</v>
      </c>
      <c r="AF38" s="47">
        <v>656</v>
      </c>
      <c r="AG38" s="3">
        <v>1077</v>
      </c>
      <c r="AH38" s="3"/>
      <c r="AI38" s="33"/>
      <c r="AJ38" s="44">
        <v>836.3</v>
      </c>
      <c r="AK38" s="3">
        <v>406348</v>
      </c>
      <c r="AL38" s="4">
        <f t="shared" si="30"/>
        <v>2305</v>
      </c>
      <c r="AM38" s="3">
        <v>1970000</v>
      </c>
      <c r="AN38" s="3">
        <f t="shared" si="6"/>
        <v>406348</v>
      </c>
      <c r="AO38" s="3">
        <f t="shared" si="51"/>
        <v>406348</v>
      </c>
      <c r="AP38" s="4">
        <f t="shared" si="52"/>
        <v>2305</v>
      </c>
      <c r="AQ38" s="47" t="s">
        <v>17</v>
      </c>
      <c r="AT38" s="3">
        <v>1227</v>
      </c>
      <c r="AV38" s="44">
        <v>57</v>
      </c>
      <c r="AW38" s="3">
        <f t="shared" si="31"/>
        <v>57</v>
      </c>
      <c r="AX38" s="47">
        <v>0</v>
      </c>
      <c r="AY38" s="44">
        <v>0</v>
      </c>
      <c r="AZ38" s="44">
        <v>0</v>
      </c>
      <c r="BA38" s="3">
        <f t="shared" si="7"/>
        <v>57</v>
      </c>
      <c r="BB38" s="44">
        <v>8</v>
      </c>
      <c r="BC38" s="44">
        <v>0</v>
      </c>
      <c r="BD38" s="47">
        <v>0.06</v>
      </c>
      <c r="BE38" s="3">
        <f t="shared" si="8"/>
        <v>0</v>
      </c>
      <c r="BF38" s="3">
        <f t="shared" si="9"/>
        <v>36.868686868686872</v>
      </c>
      <c r="BG38" s="3" t="b">
        <f t="shared" si="10"/>
        <v>1</v>
      </c>
      <c r="BJ38" s="12">
        <v>0</v>
      </c>
      <c r="BK38" s="4">
        <f t="shared" si="32"/>
        <v>20.131313131313128</v>
      </c>
      <c r="BL38" s="4">
        <f t="shared" si="81"/>
        <v>1164.1414141414141</v>
      </c>
      <c r="BM38" s="4">
        <f t="shared" si="33"/>
        <v>1164.1414141414141</v>
      </c>
      <c r="BN38" s="4">
        <f t="shared" si="34"/>
        <v>1184.2727272727273</v>
      </c>
      <c r="BO38" s="33"/>
      <c r="BP38" s="47">
        <v>500.44</v>
      </c>
      <c r="BQ38" s="3">
        <v>55780</v>
      </c>
      <c r="BR38" s="4">
        <v>-195</v>
      </c>
      <c r="BS38" s="4">
        <f t="shared" si="12"/>
        <v>53973</v>
      </c>
      <c r="BT38" s="4">
        <f t="shared" si="82"/>
        <v>55357</v>
      </c>
      <c r="BU38" s="4">
        <f t="shared" si="67"/>
        <v>0</v>
      </c>
      <c r="BV38" s="47" t="s">
        <v>15</v>
      </c>
      <c r="BY38" s="44">
        <v>114</v>
      </c>
      <c r="BZ38" s="44">
        <v>57</v>
      </c>
      <c r="CA38" s="44">
        <v>210</v>
      </c>
      <c r="CB38" s="3">
        <f t="shared" si="54"/>
        <v>210</v>
      </c>
      <c r="CC38" s="3">
        <v>0</v>
      </c>
      <c r="CD38" s="44">
        <v>0</v>
      </c>
      <c r="CE38" s="44">
        <v>0</v>
      </c>
      <c r="CF38" s="3">
        <f t="shared" si="15"/>
        <v>210</v>
      </c>
      <c r="CG38" s="44">
        <v>2</v>
      </c>
      <c r="CL38" s="47">
        <v>0</v>
      </c>
      <c r="CM38" s="4">
        <f t="shared" si="35"/>
        <v>36.868686868686872</v>
      </c>
      <c r="CN38" s="4">
        <f t="shared" si="36"/>
        <v>20.131313131313128</v>
      </c>
      <c r="CO38" s="4">
        <f t="shared" si="37"/>
        <v>0</v>
      </c>
      <c r="CP38" s="4">
        <f t="shared" si="38"/>
        <v>153</v>
      </c>
      <c r="CQ38" s="4">
        <f t="shared" si="39"/>
        <v>0</v>
      </c>
      <c r="CR38" s="4">
        <f t="shared" si="40"/>
        <v>0</v>
      </c>
      <c r="CS38" s="4">
        <f t="shared" si="41"/>
        <v>0</v>
      </c>
      <c r="CT38" s="47">
        <v>9.9</v>
      </c>
      <c r="CU38" s="32"/>
      <c r="CV38" s="44">
        <v>359.81</v>
      </c>
      <c r="CW38" s="44">
        <v>524</v>
      </c>
      <c r="CX38" s="4">
        <v>-1</v>
      </c>
      <c r="CY38" s="44">
        <v>210</v>
      </c>
      <c r="CZ38" s="44">
        <v>0</v>
      </c>
      <c r="DA38" s="44">
        <v>202</v>
      </c>
      <c r="DB38" s="44">
        <v>0</v>
      </c>
      <c r="DC38" s="44">
        <v>0</v>
      </c>
      <c r="DD38" s="3">
        <f t="shared" si="42"/>
        <v>0</v>
      </c>
      <c r="DE38" s="3">
        <f t="shared" si="43"/>
        <v>0</v>
      </c>
      <c r="DF38" s="3">
        <v>0</v>
      </c>
      <c r="DG38" s="3">
        <f t="shared" si="44"/>
        <v>0</v>
      </c>
      <c r="DH38" s="4">
        <f t="shared" si="24"/>
        <v>0</v>
      </c>
      <c r="DI38" s="3">
        <f t="shared" si="70"/>
        <v>0</v>
      </c>
      <c r="DJ38" s="3"/>
      <c r="DP38" s="3">
        <f t="shared" si="26"/>
        <v>153.26443156037308</v>
      </c>
      <c r="DR38">
        <v>0</v>
      </c>
      <c r="DS38">
        <v>0</v>
      </c>
    </row>
    <row r="39" spans="1:123" x14ac:dyDescent="0.3">
      <c r="A39" s="1">
        <v>42406</v>
      </c>
      <c r="B39" s="3">
        <v>39926</v>
      </c>
      <c r="C39" s="4">
        <f t="shared" si="27"/>
        <v>76</v>
      </c>
      <c r="D39" s="4">
        <f t="shared" si="0"/>
        <v>39926</v>
      </c>
      <c r="E39" s="3">
        <f t="shared" si="74"/>
        <v>39926</v>
      </c>
      <c r="F39" s="4">
        <f t="shared" si="46"/>
        <v>76</v>
      </c>
      <c r="G39" s="4">
        <f t="shared" si="1"/>
        <v>38.316107890093271</v>
      </c>
      <c r="H39" s="33"/>
      <c r="I39" s="3">
        <v>17425</v>
      </c>
      <c r="J39" s="4">
        <f t="shared" si="78"/>
        <v>-137</v>
      </c>
      <c r="K39" s="4">
        <f t="shared" si="2"/>
        <v>10928</v>
      </c>
      <c r="L39" s="3">
        <f t="shared" si="75"/>
        <v>16919</v>
      </c>
      <c r="M39" s="3">
        <f t="shared" si="48"/>
        <v>0</v>
      </c>
      <c r="P39" s="45">
        <v>259</v>
      </c>
      <c r="Q39" s="21">
        <f t="shared" si="76"/>
        <v>259</v>
      </c>
      <c r="R39" s="21">
        <v>0</v>
      </c>
      <c r="S39" s="33"/>
      <c r="T39" s="3">
        <v>31997</v>
      </c>
      <c r="U39" s="4">
        <f t="shared" si="29"/>
        <v>-188</v>
      </c>
      <c r="V39" s="4">
        <f t="shared" si="3"/>
        <v>31462</v>
      </c>
      <c r="W39" s="3">
        <f t="shared" si="77"/>
        <v>31997</v>
      </c>
      <c r="X39" s="4">
        <f t="shared" si="50"/>
        <v>-188</v>
      </c>
      <c r="AA39" s="46">
        <v>497</v>
      </c>
      <c r="AB39" s="3">
        <f t="shared" si="80"/>
        <v>497</v>
      </c>
      <c r="AC39" s="3">
        <f>MIN(AB39,-X39/1.98)</f>
        <v>94.949494949494948</v>
      </c>
      <c r="AD39" s="41">
        <f t="shared" si="65"/>
        <v>0</v>
      </c>
      <c r="AE39" s="3">
        <v>52471</v>
      </c>
      <c r="AF39" s="47">
        <v>656</v>
      </c>
      <c r="AG39" s="44">
        <v>987</v>
      </c>
      <c r="AI39" s="33"/>
      <c r="AJ39" s="44">
        <v>836.83</v>
      </c>
      <c r="AK39" s="3">
        <v>408535</v>
      </c>
      <c r="AL39" s="4">
        <f t="shared" si="30"/>
        <v>2187</v>
      </c>
      <c r="AM39" s="3">
        <v>1970000</v>
      </c>
      <c r="AN39" s="3">
        <f t="shared" si="6"/>
        <v>408535</v>
      </c>
      <c r="AO39" s="3">
        <f t="shared" si="51"/>
        <v>408535</v>
      </c>
      <c r="AP39" s="4">
        <f t="shared" si="52"/>
        <v>2187</v>
      </c>
      <c r="AQ39" s="47" t="s">
        <v>17</v>
      </c>
      <c r="AT39" s="3">
        <v>1151</v>
      </c>
      <c r="AV39" s="44">
        <v>43</v>
      </c>
      <c r="AW39" s="3">
        <f t="shared" si="31"/>
        <v>43</v>
      </c>
      <c r="AX39" s="47">
        <v>0</v>
      </c>
      <c r="AY39" s="44">
        <v>0</v>
      </c>
      <c r="AZ39" s="44">
        <v>0</v>
      </c>
      <c r="BA39" s="3">
        <f t="shared" si="7"/>
        <v>43</v>
      </c>
      <c r="BB39" s="44">
        <v>5</v>
      </c>
      <c r="BC39" s="44">
        <v>0</v>
      </c>
      <c r="BD39" s="47">
        <v>0.04</v>
      </c>
      <c r="BE39" s="3">
        <f t="shared" si="8"/>
        <v>0</v>
      </c>
      <c r="BF39" s="3">
        <f t="shared" si="9"/>
        <v>43</v>
      </c>
      <c r="BG39" s="3" t="b">
        <f t="shared" si="10"/>
        <v>0</v>
      </c>
      <c r="BH39" s="17">
        <f>MIN(AP39/1.98,AD39+AC39-BE39-BF39)</f>
        <v>51.949494949494948</v>
      </c>
      <c r="BI39" s="7" t="b">
        <f>AD39+AC39=BE39+BF39+BH39</f>
        <v>1</v>
      </c>
      <c r="BJ39" s="12">
        <v>0</v>
      </c>
      <c r="BK39" s="4">
        <f t="shared" si="32"/>
        <v>0</v>
      </c>
      <c r="BL39" s="4">
        <f t="shared" si="81"/>
        <v>1104.5454545454545</v>
      </c>
      <c r="BM39" s="4">
        <f t="shared" si="33"/>
        <v>1052.5959595959596</v>
      </c>
      <c r="BN39" s="4">
        <f t="shared" si="34"/>
        <v>1052.5959595959596</v>
      </c>
      <c r="BO39" s="33"/>
      <c r="BP39" s="47">
        <v>500.18</v>
      </c>
      <c r="BQ39" s="3">
        <v>55498</v>
      </c>
      <c r="BR39" s="4">
        <v>-282</v>
      </c>
      <c r="BS39" s="4">
        <f t="shared" si="12"/>
        <v>53973</v>
      </c>
      <c r="BT39" s="4">
        <f t="shared" si="82"/>
        <v>55357</v>
      </c>
      <c r="BU39" s="4">
        <f t="shared" si="67"/>
        <v>0</v>
      </c>
      <c r="BV39" s="47" t="s">
        <v>15</v>
      </c>
      <c r="BY39" s="44">
        <v>72</v>
      </c>
      <c r="BZ39" s="44">
        <v>43</v>
      </c>
      <c r="CA39" s="44">
        <v>212</v>
      </c>
      <c r="CB39" s="3">
        <f t="shared" si="54"/>
        <v>212</v>
      </c>
      <c r="CC39" s="3">
        <v>0</v>
      </c>
      <c r="CD39" s="44">
        <v>0</v>
      </c>
      <c r="CE39" s="44">
        <v>0</v>
      </c>
      <c r="CF39" s="3">
        <f t="shared" si="15"/>
        <v>212</v>
      </c>
      <c r="CG39" s="44">
        <v>2</v>
      </c>
      <c r="CL39" s="47">
        <v>0</v>
      </c>
      <c r="CM39" s="4">
        <f t="shared" si="35"/>
        <v>43</v>
      </c>
      <c r="CN39" s="4">
        <f t="shared" si="36"/>
        <v>0</v>
      </c>
      <c r="CO39" s="4">
        <f t="shared" si="37"/>
        <v>0</v>
      </c>
      <c r="CP39" s="4">
        <f t="shared" si="38"/>
        <v>169</v>
      </c>
      <c r="CQ39" s="4">
        <f t="shared" si="39"/>
        <v>0</v>
      </c>
      <c r="CR39" s="4">
        <f t="shared" si="40"/>
        <v>0</v>
      </c>
      <c r="CS39" s="4">
        <f t="shared" si="41"/>
        <v>0</v>
      </c>
      <c r="CT39" s="47">
        <v>8.6999999999999993</v>
      </c>
      <c r="CU39" s="32"/>
      <c r="CV39" s="44">
        <v>359.81</v>
      </c>
      <c r="CW39" s="44">
        <v>524</v>
      </c>
      <c r="CX39" s="4">
        <v>0</v>
      </c>
      <c r="CY39" s="44">
        <v>212</v>
      </c>
      <c r="CZ39" s="44">
        <v>0</v>
      </c>
      <c r="DA39" s="44">
        <v>203</v>
      </c>
      <c r="DB39" s="44">
        <v>0</v>
      </c>
      <c r="DC39" s="44">
        <v>0</v>
      </c>
      <c r="DD39" s="3">
        <f t="shared" si="42"/>
        <v>0</v>
      </c>
      <c r="DE39" s="3">
        <f t="shared" si="43"/>
        <v>0</v>
      </c>
      <c r="DF39" s="3">
        <v>0</v>
      </c>
      <c r="DG39" s="3">
        <f t="shared" si="44"/>
        <v>0</v>
      </c>
      <c r="DH39" s="4">
        <f t="shared" si="24"/>
        <v>0</v>
      </c>
      <c r="DI39" s="3">
        <f t="shared" si="70"/>
        <v>0</v>
      </c>
      <c r="DJ39" s="3"/>
      <c r="DP39" s="3">
        <f t="shared" si="26"/>
        <v>38.316107890093271</v>
      </c>
      <c r="DR39">
        <v>0</v>
      </c>
      <c r="DS39">
        <v>0</v>
      </c>
    </row>
    <row r="40" spans="1:123" x14ac:dyDescent="0.3">
      <c r="A40" s="1">
        <v>42407</v>
      </c>
      <c r="B40" s="3">
        <v>40154</v>
      </c>
      <c r="C40" s="4">
        <f t="shared" si="27"/>
        <v>228</v>
      </c>
      <c r="D40" s="4">
        <f t="shared" si="0"/>
        <v>40154</v>
      </c>
      <c r="E40" s="3">
        <f t="shared" si="74"/>
        <v>40154</v>
      </c>
      <c r="F40" s="4">
        <f t="shared" si="46"/>
        <v>228</v>
      </c>
      <c r="G40" s="4">
        <f t="shared" si="1"/>
        <v>114.94832367027981</v>
      </c>
      <c r="H40" s="33"/>
      <c r="I40" s="3">
        <v>17271</v>
      </c>
      <c r="J40" s="4">
        <f t="shared" si="78"/>
        <v>-154</v>
      </c>
      <c r="K40" s="4">
        <f t="shared" si="2"/>
        <v>10928</v>
      </c>
      <c r="L40" s="3">
        <f t="shared" si="75"/>
        <v>16919</v>
      </c>
      <c r="M40" s="3">
        <f t="shared" si="48"/>
        <v>0</v>
      </c>
      <c r="P40" s="45">
        <v>281</v>
      </c>
      <c r="Q40" s="21">
        <f t="shared" si="76"/>
        <v>281</v>
      </c>
      <c r="R40" s="21">
        <v>0</v>
      </c>
      <c r="S40" s="33"/>
      <c r="T40" s="3">
        <v>31842</v>
      </c>
      <c r="U40" s="4">
        <f t="shared" si="29"/>
        <v>-155</v>
      </c>
      <c r="V40" s="4">
        <f t="shared" si="3"/>
        <v>31462</v>
      </c>
      <c r="W40" s="3">
        <f t="shared" si="77"/>
        <v>31842</v>
      </c>
      <c r="X40" s="4">
        <f t="shared" si="50"/>
        <v>-155</v>
      </c>
      <c r="AA40" s="46">
        <v>499</v>
      </c>
      <c r="AB40" s="3">
        <f t="shared" si="80"/>
        <v>499</v>
      </c>
      <c r="AC40" s="3">
        <f>MIN(AB40,-X40/1.98)</f>
        <v>78.282828282828277</v>
      </c>
      <c r="AD40" s="41">
        <f t="shared" si="65"/>
        <v>0</v>
      </c>
      <c r="AE40" s="3">
        <v>52471</v>
      </c>
      <c r="AF40" s="47">
        <v>656</v>
      </c>
      <c r="AG40" s="3">
        <v>1069</v>
      </c>
      <c r="AH40" s="3"/>
      <c r="AI40" s="33"/>
      <c r="AJ40" s="44">
        <v>837.4</v>
      </c>
      <c r="AK40" s="3">
        <v>410898</v>
      </c>
      <c r="AL40" s="4">
        <f t="shared" si="30"/>
        <v>2363</v>
      </c>
      <c r="AM40" s="3">
        <v>1970000</v>
      </c>
      <c r="AN40" s="3">
        <f t="shared" si="6"/>
        <v>410898</v>
      </c>
      <c r="AO40" s="3">
        <f t="shared" si="51"/>
        <v>410898</v>
      </c>
      <c r="AP40" s="4">
        <f t="shared" si="52"/>
        <v>2363</v>
      </c>
      <c r="AQ40" s="47" t="s">
        <v>17</v>
      </c>
      <c r="AT40" s="3">
        <v>1225</v>
      </c>
      <c r="AV40" s="44">
        <v>30</v>
      </c>
      <c r="AW40" s="3">
        <f t="shared" si="31"/>
        <v>30</v>
      </c>
      <c r="AX40" s="47">
        <v>0</v>
      </c>
      <c r="AY40" s="44">
        <v>0</v>
      </c>
      <c r="AZ40" s="44">
        <v>0</v>
      </c>
      <c r="BA40" s="3">
        <f t="shared" si="7"/>
        <v>30</v>
      </c>
      <c r="BB40" s="44">
        <v>4</v>
      </c>
      <c r="BC40" s="44">
        <v>0</v>
      </c>
      <c r="BD40" s="47">
        <v>0.03</v>
      </c>
      <c r="BE40" s="3">
        <f t="shared" si="8"/>
        <v>0</v>
      </c>
      <c r="BF40" s="3">
        <f t="shared" si="9"/>
        <v>30</v>
      </c>
      <c r="BG40" s="3" t="b">
        <f t="shared" si="10"/>
        <v>0</v>
      </c>
      <c r="BH40" s="17">
        <f>MIN(AP40/1.98,AD40+AC40-BE40-BF40)</f>
        <v>48.282828282828277</v>
      </c>
      <c r="BI40" s="7" t="b">
        <f>AD40+AC40=BE40+BF40+BH40</f>
        <v>1</v>
      </c>
      <c r="BJ40" s="12">
        <v>0</v>
      </c>
      <c r="BK40" s="4">
        <f t="shared" si="32"/>
        <v>0</v>
      </c>
      <c r="BL40" s="4">
        <f t="shared" si="81"/>
        <v>1193.4343434343434</v>
      </c>
      <c r="BM40" s="4">
        <f t="shared" si="33"/>
        <v>1145.1515151515152</v>
      </c>
      <c r="BN40" s="4">
        <f t="shared" si="34"/>
        <v>1145.1515151515152</v>
      </c>
      <c r="BO40" s="33"/>
      <c r="BP40" s="47">
        <v>499.93</v>
      </c>
      <c r="BQ40" s="3">
        <v>55228</v>
      </c>
      <c r="BR40" s="4">
        <v>-270</v>
      </c>
      <c r="BS40" s="4">
        <f t="shared" si="12"/>
        <v>53973</v>
      </c>
      <c r="BT40" s="3">
        <f>BQ40</f>
        <v>55228</v>
      </c>
      <c r="BU40" s="4">
        <f t="shared" si="67"/>
        <v>-129</v>
      </c>
      <c r="BV40" t="s">
        <v>16</v>
      </c>
      <c r="BW40" s="4">
        <f>BW7+BU40</f>
        <v>1507</v>
      </c>
      <c r="BY40" s="44">
        <v>79</v>
      </c>
      <c r="BZ40" s="44">
        <v>30</v>
      </c>
      <c r="CA40" s="44">
        <v>213</v>
      </c>
      <c r="CB40" s="3">
        <f t="shared" si="54"/>
        <v>147.84848484848484</v>
      </c>
      <c r="CC40" s="3">
        <f t="shared" ref="CC40:CC43" si="83">-BU40/1.98</f>
        <v>65.151515151515156</v>
      </c>
      <c r="CD40" s="44">
        <v>0</v>
      </c>
      <c r="CE40" s="44">
        <v>0</v>
      </c>
      <c r="CF40" s="3">
        <f t="shared" si="15"/>
        <v>213</v>
      </c>
      <c r="CG40" s="44">
        <v>2</v>
      </c>
      <c r="CL40" s="4">
        <f t="shared" ref="CL40:CL43" si="84">MIN(CF40,-BU40/1.98-CG40)</f>
        <v>63.151515151515156</v>
      </c>
      <c r="CM40" s="4">
        <f t="shared" si="35"/>
        <v>30</v>
      </c>
      <c r="CN40" s="4">
        <f t="shared" si="36"/>
        <v>0</v>
      </c>
      <c r="CO40" s="4">
        <f t="shared" si="37"/>
        <v>0</v>
      </c>
      <c r="CP40" s="4">
        <f>CF40-CM40-CN40-CO40-CL40</f>
        <v>119.84848484848484</v>
      </c>
      <c r="CQ40" s="4">
        <f t="shared" si="39"/>
        <v>0</v>
      </c>
      <c r="CR40" s="4">
        <f t="shared" si="40"/>
        <v>0</v>
      </c>
      <c r="CS40" s="4">
        <f t="shared" si="41"/>
        <v>0</v>
      </c>
      <c r="CT40" s="47">
        <v>7.8</v>
      </c>
      <c r="CU40" s="32"/>
      <c r="CV40" s="44">
        <v>359.81</v>
      </c>
      <c r="CW40" s="44">
        <v>524</v>
      </c>
      <c r="CX40" s="4">
        <v>0</v>
      </c>
      <c r="CY40" s="44">
        <v>213</v>
      </c>
      <c r="CZ40" s="44">
        <v>0</v>
      </c>
      <c r="DA40" s="44">
        <v>203</v>
      </c>
      <c r="DB40" s="44">
        <v>0</v>
      </c>
      <c r="DC40" s="44">
        <v>0</v>
      </c>
      <c r="DD40" s="3">
        <f t="shared" si="42"/>
        <v>0</v>
      </c>
      <c r="DE40" s="3">
        <f t="shared" si="43"/>
        <v>0</v>
      </c>
      <c r="DF40" s="3">
        <v>0</v>
      </c>
      <c r="DG40" s="3">
        <f t="shared" si="44"/>
        <v>0</v>
      </c>
      <c r="DH40" s="4">
        <f t="shared" si="24"/>
        <v>0</v>
      </c>
      <c r="DI40" s="3">
        <f t="shared" si="70"/>
        <v>0</v>
      </c>
      <c r="DJ40" s="3"/>
      <c r="DP40" s="3">
        <f t="shared" si="26"/>
        <v>114.94832367027981</v>
      </c>
      <c r="DR40">
        <v>0</v>
      </c>
      <c r="DS40">
        <v>0</v>
      </c>
    </row>
    <row r="41" spans="1:123" x14ac:dyDescent="0.3">
      <c r="A41" s="1">
        <v>42408</v>
      </c>
      <c r="B41" s="3">
        <v>40307</v>
      </c>
      <c r="C41" s="4">
        <f t="shared" si="27"/>
        <v>153</v>
      </c>
      <c r="D41" s="4">
        <f t="shared" si="0"/>
        <v>40307</v>
      </c>
      <c r="E41" s="3">
        <f t="shared" si="74"/>
        <v>40307</v>
      </c>
      <c r="F41" s="4">
        <f t="shared" si="46"/>
        <v>153</v>
      </c>
      <c r="G41" s="4">
        <f t="shared" si="1"/>
        <v>77.136375094529868</v>
      </c>
      <c r="H41" s="33"/>
      <c r="I41" s="3">
        <v>17175</v>
      </c>
      <c r="J41" s="4">
        <f t="shared" si="78"/>
        <v>-96</v>
      </c>
      <c r="K41" s="4">
        <f t="shared" si="2"/>
        <v>10928</v>
      </c>
      <c r="L41" s="3">
        <f t="shared" si="75"/>
        <v>16919</v>
      </c>
      <c r="M41" s="3">
        <f t="shared" si="48"/>
        <v>0</v>
      </c>
      <c r="P41" s="45">
        <v>287</v>
      </c>
      <c r="Q41" s="21">
        <f t="shared" si="76"/>
        <v>287</v>
      </c>
      <c r="R41" s="21">
        <v>0</v>
      </c>
      <c r="S41" s="33"/>
      <c r="T41" s="3">
        <v>31750</v>
      </c>
      <c r="U41" s="4">
        <f t="shared" si="29"/>
        <v>-92</v>
      </c>
      <c r="V41" s="4">
        <f t="shared" si="3"/>
        <v>31462</v>
      </c>
      <c r="W41" s="3">
        <f t="shared" si="77"/>
        <v>31750</v>
      </c>
      <c r="X41" s="4">
        <f t="shared" si="50"/>
        <v>-92</v>
      </c>
      <c r="AA41" s="46">
        <v>496</v>
      </c>
      <c r="AB41" s="3">
        <f t="shared" si="80"/>
        <v>496</v>
      </c>
      <c r="AC41" s="3">
        <f>MIN(AB41,-X41/1.98)</f>
        <v>46.464646464646464</v>
      </c>
      <c r="AD41" s="41">
        <f t="shared" si="65"/>
        <v>0</v>
      </c>
      <c r="AE41" s="3">
        <v>52471</v>
      </c>
      <c r="AF41" s="47">
        <v>656</v>
      </c>
      <c r="AG41" s="3">
        <v>1141</v>
      </c>
      <c r="AH41" s="3"/>
      <c r="AI41" s="33"/>
      <c r="AJ41" s="44">
        <v>837.95</v>
      </c>
      <c r="AK41" s="3">
        <v>413181</v>
      </c>
      <c r="AL41" s="4">
        <f t="shared" si="30"/>
        <v>2283</v>
      </c>
      <c r="AM41" s="3">
        <v>1970000</v>
      </c>
      <c r="AN41" s="3">
        <f t="shared" si="6"/>
        <v>413181</v>
      </c>
      <c r="AO41" s="3">
        <f t="shared" si="51"/>
        <v>413181</v>
      </c>
      <c r="AP41" s="4">
        <f t="shared" si="52"/>
        <v>2283</v>
      </c>
      <c r="AQ41" s="47" t="s">
        <v>17</v>
      </c>
      <c r="AT41" s="3">
        <v>1236</v>
      </c>
      <c r="AV41" s="44">
        <v>74</v>
      </c>
      <c r="AW41" s="3">
        <f t="shared" si="31"/>
        <v>74</v>
      </c>
      <c r="AX41" s="47">
        <v>0</v>
      </c>
      <c r="AY41" s="44">
        <v>0</v>
      </c>
      <c r="AZ41" s="44">
        <v>0</v>
      </c>
      <c r="BA41" s="3">
        <f t="shared" si="7"/>
        <v>74</v>
      </c>
      <c r="BB41" s="44">
        <v>11</v>
      </c>
      <c r="BC41" s="44">
        <v>0</v>
      </c>
      <c r="BD41" s="47">
        <v>0.08</v>
      </c>
      <c r="BE41" s="3">
        <f t="shared" si="8"/>
        <v>0</v>
      </c>
      <c r="BF41" s="3">
        <f t="shared" si="9"/>
        <v>46.464646464646464</v>
      </c>
      <c r="BG41" s="3" t="b">
        <f t="shared" si="10"/>
        <v>1</v>
      </c>
      <c r="BJ41" s="12">
        <v>0</v>
      </c>
      <c r="BK41" s="4">
        <f t="shared" si="32"/>
        <v>27.535353535353536</v>
      </c>
      <c r="BL41" s="4">
        <f t="shared" si="81"/>
        <v>1153.030303030303</v>
      </c>
      <c r="BM41" s="4">
        <f t="shared" si="33"/>
        <v>1153.030303030303</v>
      </c>
      <c r="BN41" s="4">
        <f t="shared" si="34"/>
        <v>1180.5656565656566</v>
      </c>
      <c r="BO41" s="33"/>
      <c r="BP41" s="47">
        <v>499.73</v>
      </c>
      <c r="BQ41" s="3">
        <v>55015</v>
      </c>
      <c r="BR41" s="4">
        <v>-213</v>
      </c>
      <c r="BS41" s="4">
        <f t="shared" si="12"/>
        <v>53973</v>
      </c>
      <c r="BT41" s="3">
        <f>BQ41</f>
        <v>55015</v>
      </c>
      <c r="BU41" s="4">
        <f t="shared" si="67"/>
        <v>-213</v>
      </c>
      <c r="BV41" t="s">
        <v>13</v>
      </c>
      <c r="BW41" s="4">
        <f>BW40+BU41</f>
        <v>1294</v>
      </c>
      <c r="BY41" s="44">
        <v>108</v>
      </c>
      <c r="BZ41" s="44">
        <v>74</v>
      </c>
      <c r="CA41" s="44">
        <v>212</v>
      </c>
      <c r="CB41" s="3">
        <f t="shared" si="54"/>
        <v>104.42424242424242</v>
      </c>
      <c r="CC41" s="3">
        <f t="shared" si="83"/>
        <v>107.57575757575758</v>
      </c>
      <c r="CD41" s="44">
        <v>0</v>
      </c>
      <c r="CE41" s="44">
        <v>0</v>
      </c>
      <c r="CF41" s="3">
        <f t="shared" si="15"/>
        <v>212</v>
      </c>
      <c r="CG41" s="44">
        <v>3</v>
      </c>
      <c r="CL41" s="4">
        <f t="shared" si="84"/>
        <v>104.57575757575758</v>
      </c>
      <c r="CM41" s="4">
        <f t="shared" si="35"/>
        <v>46.464646464646464</v>
      </c>
      <c r="CN41" s="4">
        <f t="shared" si="36"/>
        <v>27.535353535353536</v>
      </c>
      <c r="CO41" s="4">
        <f t="shared" si="37"/>
        <v>0</v>
      </c>
      <c r="CP41" s="4">
        <f t="shared" si="38"/>
        <v>33.424242424242422</v>
      </c>
      <c r="CQ41" s="4">
        <f t="shared" si="39"/>
        <v>0</v>
      </c>
      <c r="CR41" s="4">
        <f t="shared" si="40"/>
        <v>0</v>
      </c>
      <c r="CS41" s="4">
        <f t="shared" si="41"/>
        <v>0</v>
      </c>
      <c r="CT41" s="47">
        <v>7</v>
      </c>
      <c r="CU41" s="32"/>
      <c r="CV41" s="44">
        <v>359.83</v>
      </c>
      <c r="CW41" s="44">
        <v>525</v>
      </c>
      <c r="CX41" s="4">
        <v>1</v>
      </c>
      <c r="CY41" s="44">
        <v>212</v>
      </c>
      <c r="CZ41" s="44">
        <v>0</v>
      </c>
      <c r="DA41" s="44">
        <v>205</v>
      </c>
      <c r="DB41" s="44">
        <v>0</v>
      </c>
      <c r="DC41" s="44">
        <v>0</v>
      </c>
      <c r="DD41" s="3">
        <f t="shared" si="42"/>
        <v>0</v>
      </c>
      <c r="DE41" s="3">
        <f t="shared" si="43"/>
        <v>0</v>
      </c>
      <c r="DF41" s="3">
        <v>0</v>
      </c>
      <c r="DG41" s="3">
        <f t="shared" si="44"/>
        <v>0</v>
      </c>
      <c r="DH41" s="4">
        <f t="shared" si="24"/>
        <v>0</v>
      </c>
      <c r="DI41" s="3">
        <f t="shared" si="70"/>
        <v>0</v>
      </c>
      <c r="DJ41" s="3"/>
      <c r="DP41" s="3">
        <f t="shared" si="26"/>
        <v>77.136375094529868</v>
      </c>
      <c r="DR41">
        <v>0</v>
      </c>
      <c r="DS41">
        <v>0</v>
      </c>
    </row>
    <row r="42" spans="1:123" x14ac:dyDescent="0.3">
      <c r="A42" s="1">
        <v>42409</v>
      </c>
      <c r="B42" s="3">
        <v>40613</v>
      </c>
      <c r="C42" s="4">
        <f t="shared" si="27"/>
        <v>306</v>
      </c>
      <c r="D42" s="4">
        <f t="shared" si="0"/>
        <v>40613</v>
      </c>
      <c r="E42" s="3">
        <f t="shared" si="74"/>
        <v>40613</v>
      </c>
      <c r="F42" s="4">
        <f t="shared" si="46"/>
        <v>306</v>
      </c>
      <c r="G42" s="4">
        <f t="shared" si="1"/>
        <v>154.27275018905974</v>
      </c>
      <c r="H42" s="33"/>
      <c r="I42" s="3">
        <v>17123</v>
      </c>
      <c r="J42" s="4">
        <f t="shared" si="78"/>
        <v>-52</v>
      </c>
      <c r="K42" s="4">
        <f t="shared" si="2"/>
        <v>10928</v>
      </c>
      <c r="L42" s="3">
        <f t="shared" si="75"/>
        <v>16919</v>
      </c>
      <c r="M42" s="3">
        <f t="shared" si="48"/>
        <v>0</v>
      </c>
      <c r="P42" s="45">
        <v>298</v>
      </c>
      <c r="Q42" s="21">
        <f t="shared" si="76"/>
        <v>298</v>
      </c>
      <c r="R42" s="21">
        <v>0</v>
      </c>
      <c r="S42" s="33"/>
      <c r="T42" s="3">
        <v>31707</v>
      </c>
      <c r="U42" s="4">
        <f t="shared" si="29"/>
        <v>-43</v>
      </c>
      <c r="V42" s="4">
        <f t="shared" si="3"/>
        <v>31462</v>
      </c>
      <c r="W42" s="3">
        <f t="shared" si="77"/>
        <v>31707</v>
      </c>
      <c r="X42" s="4">
        <f t="shared" si="50"/>
        <v>-43</v>
      </c>
      <c r="AA42" s="46">
        <v>498</v>
      </c>
      <c r="AB42" s="3">
        <f t="shared" si="80"/>
        <v>498</v>
      </c>
      <c r="AC42" s="3">
        <f>MIN(AB42,-X42/1.98)</f>
        <v>21.717171717171716</v>
      </c>
      <c r="AD42" s="41">
        <f t="shared" si="65"/>
        <v>0</v>
      </c>
      <c r="AE42" s="3">
        <v>52471</v>
      </c>
      <c r="AF42" s="47">
        <v>656</v>
      </c>
      <c r="AG42" s="3">
        <v>1196</v>
      </c>
      <c r="AH42" s="3"/>
      <c r="AI42" s="33"/>
      <c r="AJ42" s="44">
        <v>838.5</v>
      </c>
      <c r="AK42" s="3">
        <v>415478</v>
      </c>
      <c r="AL42" s="4">
        <f t="shared" si="30"/>
        <v>2297</v>
      </c>
      <c r="AM42" s="3">
        <v>1970000</v>
      </c>
      <c r="AN42" s="3">
        <f t="shared" si="6"/>
        <v>415478</v>
      </c>
      <c r="AO42" s="3">
        <f t="shared" si="51"/>
        <v>415478</v>
      </c>
      <c r="AP42" s="4">
        <f t="shared" si="52"/>
        <v>2297</v>
      </c>
      <c r="AQ42" s="47" t="s">
        <v>17</v>
      </c>
      <c r="AT42" s="3">
        <v>1244</v>
      </c>
      <c r="AV42" s="44">
        <v>77</v>
      </c>
      <c r="AW42" s="3">
        <f t="shared" si="31"/>
        <v>77</v>
      </c>
      <c r="AX42" s="47">
        <v>0</v>
      </c>
      <c r="AY42" s="44">
        <v>0</v>
      </c>
      <c r="AZ42" s="44">
        <v>0</v>
      </c>
      <c r="BA42" s="3">
        <f t="shared" si="7"/>
        <v>77</v>
      </c>
      <c r="BB42" s="44">
        <v>9</v>
      </c>
      <c r="BC42" s="44">
        <v>0</v>
      </c>
      <c r="BD42" s="47">
        <v>7.0000000000000007E-2</v>
      </c>
      <c r="BE42" s="3">
        <f t="shared" si="8"/>
        <v>0</v>
      </c>
      <c r="BF42" s="3">
        <f t="shared" si="9"/>
        <v>21.717171717171716</v>
      </c>
      <c r="BG42" s="3" t="b">
        <f t="shared" si="10"/>
        <v>1</v>
      </c>
      <c r="BJ42" s="12">
        <v>0</v>
      </c>
      <c r="BK42" s="4">
        <f t="shared" si="32"/>
        <v>55.282828282828284</v>
      </c>
      <c r="BL42" s="4">
        <f t="shared" si="81"/>
        <v>1160.1010101010102</v>
      </c>
      <c r="BM42" s="4">
        <f t="shared" si="33"/>
        <v>1160.1010101010102</v>
      </c>
      <c r="BN42" s="4">
        <f t="shared" si="34"/>
        <v>1215.3838383838383</v>
      </c>
      <c r="BO42" s="33"/>
      <c r="BP42" s="47">
        <v>499.52</v>
      </c>
      <c r="BQ42" s="3">
        <v>54791</v>
      </c>
      <c r="BR42" s="4">
        <v>-224</v>
      </c>
      <c r="BS42" s="4">
        <f t="shared" si="12"/>
        <v>53973</v>
      </c>
      <c r="BT42" s="3">
        <f t="shared" ref="BT42:BT43" si="85">BQ42</f>
        <v>54791</v>
      </c>
      <c r="BU42" s="4">
        <f t="shared" si="67"/>
        <v>-224</v>
      </c>
      <c r="BV42" s="47" t="s">
        <v>13</v>
      </c>
      <c r="BW42" s="4">
        <f t="shared" ref="BW42:BW49" si="86">BW41+BU42</f>
        <v>1070</v>
      </c>
      <c r="BY42" s="44">
        <v>100</v>
      </c>
      <c r="BZ42" s="44">
        <v>77</v>
      </c>
      <c r="CA42" s="44">
        <v>211</v>
      </c>
      <c r="CB42" s="3">
        <f t="shared" si="54"/>
        <v>97.868686868686865</v>
      </c>
      <c r="CC42" s="3">
        <f t="shared" si="83"/>
        <v>113.13131313131314</v>
      </c>
      <c r="CD42" s="44">
        <v>0</v>
      </c>
      <c r="CE42" s="44">
        <v>0</v>
      </c>
      <c r="CF42" s="3">
        <f t="shared" si="15"/>
        <v>211</v>
      </c>
      <c r="CG42" s="44">
        <v>2</v>
      </c>
      <c r="CL42" s="4">
        <f t="shared" si="84"/>
        <v>111.13131313131314</v>
      </c>
      <c r="CM42" s="4">
        <f t="shared" si="35"/>
        <v>21.717171717171716</v>
      </c>
      <c r="CN42" s="4">
        <f t="shared" si="36"/>
        <v>55.282828282828284</v>
      </c>
      <c r="CO42" s="4">
        <f t="shared" si="37"/>
        <v>0</v>
      </c>
      <c r="CP42" s="4">
        <f t="shared" si="38"/>
        <v>22.868686868686865</v>
      </c>
      <c r="CQ42" s="4">
        <f t="shared" si="39"/>
        <v>0</v>
      </c>
      <c r="CR42" s="4">
        <f t="shared" si="40"/>
        <v>0</v>
      </c>
      <c r="CS42" s="4">
        <f t="shared" si="41"/>
        <v>0</v>
      </c>
      <c r="CT42" s="47">
        <v>6.3</v>
      </c>
      <c r="CU42" s="32"/>
      <c r="CV42" s="44">
        <v>359.81</v>
      </c>
      <c r="CW42" s="44">
        <v>524</v>
      </c>
      <c r="CX42" s="4">
        <v>-1</v>
      </c>
      <c r="CY42" s="44">
        <v>211</v>
      </c>
      <c r="CZ42" s="44">
        <v>0</v>
      </c>
      <c r="DA42" s="44">
        <v>202</v>
      </c>
      <c r="DB42" s="44">
        <v>0</v>
      </c>
      <c r="DC42" s="44">
        <v>0</v>
      </c>
      <c r="DD42" s="3">
        <f t="shared" si="42"/>
        <v>0</v>
      </c>
      <c r="DE42" s="3">
        <f t="shared" si="43"/>
        <v>0</v>
      </c>
      <c r="DF42" s="3">
        <v>0</v>
      </c>
      <c r="DG42" s="3">
        <f t="shared" si="44"/>
        <v>0</v>
      </c>
      <c r="DH42" s="4">
        <f t="shared" si="24"/>
        <v>0</v>
      </c>
      <c r="DI42" s="3">
        <f t="shared" si="70"/>
        <v>0</v>
      </c>
      <c r="DJ42" s="3"/>
      <c r="DP42" s="3">
        <f t="shared" si="26"/>
        <v>154.27275018905974</v>
      </c>
      <c r="DR42">
        <v>0</v>
      </c>
      <c r="DS42">
        <v>0</v>
      </c>
    </row>
    <row r="43" spans="1:123" x14ac:dyDescent="0.3">
      <c r="A43" s="1">
        <v>42410</v>
      </c>
      <c r="B43" s="3">
        <v>40920</v>
      </c>
      <c r="C43" s="4">
        <f t="shared" si="27"/>
        <v>307</v>
      </c>
      <c r="D43" s="4">
        <f t="shared" si="0"/>
        <v>40920</v>
      </c>
      <c r="E43" s="3">
        <f t="shared" ref="E43:E57" si="87">B43</f>
        <v>40920</v>
      </c>
      <c r="F43" s="4">
        <f t="shared" si="46"/>
        <v>307</v>
      </c>
      <c r="G43" s="4">
        <f t="shared" si="1"/>
        <v>154.77690950340306</v>
      </c>
      <c r="H43" s="33"/>
      <c r="I43" s="3">
        <v>17041</v>
      </c>
      <c r="J43" s="4">
        <f t="shared" si="78"/>
        <v>-82</v>
      </c>
      <c r="K43" s="4">
        <f t="shared" si="2"/>
        <v>10928</v>
      </c>
      <c r="L43" s="3">
        <f t="shared" si="75"/>
        <v>16919</v>
      </c>
      <c r="M43" s="3">
        <f t="shared" si="48"/>
        <v>0</v>
      </c>
      <c r="P43" s="45">
        <v>328</v>
      </c>
      <c r="Q43" s="21">
        <f t="shared" si="76"/>
        <v>328</v>
      </c>
      <c r="R43" s="21">
        <v>0</v>
      </c>
      <c r="S43" s="33"/>
      <c r="T43" s="3">
        <v>31731</v>
      </c>
      <c r="U43" s="4">
        <f t="shared" si="29"/>
        <v>24</v>
      </c>
      <c r="V43" s="4">
        <f t="shared" si="3"/>
        <v>31462</v>
      </c>
      <c r="W43" s="3">
        <f>W42</f>
        <v>31707</v>
      </c>
      <c r="X43" s="4">
        <f t="shared" si="50"/>
        <v>0</v>
      </c>
      <c r="AA43" s="46">
        <v>499</v>
      </c>
      <c r="AB43" s="3">
        <f t="shared" si="80"/>
        <v>499</v>
      </c>
      <c r="AC43" s="3">
        <v>0</v>
      </c>
      <c r="AD43" s="41">
        <f t="shared" si="65"/>
        <v>0</v>
      </c>
      <c r="AE43" s="3">
        <v>52471</v>
      </c>
      <c r="AF43" s="47">
        <v>656</v>
      </c>
      <c r="AG43" s="3">
        <v>1096</v>
      </c>
      <c r="AH43" s="3"/>
      <c r="AI43" s="33"/>
      <c r="AJ43" s="44">
        <v>839</v>
      </c>
      <c r="AK43" s="3">
        <v>417566</v>
      </c>
      <c r="AL43" s="4">
        <f t="shared" si="30"/>
        <v>2088</v>
      </c>
      <c r="AM43" s="3">
        <v>1970000</v>
      </c>
      <c r="AN43" s="3">
        <f t="shared" si="6"/>
        <v>417566</v>
      </c>
      <c r="AO43" s="3">
        <f t="shared" si="51"/>
        <v>417566</v>
      </c>
      <c r="AP43" s="4">
        <f t="shared" si="52"/>
        <v>2088</v>
      </c>
      <c r="AQ43" s="47" t="s">
        <v>17</v>
      </c>
      <c r="AT43" s="3">
        <v>1125</v>
      </c>
      <c r="AV43" s="44">
        <v>39</v>
      </c>
      <c r="AW43" s="3">
        <f t="shared" si="31"/>
        <v>39</v>
      </c>
      <c r="AX43" s="47">
        <v>0</v>
      </c>
      <c r="AY43" s="44">
        <v>0</v>
      </c>
      <c r="AZ43" s="44">
        <v>0</v>
      </c>
      <c r="BA43" s="3">
        <f t="shared" si="7"/>
        <v>39</v>
      </c>
      <c r="BB43" s="44">
        <v>33</v>
      </c>
      <c r="BC43" s="44">
        <v>0</v>
      </c>
      <c r="BD43" s="47">
        <v>0.24</v>
      </c>
      <c r="BE43" s="3">
        <f t="shared" si="8"/>
        <v>0</v>
      </c>
      <c r="BF43" s="3">
        <f t="shared" si="9"/>
        <v>0</v>
      </c>
      <c r="BG43" s="3" t="b">
        <f t="shared" si="10"/>
        <v>1</v>
      </c>
      <c r="BJ43" s="12">
        <v>0</v>
      </c>
      <c r="BK43" s="4">
        <f t="shared" si="32"/>
        <v>39</v>
      </c>
      <c r="BL43" s="4">
        <f t="shared" si="81"/>
        <v>1054.5454545454545</v>
      </c>
      <c r="BM43" s="4">
        <f t="shared" si="33"/>
        <v>1054.5454545454545</v>
      </c>
      <c r="BN43" s="4">
        <f t="shared" si="34"/>
        <v>1093.5454545454545</v>
      </c>
      <c r="BO43" s="33"/>
      <c r="BP43" s="47">
        <v>499.27</v>
      </c>
      <c r="BQ43" s="3">
        <v>54524</v>
      </c>
      <c r="BR43" s="4">
        <v>-267</v>
      </c>
      <c r="BS43" s="4">
        <f t="shared" si="12"/>
        <v>53973</v>
      </c>
      <c r="BT43" s="3">
        <f t="shared" si="85"/>
        <v>54524</v>
      </c>
      <c r="BU43" s="4">
        <f t="shared" si="67"/>
        <v>-267</v>
      </c>
      <c r="BV43" s="47" t="s">
        <v>13</v>
      </c>
      <c r="BW43" s="4">
        <f t="shared" si="86"/>
        <v>803</v>
      </c>
      <c r="BY43" s="44">
        <v>83</v>
      </c>
      <c r="BZ43" s="44">
        <v>39</v>
      </c>
      <c r="CA43" s="44">
        <v>210</v>
      </c>
      <c r="CB43" s="3">
        <f t="shared" si="54"/>
        <v>75.151515151515156</v>
      </c>
      <c r="CC43" s="3">
        <f t="shared" si="83"/>
        <v>134.84848484848484</v>
      </c>
      <c r="CD43" s="44">
        <v>0</v>
      </c>
      <c r="CE43" s="44">
        <v>0</v>
      </c>
      <c r="CF43" s="3">
        <f t="shared" si="15"/>
        <v>210</v>
      </c>
      <c r="CG43" s="44">
        <v>8</v>
      </c>
      <c r="CL43" s="4">
        <f t="shared" si="84"/>
        <v>126.84848484848484</v>
      </c>
      <c r="CM43" s="4">
        <f t="shared" si="35"/>
        <v>0</v>
      </c>
      <c r="CN43" s="4">
        <f t="shared" si="36"/>
        <v>39</v>
      </c>
      <c r="CO43" s="4">
        <f t="shared" si="37"/>
        <v>0</v>
      </c>
      <c r="CP43" s="4">
        <f t="shared" si="38"/>
        <v>44.151515151515156</v>
      </c>
      <c r="CQ43" s="4">
        <f t="shared" si="39"/>
        <v>0</v>
      </c>
      <c r="CR43" s="4">
        <f t="shared" si="40"/>
        <v>0</v>
      </c>
      <c r="CS43" s="4">
        <f t="shared" si="41"/>
        <v>0</v>
      </c>
      <c r="CT43" s="47">
        <v>5.7</v>
      </c>
      <c r="CU43" s="32"/>
      <c r="CV43" s="44">
        <v>359.83</v>
      </c>
      <c r="CW43" s="44">
        <v>525</v>
      </c>
      <c r="CX43" s="4">
        <v>1</v>
      </c>
      <c r="CY43" s="44">
        <v>210</v>
      </c>
      <c r="CZ43" s="44">
        <v>0</v>
      </c>
      <c r="DA43" s="44">
        <v>201</v>
      </c>
      <c r="DB43" s="44">
        <v>0</v>
      </c>
      <c r="DC43" s="44">
        <v>0</v>
      </c>
      <c r="DD43" s="3">
        <f t="shared" si="42"/>
        <v>0</v>
      </c>
      <c r="DE43" s="3">
        <f t="shared" si="43"/>
        <v>0</v>
      </c>
      <c r="DF43" s="3">
        <v>0</v>
      </c>
      <c r="DG43" s="3">
        <f t="shared" si="44"/>
        <v>0</v>
      </c>
      <c r="DH43" s="4">
        <f t="shared" si="24"/>
        <v>0</v>
      </c>
      <c r="DI43" s="3">
        <f t="shared" si="70"/>
        <v>0</v>
      </c>
      <c r="DJ43" s="3"/>
      <c r="DP43" s="3">
        <f t="shared" si="26"/>
        <v>154.77690950340306</v>
      </c>
      <c r="DR43">
        <v>0</v>
      </c>
      <c r="DS43">
        <v>0</v>
      </c>
    </row>
    <row r="44" spans="1:123" x14ac:dyDescent="0.3">
      <c r="A44" s="1">
        <v>42411</v>
      </c>
      <c r="B44" s="3">
        <v>40920</v>
      </c>
      <c r="C44" s="4">
        <f t="shared" si="27"/>
        <v>0</v>
      </c>
      <c r="D44" s="4">
        <f t="shared" si="0"/>
        <v>40920</v>
      </c>
      <c r="E44" s="3">
        <f t="shared" si="87"/>
        <v>40920</v>
      </c>
      <c r="F44" s="4">
        <f t="shared" si="46"/>
        <v>0</v>
      </c>
      <c r="G44" s="4">
        <f t="shared" si="1"/>
        <v>0</v>
      </c>
      <c r="H44" s="33"/>
      <c r="I44" s="3">
        <v>16930</v>
      </c>
      <c r="J44" s="4">
        <f t="shared" si="78"/>
        <v>-111</v>
      </c>
      <c r="K44" s="4">
        <f t="shared" si="2"/>
        <v>10928</v>
      </c>
      <c r="L44" s="3">
        <f t="shared" si="75"/>
        <v>16919</v>
      </c>
      <c r="M44" s="3">
        <f t="shared" si="48"/>
        <v>0</v>
      </c>
      <c r="P44" s="45">
        <v>339</v>
      </c>
      <c r="Q44" s="21">
        <f t="shared" si="76"/>
        <v>339</v>
      </c>
      <c r="R44" s="21">
        <v>0</v>
      </c>
      <c r="S44" s="33"/>
      <c r="T44" s="3">
        <v>31794</v>
      </c>
      <c r="U44" s="4">
        <f t="shared" si="29"/>
        <v>63</v>
      </c>
      <c r="V44" s="4">
        <f t="shared" si="3"/>
        <v>31462</v>
      </c>
      <c r="W44" s="3">
        <f>W43</f>
        <v>31707</v>
      </c>
      <c r="X44" s="4">
        <f t="shared" si="50"/>
        <v>0</v>
      </c>
      <c r="AA44" s="46">
        <v>501</v>
      </c>
      <c r="AB44" s="3">
        <f t="shared" si="80"/>
        <v>501</v>
      </c>
      <c r="AC44" s="3">
        <v>0</v>
      </c>
      <c r="AD44" s="41">
        <f t="shared" si="65"/>
        <v>0</v>
      </c>
      <c r="AE44" s="3">
        <v>52471</v>
      </c>
      <c r="AF44" s="47">
        <v>656</v>
      </c>
      <c r="AG44" s="3">
        <v>1223</v>
      </c>
      <c r="AH44" s="3"/>
      <c r="AI44" s="33"/>
      <c r="AJ44" s="44">
        <v>839.49</v>
      </c>
      <c r="AK44" s="3">
        <v>419625</v>
      </c>
      <c r="AL44" s="4">
        <f t="shared" si="30"/>
        <v>2059</v>
      </c>
      <c r="AM44" s="3">
        <v>1970000</v>
      </c>
      <c r="AN44" s="3">
        <f t="shared" si="6"/>
        <v>419625</v>
      </c>
      <c r="AO44" s="3">
        <f t="shared" si="51"/>
        <v>419625</v>
      </c>
      <c r="AP44" s="4">
        <f t="shared" si="52"/>
        <v>2059</v>
      </c>
      <c r="AQ44" s="47" t="s">
        <v>17</v>
      </c>
      <c r="AT44" s="3">
        <v>1247</v>
      </c>
      <c r="AV44" s="44">
        <v>189</v>
      </c>
      <c r="AW44" s="3">
        <f t="shared" si="31"/>
        <v>189</v>
      </c>
      <c r="AX44" s="47">
        <v>0</v>
      </c>
      <c r="AY44" s="44">
        <v>0</v>
      </c>
      <c r="AZ44" s="44">
        <v>0</v>
      </c>
      <c r="BA44" s="3">
        <f t="shared" si="7"/>
        <v>189</v>
      </c>
      <c r="BB44" s="44">
        <v>20</v>
      </c>
      <c r="BC44" s="44">
        <v>0</v>
      </c>
      <c r="BD44" s="47">
        <v>0.15</v>
      </c>
      <c r="BE44" s="3">
        <f t="shared" si="8"/>
        <v>0</v>
      </c>
      <c r="BF44" s="3">
        <f t="shared" si="9"/>
        <v>0</v>
      </c>
      <c r="BG44" s="3" t="b">
        <f t="shared" si="10"/>
        <v>1</v>
      </c>
      <c r="BJ44" s="12">
        <v>0</v>
      </c>
      <c r="BK44" s="4">
        <f t="shared" si="32"/>
        <v>189</v>
      </c>
      <c r="BL44" s="4">
        <f t="shared" si="81"/>
        <v>1039.8989898989898</v>
      </c>
      <c r="BM44" s="4">
        <f t="shared" si="33"/>
        <v>1039.8989898989898</v>
      </c>
      <c r="BN44" s="4">
        <f t="shared" si="34"/>
        <v>1228.8989898989898</v>
      </c>
      <c r="BO44" s="33"/>
      <c r="BP44" s="47">
        <v>499.29</v>
      </c>
      <c r="BQ44" s="3">
        <v>54545</v>
      </c>
      <c r="BR44" s="4">
        <v>21</v>
      </c>
      <c r="BS44" s="4">
        <f t="shared" si="12"/>
        <v>53973</v>
      </c>
      <c r="BT44" s="4">
        <f t="shared" ref="BT44:BT45" si="88">BT43</f>
        <v>54524</v>
      </c>
      <c r="BU44" s="4">
        <f t="shared" si="67"/>
        <v>0</v>
      </c>
      <c r="BV44" s="47" t="s">
        <v>14</v>
      </c>
      <c r="BW44" s="4">
        <f t="shared" si="86"/>
        <v>803</v>
      </c>
      <c r="BY44" s="44">
        <v>233</v>
      </c>
      <c r="BZ44" s="44">
        <v>189</v>
      </c>
      <c r="CA44" s="44">
        <v>214</v>
      </c>
      <c r="CB44" s="3">
        <f t="shared" ref="CB44:CB47" si="89">CA44-CC44</f>
        <v>214</v>
      </c>
      <c r="CC44" s="3">
        <v>0</v>
      </c>
      <c r="CD44" s="44">
        <v>0</v>
      </c>
      <c r="CE44" s="44">
        <v>0</v>
      </c>
      <c r="CF44" s="3">
        <f t="shared" si="15"/>
        <v>214</v>
      </c>
      <c r="CG44" s="44">
        <v>8</v>
      </c>
      <c r="CL44" s="47">
        <v>0</v>
      </c>
      <c r="CM44" s="4">
        <f t="shared" si="35"/>
        <v>0</v>
      </c>
      <c r="CN44" s="4">
        <f t="shared" si="36"/>
        <v>189</v>
      </c>
      <c r="CO44" s="4">
        <f t="shared" si="37"/>
        <v>0</v>
      </c>
      <c r="CP44" s="4">
        <f t="shared" si="38"/>
        <v>25</v>
      </c>
      <c r="CQ44" s="4">
        <f t="shared" si="39"/>
        <v>0</v>
      </c>
      <c r="CR44" s="4">
        <f t="shared" si="40"/>
        <v>0</v>
      </c>
      <c r="CS44" s="4">
        <f t="shared" si="41"/>
        <v>0</v>
      </c>
      <c r="CT44" s="47">
        <v>5.3</v>
      </c>
      <c r="CU44" s="32"/>
      <c r="CV44" s="44">
        <v>359.81</v>
      </c>
      <c r="CW44" s="44">
        <v>524</v>
      </c>
      <c r="CX44" s="4">
        <v>-1</v>
      </c>
      <c r="CY44" s="44">
        <v>214</v>
      </c>
      <c r="CZ44" s="44">
        <v>0</v>
      </c>
      <c r="DA44" s="44">
        <v>210</v>
      </c>
      <c r="DB44" s="44">
        <v>0</v>
      </c>
      <c r="DC44" s="44">
        <v>0</v>
      </c>
      <c r="DD44" s="3">
        <f t="shared" si="42"/>
        <v>0</v>
      </c>
      <c r="DE44" s="3">
        <f t="shared" si="43"/>
        <v>0</v>
      </c>
      <c r="DF44" s="3">
        <v>0</v>
      </c>
      <c r="DG44" s="3">
        <f t="shared" si="44"/>
        <v>0</v>
      </c>
      <c r="DH44" s="4">
        <f t="shared" si="24"/>
        <v>0</v>
      </c>
      <c r="DI44" s="3">
        <f t="shared" si="70"/>
        <v>0</v>
      </c>
      <c r="DJ44" s="3"/>
      <c r="DP44" s="3">
        <f t="shared" si="26"/>
        <v>0</v>
      </c>
      <c r="DR44">
        <v>0</v>
      </c>
      <c r="DS44">
        <v>0</v>
      </c>
    </row>
    <row r="45" spans="1:123" x14ac:dyDescent="0.3">
      <c r="A45" s="1">
        <v>42412</v>
      </c>
      <c r="B45" s="3">
        <v>40920</v>
      </c>
      <c r="C45" s="4">
        <f t="shared" si="27"/>
        <v>0</v>
      </c>
      <c r="D45" s="4">
        <f t="shared" si="0"/>
        <v>40920</v>
      </c>
      <c r="E45" s="3">
        <f t="shared" si="87"/>
        <v>40920</v>
      </c>
      <c r="F45" s="4">
        <f t="shared" si="46"/>
        <v>0</v>
      </c>
      <c r="G45" s="4">
        <f t="shared" si="1"/>
        <v>0</v>
      </c>
      <c r="H45" s="33"/>
      <c r="I45" s="3">
        <v>17155</v>
      </c>
      <c r="J45" s="4">
        <f t="shared" si="78"/>
        <v>225</v>
      </c>
      <c r="K45" s="4">
        <f t="shared" si="2"/>
        <v>10928</v>
      </c>
      <c r="L45" s="3">
        <f t="shared" si="75"/>
        <v>16919</v>
      </c>
      <c r="M45" s="3">
        <f t="shared" si="48"/>
        <v>0</v>
      </c>
      <c r="P45" s="45">
        <v>186</v>
      </c>
      <c r="Q45" s="21">
        <f t="shared" si="76"/>
        <v>186</v>
      </c>
      <c r="R45" s="21">
        <v>0</v>
      </c>
      <c r="S45" s="33"/>
      <c r="T45" s="3">
        <v>31529</v>
      </c>
      <c r="U45" s="4">
        <f t="shared" si="29"/>
        <v>-265</v>
      </c>
      <c r="V45" s="4">
        <f t="shared" si="3"/>
        <v>31462</v>
      </c>
      <c r="W45" s="3">
        <f t="shared" ref="W45:W47" si="90">T45</f>
        <v>31529</v>
      </c>
      <c r="X45" s="4">
        <f t="shared" si="50"/>
        <v>-178</v>
      </c>
      <c r="AA45" s="46">
        <v>500</v>
      </c>
      <c r="AB45" s="3">
        <f t="shared" si="80"/>
        <v>500</v>
      </c>
      <c r="AC45" s="3">
        <f>MIN(AB45,-X45/1.98)</f>
        <v>89.898989898989896</v>
      </c>
      <c r="AD45" s="41">
        <f t="shared" si="65"/>
        <v>0</v>
      </c>
      <c r="AE45" s="3">
        <v>52471</v>
      </c>
      <c r="AF45" s="47">
        <v>656</v>
      </c>
      <c r="AG45" s="3">
        <v>1194</v>
      </c>
      <c r="AH45" s="3"/>
      <c r="AI45" s="33"/>
      <c r="AJ45" s="44">
        <v>839.96</v>
      </c>
      <c r="AK45" s="3">
        <v>421601</v>
      </c>
      <c r="AL45" s="4">
        <f t="shared" si="30"/>
        <v>1976</v>
      </c>
      <c r="AM45" s="3">
        <v>1970000</v>
      </c>
      <c r="AN45" s="3">
        <f t="shared" si="6"/>
        <v>421601</v>
      </c>
      <c r="AO45" s="3">
        <f t="shared" si="51"/>
        <v>421601</v>
      </c>
      <c r="AP45" s="4">
        <f t="shared" si="52"/>
        <v>1976</v>
      </c>
      <c r="AQ45" s="47" t="s">
        <v>17</v>
      </c>
      <c r="AT45" s="3">
        <v>1214</v>
      </c>
      <c r="AV45" s="44">
        <v>202</v>
      </c>
      <c r="AW45" s="3">
        <f t="shared" si="31"/>
        <v>202</v>
      </c>
      <c r="AX45" s="47">
        <v>0</v>
      </c>
      <c r="AY45" s="44">
        <v>0</v>
      </c>
      <c r="AZ45" s="44">
        <v>0</v>
      </c>
      <c r="BA45" s="3">
        <f t="shared" si="7"/>
        <v>202</v>
      </c>
      <c r="BB45" s="44">
        <v>16</v>
      </c>
      <c r="BC45" s="44">
        <v>0</v>
      </c>
      <c r="BD45" s="47">
        <v>0.12</v>
      </c>
      <c r="BE45" s="3">
        <f t="shared" si="8"/>
        <v>0</v>
      </c>
      <c r="BF45" s="3">
        <f t="shared" si="9"/>
        <v>89.898989898989896</v>
      </c>
      <c r="BG45" s="3" t="b">
        <f t="shared" si="10"/>
        <v>1</v>
      </c>
      <c r="BJ45" s="12">
        <v>0</v>
      </c>
      <c r="BK45" s="4">
        <f t="shared" si="32"/>
        <v>112.1010101010101</v>
      </c>
      <c r="BL45" s="4">
        <f t="shared" si="81"/>
        <v>997.97979797979804</v>
      </c>
      <c r="BM45" s="4">
        <f t="shared" si="33"/>
        <v>997.97979797979804</v>
      </c>
      <c r="BN45" s="4">
        <f t="shared" si="34"/>
        <v>1110.0808080808081</v>
      </c>
      <c r="BO45" s="33"/>
      <c r="BP45" s="47">
        <v>499.31</v>
      </c>
      <c r="BQ45" s="3">
        <v>54567</v>
      </c>
      <c r="BR45" s="4">
        <v>22</v>
      </c>
      <c r="BS45" s="4">
        <f t="shared" si="12"/>
        <v>53973</v>
      </c>
      <c r="BT45" s="4">
        <f t="shared" si="88"/>
        <v>54524</v>
      </c>
      <c r="BU45" s="4">
        <f t="shared" si="67"/>
        <v>0</v>
      </c>
      <c r="BV45" s="47" t="s">
        <v>14</v>
      </c>
      <c r="BW45" s="4">
        <f t="shared" si="86"/>
        <v>803</v>
      </c>
      <c r="BY45" s="44">
        <v>225</v>
      </c>
      <c r="BZ45" s="44">
        <v>202</v>
      </c>
      <c r="CA45" s="44">
        <v>209</v>
      </c>
      <c r="CB45" s="3">
        <f t="shared" si="89"/>
        <v>209</v>
      </c>
      <c r="CC45" s="3">
        <v>0</v>
      </c>
      <c r="CD45" s="44">
        <v>0</v>
      </c>
      <c r="CE45" s="44">
        <v>0</v>
      </c>
      <c r="CF45" s="3">
        <f t="shared" si="15"/>
        <v>209</v>
      </c>
      <c r="CG45" s="44">
        <v>5</v>
      </c>
      <c r="CL45" s="47">
        <v>0</v>
      </c>
      <c r="CM45" s="4">
        <f t="shared" si="35"/>
        <v>89.898989898989896</v>
      </c>
      <c r="CN45" s="4">
        <f t="shared" si="36"/>
        <v>112.1010101010101</v>
      </c>
      <c r="CO45" s="4">
        <f t="shared" si="37"/>
        <v>0</v>
      </c>
      <c r="CP45" s="4">
        <f t="shared" si="38"/>
        <v>7</v>
      </c>
      <c r="CQ45" s="4">
        <f t="shared" si="39"/>
        <v>0</v>
      </c>
      <c r="CR45" s="4">
        <f t="shared" si="40"/>
        <v>0</v>
      </c>
      <c r="CS45" s="4">
        <f t="shared" si="41"/>
        <v>0</v>
      </c>
      <c r="CT45" s="47">
        <v>4.9000000000000004</v>
      </c>
      <c r="CU45" s="32"/>
      <c r="CV45" s="44">
        <v>359.83</v>
      </c>
      <c r="CW45" s="44">
        <v>525</v>
      </c>
      <c r="CX45" s="4">
        <v>1</v>
      </c>
      <c r="CY45" s="44">
        <v>209</v>
      </c>
      <c r="CZ45" s="44">
        <v>0</v>
      </c>
      <c r="DA45" s="44">
        <v>201</v>
      </c>
      <c r="DB45" s="44">
        <v>0</v>
      </c>
      <c r="DC45" s="44">
        <v>0</v>
      </c>
      <c r="DD45" s="3">
        <f t="shared" si="42"/>
        <v>0</v>
      </c>
      <c r="DE45" s="3">
        <f t="shared" si="43"/>
        <v>0</v>
      </c>
      <c r="DF45" s="3">
        <v>0</v>
      </c>
      <c r="DG45" s="3">
        <f t="shared" si="44"/>
        <v>0</v>
      </c>
      <c r="DH45" s="4">
        <f t="shared" si="24"/>
        <v>0</v>
      </c>
      <c r="DI45" s="3">
        <f t="shared" si="70"/>
        <v>0</v>
      </c>
      <c r="DJ45" s="3"/>
      <c r="DP45" s="3">
        <f t="shared" si="26"/>
        <v>0</v>
      </c>
      <c r="DR45">
        <v>0</v>
      </c>
      <c r="DS45">
        <v>0</v>
      </c>
    </row>
    <row r="46" spans="1:123" x14ac:dyDescent="0.3">
      <c r="A46" s="1">
        <v>42413</v>
      </c>
      <c r="B46" s="3">
        <v>41771</v>
      </c>
      <c r="C46" s="4">
        <f t="shared" si="27"/>
        <v>851</v>
      </c>
      <c r="D46" s="4">
        <f t="shared" si="0"/>
        <v>41771</v>
      </c>
      <c r="E46" s="3">
        <f t="shared" si="87"/>
        <v>41771</v>
      </c>
      <c r="F46" s="4">
        <f t="shared" si="46"/>
        <v>851</v>
      </c>
      <c r="G46" s="4">
        <f t="shared" si="1"/>
        <v>429.03957650617593</v>
      </c>
      <c r="H46" s="33"/>
      <c r="I46" s="3">
        <v>17225</v>
      </c>
      <c r="J46" s="4">
        <f t="shared" si="78"/>
        <v>70</v>
      </c>
      <c r="K46" s="4">
        <f t="shared" si="2"/>
        <v>10928</v>
      </c>
      <c r="L46" s="3">
        <f t="shared" si="75"/>
        <v>16919</v>
      </c>
      <c r="M46" s="3">
        <f t="shared" si="48"/>
        <v>0</v>
      </c>
      <c r="P46" s="45">
        <v>272</v>
      </c>
      <c r="Q46" s="21">
        <f t="shared" si="76"/>
        <v>272</v>
      </c>
      <c r="R46" s="21">
        <v>0</v>
      </c>
      <c r="S46" s="33"/>
      <c r="T46" s="3">
        <v>31462</v>
      </c>
      <c r="U46" s="4">
        <f t="shared" si="29"/>
        <v>-67</v>
      </c>
      <c r="V46" s="4">
        <f t="shared" si="3"/>
        <v>31462</v>
      </c>
      <c r="W46" s="3">
        <f t="shared" si="90"/>
        <v>31462</v>
      </c>
      <c r="X46" s="4">
        <f t="shared" si="50"/>
        <v>-67</v>
      </c>
      <c r="AA46" s="46">
        <v>499</v>
      </c>
      <c r="AB46" s="3">
        <f t="shared" si="80"/>
        <v>499</v>
      </c>
      <c r="AC46" s="3">
        <f>MIN(AB46,-X46/1.98)</f>
        <v>33.838383838383841</v>
      </c>
      <c r="AD46" s="41">
        <f t="shared" si="65"/>
        <v>0</v>
      </c>
      <c r="AE46" s="3">
        <v>52471</v>
      </c>
      <c r="AF46" s="47">
        <v>656</v>
      </c>
      <c r="AG46" s="3">
        <v>1222</v>
      </c>
      <c r="AH46" s="3"/>
      <c r="AI46" s="33"/>
      <c r="AJ46" s="44">
        <v>840.51</v>
      </c>
      <c r="AK46" s="3">
        <v>423925</v>
      </c>
      <c r="AL46" s="4">
        <f t="shared" si="30"/>
        <v>2324</v>
      </c>
      <c r="AM46" s="3">
        <v>1970000</v>
      </c>
      <c r="AN46" s="3">
        <f t="shared" si="6"/>
        <v>423925</v>
      </c>
      <c r="AO46" s="3">
        <f t="shared" si="51"/>
        <v>423925</v>
      </c>
      <c r="AP46" s="4">
        <f t="shared" si="52"/>
        <v>2324</v>
      </c>
      <c r="AQ46" s="47" t="s">
        <v>17</v>
      </c>
      <c r="AT46" s="3">
        <v>1220</v>
      </c>
      <c r="AV46" s="44">
        <v>33</v>
      </c>
      <c r="AW46" s="3">
        <f t="shared" si="31"/>
        <v>33</v>
      </c>
      <c r="AX46" s="47">
        <v>0</v>
      </c>
      <c r="AY46" s="44">
        <v>0</v>
      </c>
      <c r="AZ46" s="44">
        <v>0</v>
      </c>
      <c r="BA46" s="3">
        <f t="shared" si="7"/>
        <v>33</v>
      </c>
      <c r="BB46" s="44">
        <v>15</v>
      </c>
      <c r="BC46" s="44">
        <v>0</v>
      </c>
      <c r="BD46" s="47">
        <v>0.11</v>
      </c>
      <c r="BE46" s="3">
        <f t="shared" si="8"/>
        <v>0</v>
      </c>
      <c r="BF46" s="3">
        <f t="shared" si="9"/>
        <v>33</v>
      </c>
      <c r="BG46" s="3" t="b">
        <f t="shared" si="10"/>
        <v>0</v>
      </c>
      <c r="BH46" s="17">
        <f>MIN(AP46/1.98,AD46+AC46-BE46-BF46)</f>
        <v>0.8383838383838409</v>
      </c>
      <c r="BI46" s="7" t="b">
        <f>AD46+AC46=BE46+BF46+BH46</f>
        <v>1</v>
      </c>
      <c r="BJ46" s="12">
        <v>0</v>
      </c>
      <c r="BK46" s="4">
        <f t="shared" si="32"/>
        <v>0</v>
      </c>
      <c r="BL46" s="4">
        <f t="shared" si="81"/>
        <v>1173.7373737373737</v>
      </c>
      <c r="BM46" s="4">
        <f t="shared" si="33"/>
        <v>1172.8989898989898</v>
      </c>
      <c r="BN46" s="4">
        <f t="shared" si="34"/>
        <v>1172.8989898989898</v>
      </c>
      <c r="BO46" s="33"/>
      <c r="BP46" s="47">
        <v>499.04</v>
      </c>
      <c r="BQ46" s="3">
        <v>54279</v>
      </c>
      <c r="BR46" s="4">
        <v>-288</v>
      </c>
      <c r="BS46" s="4">
        <f t="shared" si="12"/>
        <v>53973</v>
      </c>
      <c r="BT46" s="3">
        <f>BQ46</f>
        <v>54279</v>
      </c>
      <c r="BU46" s="4">
        <f t="shared" si="67"/>
        <v>-245</v>
      </c>
      <c r="BV46" s="47" t="s">
        <v>16</v>
      </c>
      <c r="BW46" s="4">
        <f t="shared" si="86"/>
        <v>558</v>
      </c>
      <c r="BY46" s="44">
        <v>68</v>
      </c>
      <c r="BZ46" s="44">
        <v>33</v>
      </c>
      <c r="CA46" s="44">
        <v>209</v>
      </c>
      <c r="CB46" s="3">
        <f t="shared" si="89"/>
        <v>85.262626262626256</v>
      </c>
      <c r="CC46" s="3">
        <f t="shared" ref="CC46:CC47" si="91">-BU46/1.98</f>
        <v>123.73737373737374</v>
      </c>
      <c r="CD46" s="44">
        <v>0</v>
      </c>
      <c r="CE46" s="44">
        <v>0</v>
      </c>
      <c r="CF46" s="3">
        <f t="shared" si="15"/>
        <v>209</v>
      </c>
      <c r="CG46" s="44">
        <v>4</v>
      </c>
      <c r="CL46" s="4">
        <f t="shared" ref="CL46:CL47" si="92">MIN(CF46,-BU46/1.98-CG46)</f>
        <v>119.73737373737374</v>
      </c>
      <c r="CM46" s="4">
        <f t="shared" si="35"/>
        <v>33</v>
      </c>
      <c r="CN46" s="4">
        <f t="shared" si="36"/>
        <v>0</v>
      </c>
      <c r="CO46" s="4">
        <f t="shared" si="37"/>
        <v>0</v>
      </c>
      <c r="CP46" s="4">
        <f t="shared" si="38"/>
        <v>56.262626262626256</v>
      </c>
      <c r="CQ46" s="4">
        <f t="shared" si="39"/>
        <v>0</v>
      </c>
      <c r="CR46" s="4">
        <f t="shared" si="40"/>
        <v>0</v>
      </c>
      <c r="CS46" s="4">
        <f t="shared" si="41"/>
        <v>0</v>
      </c>
      <c r="CT46" s="47">
        <v>4.5999999999999996</v>
      </c>
      <c r="CU46" s="32"/>
      <c r="CV46" s="44">
        <v>359.81</v>
      </c>
      <c r="CW46" s="44">
        <v>524</v>
      </c>
      <c r="CX46" s="4">
        <v>-1</v>
      </c>
      <c r="CY46" s="44">
        <v>209</v>
      </c>
      <c r="CZ46" s="44">
        <v>0</v>
      </c>
      <c r="DA46" s="44">
        <v>201</v>
      </c>
      <c r="DB46" s="44">
        <v>0</v>
      </c>
      <c r="DC46" s="44">
        <v>0</v>
      </c>
      <c r="DD46" s="3">
        <f t="shared" si="42"/>
        <v>0</v>
      </c>
      <c r="DE46" s="3">
        <f t="shared" si="43"/>
        <v>0</v>
      </c>
      <c r="DF46" s="3">
        <v>0</v>
      </c>
      <c r="DG46" s="3">
        <f t="shared" si="44"/>
        <v>0</v>
      </c>
      <c r="DH46" s="4">
        <f t="shared" si="24"/>
        <v>0</v>
      </c>
      <c r="DI46" s="3">
        <f t="shared" si="70"/>
        <v>0</v>
      </c>
      <c r="DJ46" s="3"/>
      <c r="DP46" s="3">
        <f t="shared" si="26"/>
        <v>429.03957650617593</v>
      </c>
      <c r="DR46">
        <v>0</v>
      </c>
      <c r="DS46">
        <v>0</v>
      </c>
    </row>
    <row r="47" spans="1:123" x14ac:dyDescent="0.3">
      <c r="A47" s="1">
        <v>42414</v>
      </c>
      <c r="B47" s="3">
        <v>42005</v>
      </c>
      <c r="C47" s="4">
        <f t="shared" si="27"/>
        <v>234</v>
      </c>
      <c r="D47" s="4">
        <f t="shared" si="0"/>
        <v>42005</v>
      </c>
      <c r="E47" s="3">
        <f t="shared" si="87"/>
        <v>42005</v>
      </c>
      <c r="F47" s="4">
        <f t="shared" si="46"/>
        <v>234</v>
      </c>
      <c r="G47" s="4">
        <f t="shared" si="1"/>
        <v>117.9732795563398</v>
      </c>
      <c r="H47" s="33"/>
      <c r="I47" s="3">
        <v>17155</v>
      </c>
      <c r="J47" s="4">
        <f t="shared" si="78"/>
        <v>-70</v>
      </c>
      <c r="K47" s="4">
        <f t="shared" si="2"/>
        <v>10928</v>
      </c>
      <c r="L47" s="3">
        <f t="shared" si="75"/>
        <v>16919</v>
      </c>
      <c r="M47" s="3">
        <f t="shared" si="48"/>
        <v>0</v>
      </c>
      <c r="P47" s="45">
        <v>356</v>
      </c>
      <c r="Q47" s="21">
        <f t="shared" si="76"/>
        <v>356</v>
      </c>
      <c r="R47" s="21">
        <v>0</v>
      </c>
      <c r="S47" s="33"/>
      <c r="T47" s="3">
        <v>31572</v>
      </c>
      <c r="U47" s="4">
        <f t="shared" si="29"/>
        <v>110</v>
      </c>
      <c r="V47" s="4">
        <f t="shared" si="3"/>
        <v>31572</v>
      </c>
      <c r="W47" s="3">
        <f t="shared" si="90"/>
        <v>31572</v>
      </c>
      <c r="X47" s="4">
        <f t="shared" si="50"/>
        <v>110</v>
      </c>
      <c r="AA47" s="46">
        <v>499</v>
      </c>
      <c r="AB47" s="3">
        <f t="shared" si="80"/>
        <v>499</v>
      </c>
      <c r="AC47" s="3">
        <v>0</v>
      </c>
      <c r="AD47" s="41">
        <f t="shared" si="65"/>
        <v>0</v>
      </c>
      <c r="AE47" s="3">
        <v>52471</v>
      </c>
      <c r="AF47" s="47">
        <v>656</v>
      </c>
      <c r="AG47" s="3">
        <v>1198</v>
      </c>
      <c r="AH47" s="3"/>
      <c r="AI47" s="33"/>
      <c r="AJ47" s="44">
        <v>841.04</v>
      </c>
      <c r="AK47" s="3">
        <v>426167</v>
      </c>
      <c r="AL47" s="4">
        <f t="shared" si="30"/>
        <v>2242</v>
      </c>
      <c r="AM47" s="3">
        <v>1970000</v>
      </c>
      <c r="AN47" s="3">
        <f t="shared" si="6"/>
        <v>426167</v>
      </c>
      <c r="AO47" s="3">
        <f t="shared" si="51"/>
        <v>426167</v>
      </c>
      <c r="AP47" s="4">
        <f t="shared" si="52"/>
        <v>2242</v>
      </c>
      <c r="AQ47" s="47" t="s">
        <v>17</v>
      </c>
      <c r="AT47" s="3">
        <v>1178</v>
      </c>
      <c r="AV47" s="44">
        <v>38</v>
      </c>
      <c r="AW47" s="3">
        <f t="shared" si="31"/>
        <v>38</v>
      </c>
      <c r="AX47" s="47">
        <v>0</v>
      </c>
      <c r="AY47" s="44">
        <v>0</v>
      </c>
      <c r="AZ47" s="44">
        <v>0</v>
      </c>
      <c r="BA47" s="3">
        <f t="shared" si="7"/>
        <v>38</v>
      </c>
      <c r="BB47" s="44">
        <v>10</v>
      </c>
      <c r="BC47" s="44">
        <v>0</v>
      </c>
      <c r="BD47" s="47">
        <v>7.0000000000000007E-2</v>
      </c>
      <c r="BE47" s="3">
        <f t="shared" si="8"/>
        <v>0</v>
      </c>
      <c r="BF47" s="3">
        <f t="shared" si="9"/>
        <v>0</v>
      </c>
      <c r="BG47" s="3" t="b">
        <f t="shared" si="10"/>
        <v>1</v>
      </c>
      <c r="BJ47" s="12">
        <v>0</v>
      </c>
      <c r="BK47" s="4">
        <f t="shared" si="32"/>
        <v>38</v>
      </c>
      <c r="BL47" s="4">
        <f t="shared" si="81"/>
        <v>1132.3232323232323</v>
      </c>
      <c r="BM47" s="4">
        <f t="shared" si="33"/>
        <v>1132.3232323232323</v>
      </c>
      <c r="BN47" s="4">
        <f t="shared" si="34"/>
        <v>1170.3232323232323</v>
      </c>
      <c r="BO47" s="33"/>
      <c r="BP47" s="47">
        <v>498.75</v>
      </c>
      <c r="BQ47" s="3">
        <v>53973</v>
      </c>
      <c r="BR47" s="4">
        <v>-306</v>
      </c>
      <c r="BS47" s="4">
        <f t="shared" si="12"/>
        <v>53973</v>
      </c>
      <c r="BT47" s="3">
        <f>BQ47</f>
        <v>53973</v>
      </c>
      <c r="BU47" s="4">
        <f t="shared" si="67"/>
        <v>-306</v>
      </c>
      <c r="BV47" s="47" t="s">
        <v>13</v>
      </c>
      <c r="BW47" s="4">
        <f t="shared" si="86"/>
        <v>252</v>
      </c>
      <c r="BY47" s="44">
        <v>60</v>
      </c>
      <c r="BZ47" s="44">
        <v>38</v>
      </c>
      <c r="CA47" s="44">
        <v>210</v>
      </c>
      <c r="CB47" s="3">
        <f t="shared" si="89"/>
        <v>55.454545454545439</v>
      </c>
      <c r="CC47" s="3">
        <f t="shared" si="91"/>
        <v>154.54545454545456</v>
      </c>
      <c r="CD47" s="44">
        <v>0</v>
      </c>
      <c r="CE47" s="44">
        <v>0</v>
      </c>
      <c r="CF47" s="3">
        <f t="shared" si="15"/>
        <v>210</v>
      </c>
      <c r="CG47" s="44">
        <v>4</v>
      </c>
      <c r="CL47" s="4">
        <f t="shared" si="92"/>
        <v>150.54545454545456</v>
      </c>
      <c r="CM47" s="4">
        <f t="shared" si="35"/>
        <v>0</v>
      </c>
      <c r="CN47" s="4">
        <f t="shared" si="36"/>
        <v>38</v>
      </c>
      <c r="CO47" s="4">
        <f t="shared" si="37"/>
        <v>0</v>
      </c>
      <c r="CP47" s="4">
        <f t="shared" si="38"/>
        <v>21.454545454545439</v>
      </c>
      <c r="CQ47" s="4">
        <f t="shared" si="39"/>
        <v>0</v>
      </c>
      <c r="CR47" s="4">
        <f t="shared" si="40"/>
        <v>0</v>
      </c>
      <c r="CS47" s="4">
        <f t="shared" si="41"/>
        <v>0</v>
      </c>
      <c r="CT47" s="47">
        <v>4.3</v>
      </c>
      <c r="CU47" s="32"/>
      <c r="CV47" s="44">
        <v>359.83</v>
      </c>
      <c r="CW47" s="44">
        <v>525</v>
      </c>
      <c r="CX47" s="4">
        <v>1</v>
      </c>
      <c r="CY47" s="44">
        <v>210</v>
      </c>
      <c r="CZ47" s="44">
        <v>0</v>
      </c>
      <c r="DA47" s="44">
        <v>201</v>
      </c>
      <c r="DB47" s="44">
        <v>0</v>
      </c>
      <c r="DC47" s="44">
        <v>0</v>
      </c>
      <c r="DD47" s="3">
        <f t="shared" si="42"/>
        <v>0</v>
      </c>
      <c r="DE47" s="3">
        <f t="shared" si="43"/>
        <v>0</v>
      </c>
      <c r="DF47" s="3">
        <v>0</v>
      </c>
      <c r="DG47" s="3">
        <f t="shared" si="44"/>
        <v>0</v>
      </c>
      <c r="DH47" s="4">
        <f t="shared" si="24"/>
        <v>0</v>
      </c>
      <c r="DI47" s="3">
        <f t="shared" si="70"/>
        <v>0</v>
      </c>
      <c r="DJ47" s="3"/>
      <c r="DP47" s="3">
        <f t="shared" si="26"/>
        <v>117.9732795563398</v>
      </c>
      <c r="DR47">
        <v>0</v>
      </c>
      <c r="DS47">
        <v>0</v>
      </c>
    </row>
    <row r="48" spans="1:123" x14ac:dyDescent="0.3">
      <c r="A48" s="1">
        <v>42415</v>
      </c>
      <c r="B48" s="3">
        <v>42396</v>
      </c>
      <c r="C48" s="4">
        <f t="shared" si="27"/>
        <v>391</v>
      </c>
      <c r="D48" s="4">
        <f t="shared" si="0"/>
        <v>42396</v>
      </c>
      <c r="E48" s="3">
        <f t="shared" si="87"/>
        <v>42396</v>
      </c>
      <c r="F48" s="4">
        <f t="shared" si="46"/>
        <v>391</v>
      </c>
      <c r="G48" s="4">
        <f t="shared" si="1"/>
        <v>197.12629190824299</v>
      </c>
      <c r="H48" s="33"/>
      <c r="I48" s="3">
        <v>17237</v>
      </c>
      <c r="J48" s="4">
        <f t="shared" si="78"/>
        <v>82</v>
      </c>
      <c r="K48" s="4">
        <f t="shared" si="2"/>
        <v>10928</v>
      </c>
      <c r="L48" s="3">
        <f t="shared" si="75"/>
        <v>16919</v>
      </c>
      <c r="M48" s="3">
        <f t="shared" si="48"/>
        <v>0</v>
      </c>
      <c r="P48" s="45">
        <v>315</v>
      </c>
      <c r="Q48" s="21">
        <f t="shared" si="76"/>
        <v>315</v>
      </c>
      <c r="R48" s="21">
        <v>0</v>
      </c>
      <c r="S48" s="33"/>
      <c r="T48" s="3">
        <v>31659</v>
      </c>
      <c r="U48" s="4">
        <f t="shared" si="29"/>
        <v>87</v>
      </c>
      <c r="V48" s="4">
        <f t="shared" si="3"/>
        <v>31582</v>
      </c>
      <c r="W48" s="3">
        <f>T49</f>
        <v>31582</v>
      </c>
      <c r="X48" s="4">
        <f t="shared" si="50"/>
        <v>10</v>
      </c>
      <c r="AA48" s="46">
        <v>499</v>
      </c>
      <c r="AB48" s="3">
        <f t="shared" si="80"/>
        <v>499</v>
      </c>
      <c r="AC48" s="3">
        <v>0</v>
      </c>
      <c r="AD48" s="41">
        <f t="shared" si="65"/>
        <v>0</v>
      </c>
      <c r="AE48" s="3">
        <v>52471</v>
      </c>
      <c r="AF48" s="47">
        <v>656</v>
      </c>
      <c r="AG48" s="3">
        <v>1302</v>
      </c>
      <c r="AH48" s="3"/>
      <c r="AI48" s="33"/>
      <c r="AJ48" s="44">
        <v>841.45</v>
      </c>
      <c r="AK48" s="3">
        <v>427911</v>
      </c>
      <c r="AL48" s="4">
        <f t="shared" si="30"/>
        <v>1744</v>
      </c>
      <c r="AM48" s="3">
        <v>1970000</v>
      </c>
      <c r="AN48" s="3">
        <f t="shared" si="6"/>
        <v>427911</v>
      </c>
      <c r="AO48" s="3">
        <f t="shared" si="51"/>
        <v>427911</v>
      </c>
      <c r="AP48" s="4">
        <f t="shared" si="52"/>
        <v>1744</v>
      </c>
      <c r="AQ48" s="47" t="s">
        <v>17</v>
      </c>
      <c r="AT48" s="3">
        <v>1217</v>
      </c>
      <c r="AV48" s="44">
        <v>327</v>
      </c>
      <c r="AW48" s="3">
        <f t="shared" si="31"/>
        <v>327</v>
      </c>
      <c r="AX48" s="47">
        <v>0</v>
      </c>
      <c r="AY48" s="44">
        <v>0</v>
      </c>
      <c r="AZ48" s="44">
        <v>0</v>
      </c>
      <c r="BA48" s="3">
        <f t="shared" si="7"/>
        <v>327</v>
      </c>
      <c r="BB48" s="44">
        <v>11</v>
      </c>
      <c r="BC48" s="44">
        <v>0</v>
      </c>
      <c r="BD48" s="47">
        <v>0.08</v>
      </c>
      <c r="BE48" s="3">
        <f t="shared" si="8"/>
        <v>0</v>
      </c>
      <c r="BF48" s="3">
        <f t="shared" si="9"/>
        <v>0</v>
      </c>
      <c r="BG48" s="3" t="b">
        <f t="shared" si="10"/>
        <v>1</v>
      </c>
      <c r="BJ48" s="12">
        <v>0</v>
      </c>
      <c r="BK48" s="4">
        <f t="shared" si="32"/>
        <v>327</v>
      </c>
      <c r="BL48" s="4">
        <f t="shared" si="81"/>
        <v>880.80808080808083</v>
      </c>
      <c r="BM48" s="4">
        <f t="shared" si="33"/>
        <v>880.80808080808083</v>
      </c>
      <c r="BN48" s="4">
        <f t="shared" si="34"/>
        <v>1207.8080808080808</v>
      </c>
      <c r="BO48" s="33"/>
      <c r="BP48" s="47">
        <v>499.02</v>
      </c>
      <c r="BQ48" s="3">
        <v>54257</v>
      </c>
      <c r="BR48" s="4">
        <v>284</v>
      </c>
      <c r="BS48" s="4">
        <f t="shared" si="12"/>
        <v>54152</v>
      </c>
      <c r="BT48" s="3">
        <f>BS48</f>
        <v>54152</v>
      </c>
      <c r="BU48" s="4">
        <f t="shared" si="67"/>
        <v>179</v>
      </c>
      <c r="BV48" t="s">
        <v>23</v>
      </c>
      <c r="BW48" s="4">
        <f t="shared" si="86"/>
        <v>431</v>
      </c>
      <c r="BY48" s="44">
        <v>356</v>
      </c>
      <c r="BZ48" s="44">
        <v>327</v>
      </c>
      <c r="CA48" s="44">
        <v>211</v>
      </c>
      <c r="CB48" s="3">
        <f t="shared" ref="CB48:CB62" si="93">CA48-CC48</f>
        <v>211</v>
      </c>
      <c r="CC48" s="3">
        <v>0</v>
      </c>
      <c r="CD48" s="44">
        <v>0</v>
      </c>
      <c r="CE48" s="44">
        <v>0</v>
      </c>
      <c r="CF48" s="3">
        <f t="shared" si="15"/>
        <v>211</v>
      </c>
      <c r="CG48" s="44">
        <v>2</v>
      </c>
      <c r="CH48" s="4">
        <f t="shared" ref="CH48:CH49" si="94">BU48/1.98</f>
        <v>90.404040404040401</v>
      </c>
      <c r="CI48" s="4">
        <f t="shared" ref="CI48:CI49" si="95">MIN(CH48,BF48+BE48)</f>
        <v>0</v>
      </c>
      <c r="CJ48" s="4">
        <f>MIN(CH48-CI48,BK48)</f>
        <v>90.404040404040401</v>
      </c>
      <c r="CK48" s="4">
        <f t="shared" ref="CK48:CK49" si="96">MAX(0,CH48-CI48-CJ48)</f>
        <v>0</v>
      </c>
      <c r="CL48" s="47">
        <v>0</v>
      </c>
      <c r="CM48" s="4">
        <f t="shared" si="35"/>
        <v>0</v>
      </c>
      <c r="CN48" s="4">
        <f t="shared" si="36"/>
        <v>211</v>
      </c>
      <c r="CO48" s="4">
        <f t="shared" si="37"/>
        <v>0</v>
      </c>
      <c r="CP48" s="4">
        <f t="shared" si="38"/>
        <v>0</v>
      </c>
      <c r="CQ48" s="4">
        <f t="shared" si="39"/>
        <v>0</v>
      </c>
      <c r="CR48" s="4">
        <f t="shared" si="40"/>
        <v>25.595959595959599</v>
      </c>
      <c r="CS48" s="4">
        <f t="shared" si="41"/>
        <v>0</v>
      </c>
      <c r="CT48" s="47">
        <v>4</v>
      </c>
      <c r="CU48" s="32"/>
      <c r="CV48" s="44">
        <v>359.83</v>
      </c>
      <c r="CW48" s="44">
        <v>525</v>
      </c>
      <c r="CX48" s="4">
        <v>0</v>
      </c>
      <c r="CY48" s="44">
        <v>211</v>
      </c>
      <c r="CZ48" s="44">
        <v>0</v>
      </c>
      <c r="DA48" s="44">
        <v>203</v>
      </c>
      <c r="DB48" s="44">
        <v>0</v>
      </c>
      <c r="DC48" s="44">
        <v>0</v>
      </c>
      <c r="DD48" s="3">
        <f t="shared" si="42"/>
        <v>0</v>
      </c>
      <c r="DE48" s="3">
        <f t="shared" si="43"/>
        <v>0</v>
      </c>
      <c r="DF48" s="3">
        <v>0</v>
      </c>
      <c r="DG48" s="3">
        <f t="shared" si="44"/>
        <v>0</v>
      </c>
      <c r="DH48" s="4">
        <f t="shared" si="24"/>
        <v>0</v>
      </c>
      <c r="DI48" s="3">
        <f t="shared" si="70"/>
        <v>0</v>
      </c>
      <c r="DJ48" s="3"/>
      <c r="DP48" s="3">
        <f t="shared" si="26"/>
        <v>197.12629190824299</v>
      </c>
      <c r="DR48">
        <v>0</v>
      </c>
      <c r="DS48">
        <v>0</v>
      </c>
    </row>
    <row r="49" spans="1:123" x14ac:dyDescent="0.3">
      <c r="A49" s="1">
        <v>42416</v>
      </c>
      <c r="B49" s="3">
        <v>42853</v>
      </c>
      <c r="C49" s="4">
        <f t="shared" si="27"/>
        <v>457</v>
      </c>
      <c r="D49" s="4">
        <f t="shared" si="0"/>
        <v>42853</v>
      </c>
      <c r="E49" s="3">
        <f t="shared" si="87"/>
        <v>42853</v>
      </c>
      <c r="F49" s="4">
        <f t="shared" si="46"/>
        <v>457</v>
      </c>
      <c r="G49" s="4">
        <f t="shared" si="1"/>
        <v>230.40080665490294</v>
      </c>
      <c r="H49" s="33"/>
      <c r="I49" s="3">
        <v>17391</v>
      </c>
      <c r="J49" s="4">
        <f t="shared" si="78"/>
        <v>154</v>
      </c>
      <c r="K49" s="4">
        <f t="shared" si="2"/>
        <v>10928</v>
      </c>
      <c r="L49" s="3">
        <f t="shared" si="75"/>
        <v>16919</v>
      </c>
      <c r="M49" s="3">
        <f t="shared" si="48"/>
        <v>0</v>
      </c>
      <c r="P49" s="45">
        <v>310</v>
      </c>
      <c r="Q49" s="21">
        <f t="shared" si="76"/>
        <v>310</v>
      </c>
      <c r="R49" s="21">
        <v>0</v>
      </c>
      <c r="S49" s="33"/>
      <c r="T49" s="3">
        <v>31582</v>
      </c>
      <c r="U49" s="4">
        <f t="shared" si="29"/>
        <v>-77</v>
      </c>
      <c r="V49" s="4">
        <f t="shared" si="3"/>
        <v>31582</v>
      </c>
      <c r="W49" s="3">
        <f t="shared" ref="W49:W62" si="97">T49</f>
        <v>31582</v>
      </c>
      <c r="X49" s="4">
        <f t="shared" si="50"/>
        <v>0</v>
      </c>
      <c r="AA49" s="46">
        <v>505</v>
      </c>
      <c r="AB49" s="3">
        <f t="shared" si="80"/>
        <v>505</v>
      </c>
      <c r="AC49" s="3">
        <v>0</v>
      </c>
      <c r="AD49" s="41">
        <f t="shared" si="65"/>
        <v>0</v>
      </c>
      <c r="AE49" s="3">
        <v>52471</v>
      </c>
      <c r="AF49" s="47">
        <v>656</v>
      </c>
      <c r="AG49" s="3">
        <v>1355</v>
      </c>
      <c r="AH49" s="3"/>
      <c r="AI49" s="33"/>
      <c r="AJ49" s="44">
        <v>841.86</v>
      </c>
      <c r="AK49" s="3">
        <v>429655</v>
      </c>
      <c r="AL49" s="4">
        <f t="shared" si="30"/>
        <v>1744</v>
      </c>
      <c r="AM49" s="3">
        <v>1970000</v>
      </c>
      <c r="AN49" s="3">
        <f t="shared" si="6"/>
        <v>429655</v>
      </c>
      <c r="AO49" s="3">
        <f t="shared" si="51"/>
        <v>429655</v>
      </c>
      <c r="AP49" s="4">
        <f t="shared" si="52"/>
        <v>1744</v>
      </c>
      <c r="AQ49" s="47" t="s">
        <v>17</v>
      </c>
      <c r="AT49" s="3">
        <v>1316</v>
      </c>
      <c r="AV49" s="44">
        <v>426</v>
      </c>
      <c r="AW49" s="3">
        <f t="shared" si="31"/>
        <v>426</v>
      </c>
      <c r="AX49" s="47">
        <v>0</v>
      </c>
      <c r="AY49" s="44">
        <v>0</v>
      </c>
      <c r="AZ49" s="44">
        <v>0</v>
      </c>
      <c r="BA49" s="3">
        <f t="shared" si="7"/>
        <v>426</v>
      </c>
      <c r="BB49" s="44">
        <v>11</v>
      </c>
      <c r="BC49" s="44">
        <v>0</v>
      </c>
      <c r="BD49" s="47">
        <v>0.08</v>
      </c>
      <c r="BE49" s="3">
        <f t="shared" si="8"/>
        <v>0</v>
      </c>
      <c r="BF49" s="3">
        <f t="shared" si="9"/>
        <v>0</v>
      </c>
      <c r="BG49" s="3" t="b">
        <f t="shared" si="10"/>
        <v>1</v>
      </c>
      <c r="BJ49" s="12">
        <v>0</v>
      </c>
      <c r="BK49" s="4">
        <f t="shared" si="32"/>
        <v>426</v>
      </c>
      <c r="BL49" s="4">
        <f t="shared" si="81"/>
        <v>880.80808080808083</v>
      </c>
      <c r="BM49" s="4">
        <f t="shared" si="33"/>
        <v>880.80808080808083</v>
      </c>
      <c r="BN49" s="4">
        <f t="shared" si="34"/>
        <v>1306.8080808080808</v>
      </c>
      <c r="BO49" s="33"/>
      <c r="BP49" s="47">
        <v>499.44</v>
      </c>
      <c r="BQ49" s="3">
        <v>54705</v>
      </c>
      <c r="BR49" s="4">
        <v>448</v>
      </c>
      <c r="BS49" s="4">
        <f t="shared" si="12"/>
        <v>54152</v>
      </c>
      <c r="BT49" s="4">
        <f>BT48</f>
        <v>54152</v>
      </c>
      <c r="BU49" s="4">
        <f t="shared" si="67"/>
        <v>0</v>
      </c>
      <c r="BV49" s="47" t="s">
        <v>14</v>
      </c>
      <c r="BW49" s="4">
        <f t="shared" si="86"/>
        <v>431</v>
      </c>
      <c r="BY49" s="44">
        <v>438</v>
      </c>
      <c r="BZ49" s="44">
        <v>426</v>
      </c>
      <c r="CA49" s="44">
        <v>53</v>
      </c>
      <c r="CB49" s="3">
        <f t="shared" si="93"/>
        <v>53</v>
      </c>
      <c r="CC49" s="3">
        <v>0</v>
      </c>
      <c r="CD49" s="44">
        <v>0</v>
      </c>
      <c r="CE49" s="44">
        <v>156</v>
      </c>
      <c r="CF49" s="3">
        <f t="shared" si="15"/>
        <v>209</v>
      </c>
      <c r="CG49" s="44">
        <v>3</v>
      </c>
      <c r="CH49" s="4">
        <f t="shared" si="94"/>
        <v>0</v>
      </c>
      <c r="CI49" s="4">
        <f t="shared" si="95"/>
        <v>0</v>
      </c>
      <c r="CJ49" s="4">
        <f>MIN(CH49-CI49,BK49)</f>
        <v>0</v>
      </c>
      <c r="CK49" s="4">
        <f t="shared" si="96"/>
        <v>0</v>
      </c>
      <c r="CL49" s="47">
        <v>0</v>
      </c>
      <c r="CM49" s="4">
        <f t="shared" si="35"/>
        <v>0</v>
      </c>
      <c r="CN49" s="4">
        <f t="shared" si="36"/>
        <v>209</v>
      </c>
      <c r="CO49" s="4">
        <f t="shared" si="37"/>
        <v>0</v>
      </c>
      <c r="CP49" s="4">
        <f t="shared" si="38"/>
        <v>0</v>
      </c>
      <c r="CQ49" s="4">
        <f t="shared" si="39"/>
        <v>0</v>
      </c>
      <c r="CR49" s="4">
        <f t="shared" si="40"/>
        <v>217</v>
      </c>
      <c r="CS49" s="4">
        <f t="shared" si="41"/>
        <v>0</v>
      </c>
      <c r="CT49" s="47">
        <v>3.9</v>
      </c>
      <c r="CU49" s="32"/>
      <c r="CV49" s="44">
        <v>359.83</v>
      </c>
      <c r="CW49" s="44">
        <v>525</v>
      </c>
      <c r="CX49" s="4">
        <v>0</v>
      </c>
      <c r="CY49" s="44">
        <v>209</v>
      </c>
      <c r="CZ49" s="44">
        <v>0</v>
      </c>
      <c r="DA49" s="44">
        <v>204</v>
      </c>
      <c r="DB49" s="44">
        <v>0</v>
      </c>
      <c r="DC49" s="44">
        <v>0</v>
      </c>
      <c r="DD49" s="3">
        <f t="shared" si="42"/>
        <v>0</v>
      </c>
      <c r="DE49" s="3">
        <f t="shared" si="43"/>
        <v>0</v>
      </c>
      <c r="DF49" s="3">
        <v>0</v>
      </c>
      <c r="DG49" s="3">
        <f t="shared" si="44"/>
        <v>0</v>
      </c>
      <c r="DH49" s="4">
        <f t="shared" si="24"/>
        <v>0</v>
      </c>
      <c r="DI49" s="3">
        <f t="shared" si="70"/>
        <v>0</v>
      </c>
      <c r="DJ49" s="3"/>
      <c r="DP49" s="3">
        <f t="shared" si="26"/>
        <v>230.40080665490294</v>
      </c>
      <c r="DR49">
        <v>0</v>
      </c>
      <c r="DS49">
        <v>0</v>
      </c>
    </row>
    <row r="50" spans="1:123" x14ac:dyDescent="0.3">
      <c r="A50" s="1">
        <v>42417</v>
      </c>
      <c r="B50" s="3">
        <v>43353</v>
      </c>
      <c r="C50" s="4">
        <f t="shared" si="27"/>
        <v>500</v>
      </c>
      <c r="D50" s="4">
        <f t="shared" si="0"/>
        <v>43353</v>
      </c>
      <c r="E50" s="3">
        <f t="shared" si="87"/>
        <v>43353</v>
      </c>
      <c r="F50" s="4">
        <f t="shared" si="46"/>
        <v>500</v>
      </c>
      <c r="G50" s="4">
        <f t="shared" si="1"/>
        <v>252.07965717166624</v>
      </c>
      <c r="H50" s="33"/>
      <c r="I50" s="3">
        <v>17731</v>
      </c>
      <c r="J50" s="4">
        <f t="shared" si="78"/>
        <v>340</v>
      </c>
      <c r="K50" s="4">
        <f t="shared" si="2"/>
        <v>10928</v>
      </c>
      <c r="L50" s="3">
        <f t="shared" si="75"/>
        <v>16919</v>
      </c>
      <c r="M50" s="3">
        <f t="shared" si="48"/>
        <v>0</v>
      </c>
      <c r="P50" s="45">
        <v>260</v>
      </c>
      <c r="Q50" s="21">
        <f t="shared" si="76"/>
        <v>260</v>
      </c>
      <c r="R50" s="21">
        <v>0</v>
      </c>
      <c r="S50" s="33"/>
      <c r="T50" s="3">
        <v>31616</v>
      </c>
      <c r="U50" s="4">
        <f t="shared" si="29"/>
        <v>34</v>
      </c>
      <c r="V50" s="4">
        <f t="shared" si="3"/>
        <v>31616</v>
      </c>
      <c r="W50" s="3">
        <f t="shared" si="97"/>
        <v>31616</v>
      </c>
      <c r="X50" s="4">
        <f t="shared" si="50"/>
        <v>34</v>
      </c>
      <c r="AA50" s="46">
        <v>491</v>
      </c>
      <c r="AB50" s="3">
        <f t="shared" si="80"/>
        <v>491</v>
      </c>
      <c r="AC50" s="3">
        <v>0</v>
      </c>
      <c r="AD50" s="41">
        <f t="shared" si="65"/>
        <v>0</v>
      </c>
      <c r="AE50" s="3">
        <v>52471</v>
      </c>
      <c r="AF50" s="47">
        <v>656</v>
      </c>
      <c r="AG50" s="3">
        <v>1884</v>
      </c>
      <c r="AH50" s="3"/>
      <c r="AI50" s="33"/>
      <c r="AJ50" s="44">
        <v>842.41</v>
      </c>
      <c r="AK50" s="3">
        <v>432004</v>
      </c>
      <c r="AL50" s="4">
        <f t="shared" si="30"/>
        <v>2349</v>
      </c>
      <c r="AM50" s="3">
        <v>1970000</v>
      </c>
      <c r="AN50" s="3">
        <f t="shared" si="6"/>
        <v>432004</v>
      </c>
      <c r="AO50" s="3">
        <f t="shared" si="51"/>
        <v>432004</v>
      </c>
      <c r="AP50" s="4">
        <f t="shared" si="52"/>
        <v>2349</v>
      </c>
      <c r="AQ50" s="47" t="s">
        <v>17</v>
      </c>
      <c r="AT50" s="3">
        <v>1695</v>
      </c>
      <c r="AV50" s="44">
        <v>490</v>
      </c>
      <c r="AW50" s="3">
        <f t="shared" si="31"/>
        <v>490</v>
      </c>
      <c r="AX50" s="47">
        <v>0</v>
      </c>
      <c r="AY50" s="44">
        <v>0</v>
      </c>
      <c r="AZ50" s="44">
        <v>0</v>
      </c>
      <c r="BA50" s="3">
        <f t="shared" si="7"/>
        <v>490</v>
      </c>
      <c r="BB50" s="44">
        <v>21</v>
      </c>
      <c r="BC50" s="44">
        <v>0</v>
      </c>
      <c r="BD50" s="47">
        <v>0.15</v>
      </c>
      <c r="BE50" s="3">
        <f t="shared" si="8"/>
        <v>0</v>
      </c>
      <c r="BF50" s="3">
        <f t="shared" si="9"/>
        <v>0</v>
      </c>
      <c r="BG50" s="3" t="b">
        <f t="shared" si="10"/>
        <v>1</v>
      </c>
      <c r="BJ50" s="12">
        <v>0</v>
      </c>
      <c r="BK50" s="4">
        <f t="shared" si="32"/>
        <v>490</v>
      </c>
      <c r="BL50" s="4">
        <f t="shared" si="81"/>
        <v>1186.3636363636365</v>
      </c>
      <c r="BM50" s="4">
        <f t="shared" si="33"/>
        <v>1186.3636363636365</v>
      </c>
      <c r="BN50" s="4">
        <f t="shared" si="34"/>
        <v>1676.3636363636365</v>
      </c>
      <c r="BO50" s="33"/>
      <c r="BP50" s="47">
        <v>500.06</v>
      </c>
      <c r="BQ50" s="3">
        <v>55368</v>
      </c>
      <c r="BR50" s="4">
        <v>663</v>
      </c>
      <c r="BS50" s="4">
        <f t="shared" si="12"/>
        <v>54152</v>
      </c>
      <c r="BT50" s="4">
        <f t="shared" ref="BT50:BT54" si="98">BT49</f>
        <v>54152</v>
      </c>
      <c r="BU50" s="4">
        <f t="shared" si="67"/>
        <v>0</v>
      </c>
      <c r="BV50" s="47" t="s">
        <v>14</v>
      </c>
      <c r="BY50" s="44">
        <v>547</v>
      </c>
      <c r="BZ50" s="44">
        <v>490</v>
      </c>
      <c r="CA50" s="44">
        <v>0</v>
      </c>
      <c r="CB50" s="3">
        <f t="shared" si="93"/>
        <v>0</v>
      </c>
      <c r="CC50" s="3">
        <v>0</v>
      </c>
      <c r="CD50" s="44">
        <v>0</v>
      </c>
      <c r="CE50" s="44">
        <v>208</v>
      </c>
      <c r="CF50" s="3">
        <f t="shared" si="15"/>
        <v>208</v>
      </c>
      <c r="CG50" s="44">
        <v>5</v>
      </c>
      <c r="CL50" s="47">
        <v>0</v>
      </c>
      <c r="CM50" s="4">
        <f t="shared" si="35"/>
        <v>0</v>
      </c>
      <c r="CN50" s="4">
        <f t="shared" si="36"/>
        <v>208</v>
      </c>
      <c r="CO50" s="4">
        <f t="shared" si="37"/>
        <v>0</v>
      </c>
      <c r="CP50" s="4">
        <f t="shared" si="38"/>
        <v>0</v>
      </c>
      <c r="CQ50" s="4">
        <f t="shared" si="39"/>
        <v>0</v>
      </c>
      <c r="CR50" s="4">
        <f t="shared" si="40"/>
        <v>282</v>
      </c>
      <c r="CS50" s="4">
        <f t="shared" si="41"/>
        <v>0</v>
      </c>
      <c r="CT50" s="47">
        <v>3.8</v>
      </c>
      <c r="CU50" s="32"/>
      <c r="CV50" s="44">
        <v>359.83</v>
      </c>
      <c r="CW50" s="44">
        <v>525</v>
      </c>
      <c r="CX50" s="4">
        <v>0</v>
      </c>
      <c r="CY50" s="44">
        <v>208</v>
      </c>
      <c r="CZ50" s="44">
        <v>0</v>
      </c>
      <c r="DA50" s="44">
        <v>207</v>
      </c>
      <c r="DB50" s="44">
        <v>0</v>
      </c>
      <c r="DC50" s="44">
        <v>0</v>
      </c>
      <c r="DD50" s="3">
        <f t="shared" si="42"/>
        <v>0</v>
      </c>
      <c r="DE50" s="3">
        <f t="shared" si="43"/>
        <v>0</v>
      </c>
      <c r="DF50" s="3">
        <v>0</v>
      </c>
      <c r="DG50" s="3">
        <f t="shared" si="44"/>
        <v>0</v>
      </c>
      <c r="DH50" s="4">
        <f t="shared" si="24"/>
        <v>0</v>
      </c>
      <c r="DI50" s="3">
        <f t="shared" si="70"/>
        <v>0</v>
      </c>
      <c r="DJ50" s="3"/>
      <c r="DP50" s="3">
        <f t="shared" si="26"/>
        <v>252.07965717166624</v>
      </c>
      <c r="DR50">
        <v>0</v>
      </c>
      <c r="DS50">
        <v>0</v>
      </c>
    </row>
    <row r="51" spans="1:123" x14ac:dyDescent="0.3">
      <c r="A51" s="1">
        <v>42418</v>
      </c>
      <c r="B51" s="3">
        <v>43353</v>
      </c>
      <c r="C51" s="4">
        <f t="shared" si="27"/>
        <v>0</v>
      </c>
      <c r="D51" s="4">
        <f t="shared" si="0"/>
        <v>43353</v>
      </c>
      <c r="E51" s="3">
        <f t="shared" si="87"/>
        <v>43353</v>
      </c>
      <c r="F51" s="4">
        <f t="shared" si="46"/>
        <v>0</v>
      </c>
      <c r="G51" s="4">
        <f t="shared" si="1"/>
        <v>0</v>
      </c>
      <c r="H51" s="33"/>
      <c r="I51" s="3">
        <v>17884</v>
      </c>
      <c r="J51" s="4">
        <f t="shared" si="78"/>
        <v>153</v>
      </c>
      <c r="K51" s="4">
        <f t="shared" si="2"/>
        <v>10928</v>
      </c>
      <c r="L51" s="3">
        <f t="shared" si="75"/>
        <v>16919</v>
      </c>
      <c r="M51" s="3">
        <f t="shared" si="48"/>
        <v>0</v>
      </c>
      <c r="P51" s="45">
        <v>423</v>
      </c>
      <c r="Q51" s="21">
        <f t="shared" si="76"/>
        <v>423</v>
      </c>
      <c r="R51" s="21">
        <v>0</v>
      </c>
      <c r="S51" s="33"/>
      <c r="T51" s="3">
        <v>32239</v>
      </c>
      <c r="U51" s="4">
        <f t="shared" si="29"/>
        <v>623</v>
      </c>
      <c r="V51" s="4">
        <f t="shared" si="3"/>
        <v>32239</v>
      </c>
      <c r="W51" s="3">
        <f t="shared" si="97"/>
        <v>32239</v>
      </c>
      <c r="X51" s="4">
        <f t="shared" si="50"/>
        <v>623</v>
      </c>
      <c r="AA51" s="46">
        <v>504</v>
      </c>
      <c r="AB51" s="3">
        <f t="shared" si="80"/>
        <v>504</v>
      </c>
      <c r="AC51" s="3">
        <v>0</v>
      </c>
      <c r="AD51" s="41">
        <f t="shared" si="65"/>
        <v>0</v>
      </c>
      <c r="AE51" s="3">
        <v>52471</v>
      </c>
      <c r="AF51" s="47">
        <v>656</v>
      </c>
      <c r="AG51" s="3">
        <v>2207</v>
      </c>
      <c r="AH51" s="3"/>
      <c r="AI51" s="33"/>
      <c r="AJ51" s="44">
        <v>843.21</v>
      </c>
      <c r="AK51" s="3">
        <v>435433</v>
      </c>
      <c r="AL51" s="4">
        <f t="shared" si="30"/>
        <v>3429</v>
      </c>
      <c r="AM51" s="3">
        <v>1970000</v>
      </c>
      <c r="AN51" s="3">
        <f t="shared" si="6"/>
        <v>435433</v>
      </c>
      <c r="AO51" s="3">
        <f t="shared" si="51"/>
        <v>435433</v>
      </c>
      <c r="AP51" s="4">
        <f t="shared" si="52"/>
        <v>3429</v>
      </c>
      <c r="AQ51" s="47" t="s">
        <v>17</v>
      </c>
      <c r="AT51" s="3">
        <v>1816</v>
      </c>
      <c r="AV51" s="44">
        <v>83</v>
      </c>
      <c r="AW51" s="3">
        <f t="shared" si="31"/>
        <v>83</v>
      </c>
      <c r="AX51" s="47">
        <v>0</v>
      </c>
      <c r="AY51" s="44">
        <v>0</v>
      </c>
      <c r="AZ51" s="44">
        <v>0</v>
      </c>
      <c r="BA51" s="3">
        <f t="shared" si="7"/>
        <v>83</v>
      </c>
      <c r="BB51" s="44">
        <v>4</v>
      </c>
      <c r="BC51" s="44">
        <v>0.8</v>
      </c>
      <c r="BD51" s="47">
        <v>0.03</v>
      </c>
      <c r="BE51" s="3">
        <f t="shared" si="8"/>
        <v>0</v>
      </c>
      <c r="BF51" s="3">
        <f t="shared" si="9"/>
        <v>0</v>
      </c>
      <c r="BG51" s="3" t="b">
        <f t="shared" si="10"/>
        <v>1</v>
      </c>
      <c r="BJ51" s="12">
        <v>0</v>
      </c>
      <c r="BK51" s="4">
        <f t="shared" si="32"/>
        <v>83</v>
      </c>
      <c r="BL51" s="4">
        <f t="shared" si="81"/>
        <v>1731.8181818181818</v>
      </c>
      <c r="BM51" s="4">
        <f t="shared" si="33"/>
        <v>1731.8181818181818</v>
      </c>
      <c r="BN51" s="4">
        <f t="shared" si="34"/>
        <v>1814.8181818181818</v>
      </c>
      <c r="BO51" s="33"/>
      <c r="BP51" s="47">
        <v>500</v>
      </c>
      <c r="BQ51" s="3">
        <v>55303</v>
      </c>
      <c r="BR51" s="4">
        <v>-65</v>
      </c>
      <c r="BS51" s="4">
        <f t="shared" si="12"/>
        <v>54152</v>
      </c>
      <c r="BT51" s="4">
        <f t="shared" si="98"/>
        <v>54152</v>
      </c>
      <c r="BU51" s="4">
        <f t="shared" si="67"/>
        <v>0</v>
      </c>
      <c r="BV51" s="47" t="s">
        <v>15</v>
      </c>
      <c r="BY51" s="44">
        <v>181</v>
      </c>
      <c r="BZ51" s="44">
        <v>83</v>
      </c>
      <c r="CA51" s="44">
        <v>136</v>
      </c>
      <c r="CB51" s="3">
        <f t="shared" si="93"/>
        <v>136</v>
      </c>
      <c r="CC51" s="3">
        <v>0</v>
      </c>
      <c r="CD51" s="44">
        <v>0</v>
      </c>
      <c r="CE51" s="44">
        <v>77</v>
      </c>
      <c r="CF51" s="3">
        <f t="shared" si="15"/>
        <v>213</v>
      </c>
      <c r="CG51" s="44">
        <v>1</v>
      </c>
      <c r="CL51" s="47">
        <v>0</v>
      </c>
      <c r="CM51" s="4">
        <f t="shared" si="35"/>
        <v>0</v>
      </c>
      <c r="CN51" s="4">
        <f t="shared" si="36"/>
        <v>83</v>
      </c>
      <c r="CO51" s="4">
        <f t="shared" si="37"/>
        <v>0</v>
      </c>
      <c r="CP51" s="4">
        <f t="shared" si="38"/>
        <v>130</v>
      </c>
      <c r="CQ51" s="4">
        <f t="shared" si="39"/>
        <v>0</v>
      </c>
      <c r="CR51" s="4">
        <f t="shared" si="40"/>
        <v>0</v>
      </c>
      <c r="CS51" s="4">
        <f t="shared" si="41"/>
        <v>0</v>
      </c>
      <c r="CT51" s="47">
        <v>8.1</v>
      </c>
      <c r="CU51" s="32"/>
      <c r="CV51" s="44">
        <v>359.81</v>
      </c>
      <c r="CW51" s="44">
        <v>524</v>
      </c>
      <c r="CX51" s="4">
        <v>-1</v>
      </c>
      <c r="CY51" s="44">
        <v>213</v>
      </c>
      <c r="CZ51" s="44">
        <v>0</v>
      </c>
      <c r="DA51" s="44">
        <v>207</v>
      </c>
      <c r="DB51" s="44">
        <v>0</v>
      </c>
      <c r="DC51" s="44">
        <v>0</v>
      </c>
      <c r="DD51" s="3">
        <f t="shared" si="42"/>
        <v>0</v>
      </c>
      <c r="DE51" s="3">
        <f t="shared" si="43"/>
        <v>0</v>
      </c>
      <c r="DF51" s="3">
        <v>0</v>
      </c>
      <c r="DG51" s="3">
        <f t="shared" si="44"/>
        <v>0</v>
      </c>
      <c r="DH51" s="4">
        <f t="shared" si="24"/>
        <v>0</v>
      </c>
      <c r="DI51" s="3">
        <f t="shared" si="70"/>
        <v>0</v>
      </c>
      <c r="DJ51" s="3"/>
      <c r="DP51" s="3">
        <f t="shared" si="26"/>
        <v>0</v>
      </c>
      <c r="DR51">
        <v>0</v>
      </c>
      <c r="DS51">
        <v>0</v>
      </c>
    </row>
    <row r="52" spans="1:123" x14ac:dyDescent="0.3">
      <c r="A52" s="1">
        <v>42419</v>
      </c>
      <c r="B52" s="3">
        <v>44217</v>
      </c>
      <c r="C52" s="4">
        <f t="shared" si="27"/>
        <v>864</v>
      </c>
      <c r="D52" s="4">
        <f t="shared" si="0"/>
        <v>44217</v>
      </c>
      <c r="E52" s="3">
        <f t="shared" si="87"/>
        <v>44217</v>
      </c>
      <c r="F52" s="4">
        <f t="shared" si="46"/>
        <v>864</v>
      </c>
      <c r="G52" s="4">
        <f t="shared" si="1"/>
        <v>435.59364759263929</v>
      </c>
      <c r="H52" s="33"/>
      <c r="I52" s="3">
        <v>17528</v>
      </c>
      <c r="J52" s="4">
        <f t="shared" si="78"/>
        <v>-356</v>
      </c>
      <c r="K52" s="4">
        <f t="shared" si="2"/>
        <v>10928</v>
      </c>
      <c r="L52" s="3">
        <f t="shared" si="75"/>
        <v>16919</v>
      </c>
      <c r="M52" s="3">
        <f t="shared" si="48"/>
        <v>0</v>
      </c>
      <c r="P52" s="45">
        <v>555</v>
      </c>
      <c r="Q52" s="21">
        <f t="shared" si="76"/>
        <v>555</v>
      </c>
      <c r="R52" s="21">
        <v>0</v>
      </c>
      <c r="S52" s="33"/>
      <c r="T52" s="3">
        <v>32964</v>
      </c>
      <c r="U52" s="4">
        <f t="shared" si="29"/>
        <v>725</v>
      </c>
      <c r="V52" s="4">
        <f t="shared" si="3"/>
        <v>32964</v>
      </c>
      <c r="W52" s="3">
        <f t="shared" si="97"/>
        <v>32964</v>
      </c>
      <c r="X52" s="4">
        <f t="shared" si="50"/>
        <v>725</v>
      </c>
      <c r="AA52" s="46">
        <v>505</v>
      </c>
      <c r="AB52" s="3">
        <f t="shared" si="80"/>
        <v>505</v>
      </c>
      <c r="AC52" s="3">
        <v>0</v>
      </c>
      <c r="AD52" s="41">
        <f t="shared" si="65"/>
        <v>0</v>
      </c>
      <c r="AE52" s="3">
        <v>52471</v>
      </c>
      <c r="AF52" s="47">
        <v>656</v>
      </c>
      <c r="AG52" s="3">
        <v>1760</v>
      </c>
      <c r="AH52" s="3"/>
      <c r="AI52" s="33"/>
      <c r="AJ52" s="44">
        <v>843.86</v>
      </c>
      <c r="AK52" s="3">
        <v>438231</v>
      </c>
      <c r="AL52" s="4">
        <f t="shared" si="30"/>
        <v>2798</v>
      </c>
      <c r="AM52" s="3">
        <v>1970000</v>
      </c>
      <c r="AN52" s="3">
        <f t="shared" si="6"/>
        <v>438231</v>
      </c>
      <c r="AO52" s="3">
        <f t="shared" si="51"/>
        <v>438231</v>
      </c>
      <c r="AP52" s="4">
        <f t="shared" si="52"/>
        <v>2798</v>
      </c>
      <c r="AQ52" s="47" t="s">
        <v>17</v>
      </c>
      <c r="AT52" s="3">
        <v>1574</v>
      </c>
      <c r="AV52" s="44">
        <v>160</v>
      </c>
      <c r="AW52" s="3">
        <f t="shared" si="31"/>
        <v>160</v>
      </c>
      <c r="AX52" s="47">
        <v>0</v>
      </c>
      <c r="AY52" s="44">
        <v>0</v>
      </c>
      <c r="AZ52" s="44">
        <v>0</v>
      </c>
      <c r="BA52" s="3">
        <f t="shared" si="7"/>
        <v>160</v>
      </c>
      <c r="BB52" s="44">
        <v>3</v>
      </c>
      <c r="BC52" s="44">
        <v>0</v>
      </c>
      <c r="BD52" s="47">
        <v>0.02</v>
      </c>
      <c r="BE52" s="3">
        <f t="shared" si="8"/>
        <v>0</v>
      </c>
      <c r="BF52" s="3">
        <f t="shared" si="9"/>
        <v>0</v>
      </c>
      <c r="BG52" s="3" t="b">
        <f t="shared" si="10"/>
        <v>1</v>
      </c>
      <c r="BJ52" s="12">
        <v>0</v>
      </c>
      <c r="BK52" s="4">
        <f t="shared" si="32"/>
        <v>160</v>
      </c>
      <c r="BL52" s="4">
        <f t="shared" si="81"/>
        <v>1413.1313131313132</v>
      </c>
      <c r="BM52" s="4">
        <f t="shared" si="33"/>
        <v>1413.1313131313132</v>
      </c>
      <c r="BN52" s="4">
        <f t="shared" si="34"/>
        <v>1573.1313131313132</v>
      </c>
      <c r="BO52" s="33"/>
      <c r="BP52" s="47">
        <v>499.93</v>
      </c>
      <c r="BQ52" s="3">
        <v>55228</v>
      </c>
      <c r="BR52" s="4">
        <v>-75</v>
      </c>
      <c r="BS52" s="4">
        <f t="shared" si="12"/>
        <v>54152</v>
      </c>
      <c r="BT52" s="4">
        <f t="shared" si="98"/>
        <v>54152</v>
      </c>
      <c r="BU52" s="4">
        <f t="shared" si="67"/>
        <v>0</v>
      </c>
      <c r="BV52" s="47" t="s">
        <v>15</v>
      </c>
      <c r="BY52" s="44">
        <v>175</v>
      </c>
      <c r="BZ52" s="44">
        <v>160</v>
      </c>
      <c r="CA52" s="44">
        <v>212</v>
      </c>
      <c r="CB52" s="3">
        <f t="shared" si="93"/>
        <v>212</v>
      </c>
      <c r="CC52" s="3">
        <v>0</v>
      </c>
      <c r="CD52" s="44">
        <v>0</v>
      </c>
      <c r="CE52" s="44">
        <v>0</v>
      </c>
      <c r="CF52" s="3">
        <f t="shared" si="15"/>
        <v>212</v>
      </c>
      <c r="CG52" s="44">
        <v>1</v>
      </c>
      <c r="CL52" s="47">
        <v>0</v>
      </c>
      <c r="CM52" s="4">
        <f t="shared" si="35"/>
        <v>0</v>
      </c>
      <c r="CN52" s="4">
        <f t="shared" si="36"/>
        <v>160</v>
      </c>
      <c r="CO52" s="4">
        <f t="shared" si="37"/>
        <v>0</v>
      </c>
      <c r="CP52" s="4">
        <f t="shared" si="38"/>
        <v>52</v>
      </c>
      <c r="CQ52" s="4">
        <f t="shared" si="39"/>
        <v>0</v>
      </c>
      <c r="CR52" s="4">
        <f>BK52-CN52-CJ52</f>
        <v>0</v>
      </c>
      <c r="CS52" s="4">
        <f t="shared" si="41"/>
        <v>0</v>
      </c>
      <c r="CT52" s="47">
        <v>4.3</v>
      </c>
      <c r="CU52" s="32"/>
      <c r="CV52" s="44">
        <v>359.83</v>
      </c>
      <c r="CW52" s="44">
        <v>525</v>
      </c>
      <c r="CX52" s="4">
        <v>1</v>
      </c>
      <c r="CY52" s="44">
        <v>212</v>
      </c>
      <c r="CZ52" s="44">
        <v>0</v>
      </c>
      <c r="DA52" s="44">
        <v>201</v>
      </c>
      <c r="DB52" s="44">
        <v>0</v>
      </c>
      <c r="DC52" s="44">
        <v>0</v>
      </c>
      <c r="DD52" s="3">
        <f t="shared" si="42"/>
        <v>0</v>
      </c>
      <c r="DE52" s="3">
        <f t="shared" si="43"/>
        <v>0</v>
      </c>
      <c r="DF52" s="3">
        <v>0</v>
      </c>
      <c r="DG52" s="3">
        <f t="shared" si="44"/>
        <v>0</v>
      </c>
      <c r="DH52" s="4">
        <f t="shared" si="24"/>
        <v>0</v>
      </c>
      <c r="DI52" s="3">
        <f t="shared" si="70"/>
        <v>0</v>
      </c>
      <c r="DJ52" s="3"/>
      <c r="DP52" s="3">
        <f t="shared" si="26"/>
        <v>435.59364759263929</v>
      </c>
      <c r="DR52">
        <v>0</v>
      </c>
      <c r="DS52">
        <v>0</v>
      </c>
    </row>
    <row r="53" spans="1:123" x14ac:dyDescent="0.3">
      <c r="A53" s="1">
        <v>42420</v>
      </c>
      <c r="B53" s="3">
        <v>44435</v>
      </c>
      <c r="C53" s="4">
        <f t="shared" si="27"/>
        <v>218</v>
      </c>
      <c r="D53" s="4">
        <f t="shared" si="0"/>
        <v>44435</v>
      </c>
      <c r="E53" s="3">
        <f t="shared" si="87"/>
        <v>44435</v>
      </c>
      <c r="F53" s="4">
        <f t="shared" si="46"/>
        <v>218</v>
      </c>
      <c r="G53" s="4">
        <f t="shared" si="1"/>
        <v>109.90673052684649</v>
      </c>
      <c r="H53" s="33"/>
      <c r="I53" s="3">
        <v>17300</v>
      </c>
      <c r="J53" s="4">
        <f t="shared" si="78"/>
        <v>-228</v>
      </c>
      <c r="K53" s="4">
        <f t="shared" si="2"/>
        <v>10928</v>
      </c>
      <c r="L53" s="3">
        <f t="shared" si="75"/>
        <v>16919</v>
      </c>
      <c r="M53" s="3">
        <f t="shared" si="48"/>
        <v>0</v>
      </c>
      <c r="P53" s="45">
        <v>447</v>
      </c>
      <c r="Q53" s="21">
        <f t="shared" si="76"/>
        <v>447</v>
      </c>
      <c r="R53" s="21">
        <v>0</v>
      </c>
      <c r="S53" s="33"/>
      <c r="T53" s="3">
        <v>33321</v>
      </c>
      <c r="U53" s="4">
        <f t="shared" si="29"/>
        <v>357</v>
      </c>
      <c r="V53" s="4">
        <f t="shared" si="3"/>
        <v>33321</v>
      </c>
      <c r="W53" s="3">
        <f t="shared" si="97"/>
        <v>33321</v>
      </c>
      <c r="X53" s="4">
        <f t="shared" si="50"/>
        <v>357</v>
      </c>
      <c r="AA53" s="46">
        <v>500</v>
      </c>
      <c r="AB53" s="3">
        <f t="shared" si="80"/>
        <v>500</v>
      </c>
      <c r="AC53" s="3">
        <v>0</v>
      </c>
      <c r="AD53" s="41">
        <f t="shared" si="65"/>
        <v>0</v>
      </c>
      <c r="AE53" s="3">
        <v>52471</v>
      </c>
      <c r="AF53" s="47">
        <v>656</v>
      </c>
      <c r="AG53" s="3">
        <v>1236</v>
      </c>
      <c r="AH53" s="3"/>
      <c r="AI53" s="33"/>
      <c r="AJ53" s="44">
        <v>844.38</v>
      </c>
      <c r="AK53" s="3">
        <v>440479</v>
      </c>
      <c r="AL53" s="4">
        <f t="shared" si="30"/>
        <v>2248</v>
      </c>
      <c r="AM53" s="3">
        <v>1970000</v>
      </c>
      <c r="AN53" s="3">
        <f t="shared" si="6"/>
        <v>440479</v>
      </c>
      <c r="AO53" s="3">
        <f t="shared" si="51"/>
        <v>440479</v>
      </c>
      <c r="AP53" s="4">
        <f t="shared" si="52"/>
        <v>2248</v>
      </c>
      <c r="AQ53" s="47" t="s">
        <v>17</v>
      </c>
      <c r="AT53" s="3">
        <v>1171</v>
      </c>
      <c r="AV53" s="44">
        <v>31</v>
      </c>
      <c r="AW53" s="3">
        <f t="shared" si="31"/>
        <v>31</v>
      </c>
      <c r="AX53" s="47">
        <v>0</v>
      </c>
      <c r="AY53" s="44">
        <v>0</v>
      </c>
      <c r="AZ53" s="44">
        <v>0</v>
      </c>
      <c r="BA53" s="3">
        <f t="shared" si="7"/>
        <v>31</v>
      </c>
      <c r="BB53" s="44">
        <v>7</v>
      </c>
      <c r="BC53" s="44">
        <v>0</v>
      </c>
      <c r="BD53" s="47">
        <v>0.05</v>
      </c>
      <c r="BE53" s="3">
        <f t="shared" si="8"/>
        <v>0</v>
      </c>
      <c r="BF53" s="3">
        <f t="shared" si="9"/>
        <v>0</v>
      </c>
      <c r="BG53" s="3" t="b">
        <f t="shared" si="10"/>
        <v>1</v>
      </c>
      <c r="BJ53" s="12">
        <v>0</v>
      </c>
      <c r="BK53" s="4">
        <f t="shared" si="32"/>
        <v>31</v>
      </c>
      <c r="BL53" s="4">
        <f t="shared" si="81"/>
        <v>1135.3535353535353</v>
      </c>
      <c r="BM53" s="4">
        <f t="shared" si="33"/>
        <v>1135.3535353535353</v>
      </c>
      <c r="BN53" s="4">
        <f t="shared" si="34"/>
        <v>1166.3535353535353</v>
      </c>
      <c r="BO53" s="33"/>
      <c r="BP53" s="47">
        <v>499.63</v>
      </c>
      <c r="BQ53" s="3">
        <v>54908</v>
      </c>
      <c r="BR53" s="4">
        <v>-320</v>
      </c>
      <c r="BS53" s="4">
        <f t="shared" si="12"/>
        <v>54152</v>
      </c>
      <c r="BT53" s="4">
        <f t="shared" si="98"/>
        <v>54152</v>
      </c>
      <c r="BU53" s="4">
        <f t="shared" si="67"/>
        <v>0</v>
      </c>
      <c r="BV53" s="47" t="s">
        <v>15</v>
      </c>
      <c r="BY53" s="44">
        <v>52</v>
      </c>
      <c r="BZ53" s="44">
        <v>31</v>
      </c>
      <c r="CA53" s="44">
        <v>211</v>
      </c>
      <c r="CB53" s="3">
        <f t="shared" si="93"/>
        <v>211</v>
      </c>
      <c r="CC53" s="3">
        <v>0</v>
      </c>
      <c r="CD53" s="44">
        <v>0</v>
      </c>
      <c r="CE53" s="44">
        <v>0</v>
      </c>
      <c r="CF53" s="3">
        <f t="shared" si="15"/>
        <v>211</v>
      </c>
      <c r="CG53" s="44">
        <v>2</v>
      </c>
      <c r="CL53" s="47">
        <v>0</v>
      </c>
      <c r="CM53" s="4">
        <f t="shared" si="35"/>
        <v>0</v>
      </c>
      <c r="CN53" s="4">
        <f t="shared" si="36"/>
        <v>31</v>
      </c>
      <c r="CO53" s="4">
        <f t="shared" si="37"/>
        <v>0</v>
      </c>
      <c r="CP53" s="4">
        <f t="shared" si="38"/>
        <v>180</v>
      </c>
      <c r="CQ53" s="4">
        <f t="shared" si="39"/>
        <v>0</v>
      </c>
      <c r="CR53" s="4">
        <f t="shared" si="40"/>
        <v>0</v>
      </c>
      <c r="CS53" s="4">
        <f t="shared" si="41"/>
        <v>0</v>
      </c>
      <c r="CT53" s="47">
        <v>3.7</v>
      </c>
      <c r="CU53" s="32"/>
      <c r="CV53" s="44">
        <v>359.83</v>
      </c>
      <c r="CW53" s="44">
        <v>525</v>
      </c>
      <c r="CX53" s="4">
        <v>0</v>
      </c>
      <c r="CY53" s="44">
        <v>211</v>
      </c>
      <c r="CZ53" s="44">
        <v>0</v>
      </c>
      <c r="DA53" s="44">
        <v>201</v>
      </c>
      <c r="DB53" s="44">
        <v>0</v>
      </c>
      <c r="DC53" s="44">
        <v>0</v>
      </c>
      <c r="DD53" s="3">
        <f t="shared" si="42"/>
        <v>0</v>
      </c>
      <c r="DE53" s="3">
        <f t="shared" si="43"/>
        <v>0</v>
      </c>
      <c r="DF53" s="3">
        <v>0</v>
      </c>
      <c r="DG53" s="3">
        <f t="shared" si="44"/>
        <v>0</v>
      </c>
      <c r="DH53" s="4">
        <f t="shared" si="24"/>
        <v>0</v>
      </c>
      <c r="DI53" s="3">
        <f t="shared" si="70"/>
        <v>0</v>
      </c>
      <c r="DJ53" s="3"/>
      <c r="DP53" s="3">
        <f t="shared" si="26"/>
        <v>109.90673052684649</v>
      </c>
      <c r="DR53">
        <v>0</v>
      </c>
      <c r="DS53">
        <v>0</v>
      </c>
    </row>
    <row r="54" spans="1:123" x14ac:dyDescent="0.3">
      <c r="A54" s="1">
        <v>42421</v>
      </c>
      <c r="B54" s="3">
        <v>44652</v>
      </c>
      <c r="C54" s="4">
        <f t="shared" si="27"/>
        <v>217</v>
      </c>
      <c r="D54" s="4">
        <f t="shared" si="0"/>
        <v>44652</v>
      </c>
      <c r="E54" s="3">
        <f t="shared" si="87"/>
        <v>44652</v>
      </c>
      <c r="F54" s="4">
        <f t="shared" si="46"/>
        <v>217</v>
      </c>
      <c r="G54" s="4">
        <f t="shared" si="1"/>
        <v>109.40257121250315</v>
      </c>
      <c r="H54" s="33"/>
      <c r="I54" s="3">
        <v>17135</v>
      </c>
      <c r="J54" s="4">
        <f t="shared" si="78"/>
        <v>-165</v>
      </c>
      <c r="K54" s="4">
        <f t="shared" si="2"/>
        <v>10928</v>
      </c>
      <c r="L54" s="3">
        <f t="shared" si="75"/>
        <v>16919</v>
      </c>
      <c r="M54" s="3">
        <f t="shared" si="48"/>
        <v>0</v>
      </c>
      <c r="P54" s="45">
        <v>390</v>
      </c>
      <c r="Q54" s="21">
        <f t="shared" si="76"/>
        <v>390</v>
      </c>
      <c r="R54" s="21">
        <v>0</v>
      </c>
      <c r="S54" s="33"/>
      <c r="T54" s="3">
        <v>33541</v>
      </c>
      <c r="U54" s="4">
        <f t="shared" si="29"/>
        <v>220</v>
      </c>
      <c r="V54" s="4">
        <f t="shared" si="3"/>
        <v>33541</v>
      </c>
      <c r="W54" s="3">
        <f t="shared" si="97"/>
        <v>33541</v>
      </c>
      <c r="X54" s="4">
        <f t="shared" si="50"/>
        <v>220</v>
      </c>
      <c r="AA54" s="46">
        <v>499</v>
      </c>
      <c r="AB54" s="3">
        <f t="shared" si="80"/>
        <v>499</v>
      </c>
      <c r="AC54" s="3">
        <v>0</v>
      </c>
      <c r="AD54" s="41">
        <f t="shared" si="65"/>
        <v>0</v>
      </c>
      <c r="AE54" s="3">
        <v>52471</v>
      </c>
      <c r="AF54" s="47">
        <v>656</v>
      </c>
      <c r="AG54" s="3">
        <v>1091</v>
      </c>
      <c r="AH54" s="3"/>
      <c r="AI54" s="33"/>
      <c r="AJ54" s="44">
        <v>844.84</v>
      </c>
      <c r="AK54" s="3">
        <v>442471</v>
      </c>
      <c r="AL54" s="4">
        <f t="shared" si="30"/>
        <v>1992</v>
      </c>
      <c r="AM54" s="3">
        <v>1970000</v>
      </c>
      <c r="AN54" s="3">
        <f t="shared" si="6"/>
        <v>442471</v>
      </c>
      <c r="AO54" s="3">
        <f t="shared" si="51"/>
        <v>442471</v>
      </c>
      <c r="AP54" s="4">
        <f t="shared" si="52"/>
        <v>1992</v>
      </c>
      <c r="AQ54" s="47" t="s">
        <v>17</v>
      </c>
      <c r="AT54" s="3">
        <v>1063</v>
      </c>
      <c r="AV54" s="44">
        <v>42</v>
      </c>
      <c r="AW54" s="3">
        <f t="shared" si="31"/>
        <v>42</v>
      </c>
      <c r="AX54" s="47">
        <v>0</v>
      </c>
      <c r="AY54" s="44">
        <v>0</v>
      </c>
      <c r="AZ54" s="44">
        <v>0</v>
      </c>
      <c r="BA54" s="3">
        <f t="shared" si="7"/>
        <v>42</v>
      </c>
      <c r="BB54" s="44">
        <v>17</v>
      </c>
      <c r="BC54" s="44">
        <v>0</v>
      </c>
      <c r="BD54" s="47">
        <v>0.12</v>
      </c>
      <c r="BE54" s="3">
        <f t="shared" si="8"/>
        <v>0</v>
      </c>
      <c r="BF54" s="3">
        <f t="shared" si="9"/>
        <v>0</v>
      </c>
      <c r="BG54" s="3" t="b">
        <f t="shared" si="10"/>
        <v>1</v>
      </c>
      <c r="BJ54" s="12">
        <v>0</v>
      </c>
      <c r="BK54" s="4">
        <f t="shared" si="32"/>
        <v>42</v>
      </c>
      <c r="BL54" s="4">
        <f t="shared" si="81"/>
        <v>1006.0606060606061</v>
      </c>
      <c r="BM54" s="4">
        <f t="shared" si="33"/>
        <v>1006.0606060606061</v>
      </c>
      <c r="BN54" s="4">
        <f t="shared" si="34"/>
        <v>1048.060606060606</v>
      </c>
      <c r="BO54" s="33"/>
      <c r="BP54" s="47">
        <v>499.36</v>
      </c>
      <c r="BQ54" s="3">
        <v>54620</v>
      </c>
      <c r="BR54" s="4">
        <v>-288</v>
      </c>
      <c r="BS54" s="4">
        <f t="shared" si="12"/>
        <v>54152</v>
      </c>
      <c r="BT54" s="4">
        <f t="shared" si="98"/>
        <v>54152</v>
      </c>
      <c r="BU54" s="4">
        <f t="shared" si="67"/>
        <v>0</v>
      </c>
      <c r="BV54" s="47" t="s">
        <v>15</v>
      </c>
      <c r="BY54" s="44">
        <v>70</v>
      </c>
      <c r="BZ54" s="44">
        <v>42</v>
      </c>
      <c r="CA54" s="44">
        <v>211</v>
      </c>
      <c r="CB54" s="3">
        <f t="shared" si="93"/>
        <v>211</v>
      </c>
      <c r="CC54" s="3">
        <v>0</v>
      </c>
      <c r="CD54" s="44">
        <v>0</v>
      </c>
      <c r="CE54" s="44">
        <v>0</v>
      </c>
      <c r="CF54" s="3">
        <f t="shared" si="15"/>
        <v>211</v>
      </c>
      <c r="CG54" s="44">
        <v>4</v>
      </c>
      <c r="CL54" s="47">
        <v>0</v>
      </c>
      <c r="CM54" s="4">
        <f t="shared" si="35"/>
        <v>0</v>
      </c>
      <c r="CN54" s="4">
        <f t="shared" si="36"/>
        <v>42</v>
      </c>
      <c r="CO54" s="4">
        <f t="shared" si="37"/>
        <v>0</v>
      </c>
      <c r="CP54" s="4">
        <f t="shared" si="38"/>
        <v>169</v>
      </c>
      <c r="CQ54" s="4">
        <f t="shared" si="39"/>
        <v>0</v>
      </c>
      <c r="CR54" s="4">
        <f t="shared" si="40"/>
        <v>0</v>
      </c>
      <c r="CS54" s="4">
        <f t="shared" si="41"/>
        <v>0</v>
      </c>
      <c r="CT54" s="47">
        <v>3.6</v>
      </c>
      <c r="CU54" s="32"/>
      <c r="CV54" s="44">
        <v>359.83</v>
      </c>
      <c r="CW54" s="44">
        <v>525</v>
      </c>
      <c r="CX54" s="4">
        <v>0</v>
      </c>
      <c r="CY54" s="44">
        <v>211</v>
      </c>
      <c r="CZ54" s="44">
        <v>0</v>
      </c>
      <c r="DA54" s="44">
        <v>201</v>
      </c>
      <c r="DB54" s="44">
        <v>0</v>
      </c>
      <c r="DC54" s="44">
        <v>0</v>
      </c>
      <c r="DD54" s="3">
        <f t="shared" si="42"/>
        <v>0</v>
      </c>
      <c r="DE54" s="3">
        <f t="shared" si="43"/>
        <v>0</v>
      </c>
      <c r="DF54" s="3">
        <v>0</v>
      </c>
      <c r="DG54" s="3">
        <f t="shared" si="44"/>
        <v>0</v>
      </c>
      <c r="DH54" s="4">
        <f t="shared" si="24"/>
        <v>0</v>
      </c>
      <c r="DI54" s="3">
        <f t="shared" si="70"/>
        <v>0</v>
      </c>
      <c r="DJ54" s="3"/>
      <c r="DP54" s="3">
        <f t="shared" si="26"/>
        <v>109.40257121250315</v>
      </c>
      <c r="DR54">
        <v>0</v>
      </c>
      <c r="DS54">
        <v>0</v>
      </c>
    </row>
    <row r="55" spans="1:123" x14ac:dyDescent="0.3">
      <c r="A55" s="1">
        <v>42422</v>
      </c>
      <c r="B55" s="3">
        <v>44871</v>
      </c>
      <c r="C55" s="4">
        <f t="shared" si="27"/>
        <v>219</v>
      </c>
      <c r="D55" s="4">
        <f t="shared" si="0"/>
        <v>44871</v>
      </c>
      <c r="E55" s="3">
        <f t="shared" si="87"/>
        <v>44871</v>
      </c>
      <c r="F55" s="4">
        <f t="shared" si="46"/>
        <v>219</v>
      </c>
      <c r="G55" s="4">
        <f t="shared" si="1"/>
        <v>110.41088984118981</v>
      </c>
      <c r="H55" s="33"/>
      <c r="I55" s="3">
        <v>16343</v>
      </c>
      <c r="J55" s="4">
        <f t="shared" si="78"/>
        <v>-792</v>
      </c>
      <c r="K55" s="4">
        <f t="shared" si="2"/>
        <v>10928</v>
      </c>
      <c r="L55" s="3">
        <f t="shared" ref="L55:L62" si="99">I55</f>
        <v>16343</v>
      </c>
      <c r="M55" s="4">
        <f t="shared" si="48"/>
        <v>-576</v>
      </c>
      <c r="P55" s="45">
        <v>709</v>
      </c>
      <c r="Q55" s="21">
        <f t="shared" ref="Q55:Q63" si="100">P55+M55/1.98</f>
        <v>418.09090909090907</v>
      </c>
      <c r="R55" s="21">
        <f t="shared" ref="R55:R63" si="101">-M55/1.98</f>
        <v>290.90909090909093</v>
      </c>
      <c r="S55" s="33"/>
      <c r="T55" s="3">
        <v>34393</v>
      </c>
      <c r="U55" s="4">
        <f t="shared" si="29"/>
        <v>852</v>
      </c>
      <c r="V55" s="4">
        <f t="shared" si="3"/>
        <v>34393</v>
      </c>
      <c r="W55" s="3">
        <f t="shared" si="97"/>
        <v>34393</v>
      </c>
      <c r="X55" s="13">
        <f t="shared" si="50"/>
        <v>852</v>
      </c>
      <c r="AA55" s="46">
        <v>502</v>
      </c>
      <c r="AB55" s="3">
        <f t="shared" si="80"/>
        <v>502</v>
      </c>
      <c r="AC55" s="3">
        <v>0</v>
      </c>
      <c r="AD55" s="41">
        <f t="shared" si="65"/>
        <v>290.90909090909093</v>
      </c>
      <c r="AE55" s="3">
        <v>52471</v>
      </c>
      <c r="AF55" s="47">
        <v>656</v>
      </c>
      <c r="AG55" s="3">
        <v>1308</v>
      </c>
      <c r="AH55" s="3"/>
      <c r="AI55" s="33"/>
      <c r="AJ55" s="44">
        <v>845.26</v>
      </c>
      <c r="AK55" s="3">
        <v>444297</v>
      </c>
      <c r="AL55" s="4">
        <f t="shared" si="30"/>
        <v>1826</v>
      </c>
      <c r="AM55" s="3">
        <v>1970000</v>
      </c>
      <c r="AN55" s="3">
        <f t="shared" si="6"/>
        <v>444297</v>
      </c>
      <c r="AO55" s="3">
        <f t="shared" si="51"/>
        <v>444297</v>
      </c>
      <c r="AP55" s="4">
        <f t="shared" si="52"/>
        <v>1826</v>
      </c>
      <c r="AQ55" s="47" t="s">
        <v>17</v>
      </c>
      <c r="AT55" s="3">
        <v>1278</v>
      </c>
      <c r="AV55" s="44">
        <v>349</v>
      </c>
      <c r="AW55" s="3">
        <f t="shared" si="31"/>
        <v>349</v>
      </c>
      <c r="AX55" s="47">
        <v>0</v>
      </c>
      <c r="AY55" s="44">
        <v>0</v>
      </c>
      <c r="AZ55" s="44">
        <v>0</v>
      </c>
      <c r="BA55" s="3">
        <f t="shared" si="7"/>
        <v>349</v>
      </c>
      <c r="BB55" s="44">
        <v>8</v>
      </c>
      <c r="BC55" s="44">
        <v>0</v>
      </c>
      <c r="BD55" s="47">
        <v>0.06</v>
      </c>
      <c r="BE55" s="3">
        <f t="shared" si="8"/>
        <v>290.90909090909093</v>
      </c>
      <c r="BF55" s="3">
        <f t="shared" si="9"/>
        <v>0</v>
      </c>
      <c r="BG55" s="3" t="b">
        <f t="shared" si="10"/>
        <v>1</v>
      </c>
      <c r="BJ55" s="12">
        <v>0</v>
      </c>
      <c r="BK55" s="4">
        <f t="shared" si="32"/>
        <v>58.090909090909065</v>
      </c>
      <c r="BL55" s="4">
        <f t="shared" si="81"/>
        <v>922.22222222222229</v>
      </c>
      <c r="BM55" s="4">
        <f t="shared" si="33"/>
        <v>922.22222222222229</v>
      </c>
      <c r="BN55" s="4">
        <f t="shared" si="34"/>
        <v>980.31313131313141</v>
      </c>
      <c r="BO55" s="33"/>
      <c r="BP55" s="47">
        <v>499.66</v>
      </c>
      <c r="BQ55" s="3">
        <v>54940</v>
      </c>
      <c r="BR55" s="4">
        <v>320</v>
      </c>
      <c r="BS55" s="4">
        <f t="shared" si="12"/>
        <v>54152</v>
      </c>
      <c r="BT55" s="4">
        <f t="shared" ref="BT55:BT67" si="102">BT54</f>
        <v>54152</v>
      </c>
      <c r="BU55" s="4">
        <f t="shared" si="67"/>
        <v>0</v>
      </c>
      <c r="BV55" s="47" t="s">
        <v>14</v>
      </c>
      <c r="BY55" s="44">
        <v>374</v>
      </c>
      <c r="BZ55" s="44">
        <v>349</v>
      </c>
      <c r="CA55" s="44">
        <v>211</v>
      </c>
      <c r="CB55" s="3">
        <f t="shared" si="93"/>
        <v>211</v>
      </c>
      <c r="CC55" s="3">
        <v>0</v>
      </c>
      <c r="CD55" s="44">
        <v>0</v>
      </c>
      <c r="CE55" s="44">
        <v>0</v>
      </c>
      <c r="CF55" s="3">
        <f t="shared" si="15"/>
        <v>211</v>
      </c>
      <c r="CG55" s="44">
        <v>2</v>
      </c>
      <c r="CL55" s="47">
        <v>0</v>
      </c>
      <c r="CM55" s="4">
        <f t="shared" si="35"/>
        <v>211</v>
      </c>
      <c r="CN55" s="4">
        <f t="shared" si="36"/>
        <v>0</v>
      </c>
      <c r="CO55" s="4">
        <f t="shared" si="37"/>
        <v>0</v>
      </c>
      <c r="CP55" s="4">
        <f t="shared" si="38"/>
        <v>0</v>
      </c>
      <c r="CQ55" s="35">
        <f>BE55+BF55-CI55-CM55-71-8.5</f>
        <v>0.40909090909093493</v>
      </c>
      <c r="CR55" s="4">
        <f t="shared" si="40"/>
        <v>58.090909090909065</v>
      </c>
      <c r="CS55" s="4">
        <f t="shared" si="41"/>
        <v>0</v>
      </c>
      <c r="CT55" s="47">
        <v>3.4</v>
      </c>
      <c r="CU55" s="32"/>
      <c r="CV55" s="44">
        <v>359.83</v>
      </c>
      <c r="CW55" s="44">
        <v>525</v>
      </c>
      <c r="CX55" s="4">
        <v>0</v>
      </c>
      <c r="CY55" s="44">
        <v>211</v>
      </c>
      <c r="CZ55" s="44">
        <v>0</v>
      </c>
      <c r="DA55" s="44">
        <v>201</v>
      </c>
      <c r="DB55" s="44">
        <v>0</v>
      </c>
      <c r="DC55" s="44">
        <v>0</v>
      </c>
      <c r="DD55" s="3">
        <f t="shared" si="42"/>
        <v>0</v>
      </c>
      <c r="DE55" s="3">
        <f t="shared" si="43"/>
        <v>0</v>
      </c>
      <c r="DF55" s="3">
        <v>0</v>
      </c>
      <c r="DG55" s="3">
        <f t="shared" si="44"/>
        <v>0</v>
      </c>
      <c r="DH55" s="4">
        <f t="shared" si="24"/>
        <v>0</v>
      </c>
      <c r="DI55" s="3">
        <f t="shared" si="70"/>
        <v>0</v>
      </c>
      <c r="DJ55" s="3"/>
      <c r="DP55" s="3">
        <f t="shared" si="26"/>
        <v>110.41088984118981</v>
      </c>
      <c r="DR55">
        <v>0</v>
      </c>
      <c r="DS55">
        <v>0</v>
      </c>
    </row>
    <row r="56" spans="1:123" x14ac:dyDescent="0.3">
      <c r="A56" s="1">
        <v>42423</v>
      </c>
      <c r="B56" s="3">
        <v>45089</v>
      </c>
      <c r="C56" s="4">
        <f t="shared" si="27"/>
        <v>218</v>
      </c>
      <c r="D56" s="4">
        <f t="shared" si="0"/>
        <v>45089</v>
      </c>
      <c r="E56" s="3">
        <f t="shared" si="87"/>
        <v>45089</v>
      </c>
      <c r="F56" s="4">
        <f t="shared" si="46"/>
        <v>218</v>
      </c>
      <c r="G56" s="4">
        <f t="shared" si="1"/>
        <v>109.90673052684649</v>
      </c>
      <c r="H56" s="33"/>
      <c r="I56" s="3">
        <v>15489</v>
      </c>
      <c r="J56" s="4">
        <f t="shared" si="78"/>
        <v>-854</v>
      </c>
      <c r="K56" s="4">
        <f t="shared" si="2"/>
        <v>10928</v>
      </c>
      <c r="L56" s="3">
        <f t="shared" si="99"/>
        <v>15489</v>
      </c>
      <c r="M56" s="4">
        <f t="shared" si="48"/>
        <v>-854</v>
      </c>
      <c r="P56" s="45">
        <v>710</v>
      </c>
      <c r="Q56" s="21">
        <f t="shared" si="100"/>
        <v>278.68686868686871</v>
      </c>
      <c r="R56" s="21">
        <f t="shared" si="101"/>
        <v>431.31313131313129</v>
      </c>
      <c r="S56" s="33"/>
      <c r="T56" s="3">
        <v>35246</v>
      </c>
      <c r="U56" s="4">
        <f t="shared" si="29"/>
        <v>853</v>
      </c>
      <c r="V56" s="4">
        <f t="shared" si="3"/>
        <v>35246</v>
      </c>
      <c r="W56" s="3">
        <f t="shared" si="97"/>
        <v>35246</v>
      </c>
      <c r="X56" s="13">
        <f t="shared" si="50"/>
        <v>853</v>
      </c>
      <c r="AA56" s="46">
        <v>500</v>
      </c>
      <c r="AB56" s="3">
        <f t="shared" si="80"/>
        <v>500</v>
      </c>
      <c r="AC56" s="3">
        <v>0</v>
      </c>
      <c r="AD56" s="41">
        <f t="shared" si="65"/>
        <v>431.31313131313129</v>
      </c>
      <c r="AE56" s="3">
        <v>52471</v>
      </c>
      <c r="AF56" s="47">
        <v>656</v>
      </c>
      <c r="AG56" s="3">
        <v>1155</v>
      </c>
      <c r="AH56" s="3"/>
      <c r="AI56" s="33"/>
      <c r="AJ56" s="44">
        <v>845.43</v>
      </c>
      <c r="AK56" s="3">
        <v>445037</v>
      </c>
      <c r="AL56" s="4">
        <f t="shared" si="30"/>
        <v>740</v>
      </c>
      <c r="AM56" s="3">
        <v>1970000</v>
      </c>
      <c r="AN56" s="3">
        <f t="shared" si="6"/>
        <v>445037</v>
      </c>
      <c r="AO56" s="3">
        <f t="shared" si="51"/>
        <v>445037</v>
      </c>
      <c r="AP56" s="4">
        <f t="shared" si="52"/>
        <v>740</v>
      </c>
      <c r="AQ56" s="47" t="s">
        <v>17</v>
      </c>
      <c r="AT56" s="3">
        <v>1156</v>
      </c>
      <c r="AV56" s="44">
        <v>762</v>
      </c>
      <c r="AW56" s="3">
        <f t="shared" si="31"/>
        <v>762</v>
      </c>
      <c r="AX56" s="47">
        <v>0</v>
      </c>
      <c r="AY56" s="44">
        <v>0</v>
      </c>
      <c r="AZ56" s="44">
        <v>0</v>
      </c>
      <c r="BA56" s="3">
        <f t="shared" si="7"/>
        <v>762</v>
      </c>
      <c r="BB56" s="44">
        <v>21</v>
      </c>
      <c r="BC56" s="44">
        <v>0</v>
      </c>
      <c r="BD56" s="47">
        <v>0.15</v>
      </c>
      <c r="BE56" s="3">
        <f t="shared" si="8"/>
        <v>431.31313131313129</v>
      </c>
      <c r="BF56" s="3">
        <f t="shared" si="9"/>
        <v>0</v>
      </c>
      <c r="BG56" s="3" t="b">
        <f t="shared" si="10"/>
        <v>1</v>
      </c>
      <c r="BJ56" s="12">
        <v>0</v>
      </c>
      <c r="BK56" s="4">
        <f t="shared" si="32"/>
        <v>330.68686868686871</v>
      </c>
      <c r="BL56" s="4">
        <f t="shared" si="81"/>
        <v>373.73737373737373</v>
      </c>
      <c r="BM56" s="4">
        <f t="shared" si="33"/>
        <v>373.73737373737373</v>
      </c>
      <c r="BN56" s="4">
        <f t="shared" si="34"/>
        <v>704.42424242424249</v>
      </c>
      <c r="BO56" s="33"/>
      <c r="BP56" s="47">
        <v>500.71</v>
      </c>
      <c r="BQ56" s="3">
        <v>56073</v>
      </c>
      <c r="BR56" s="4">
        <v>1133</v>
      </c>
      <c r="BS56" s="4">
        <f t="shared" si="12"/>
        <v>54152</v>
      </c>
      <c r="BT56" s="4">
        <f t="shared" si="102"/>
        <v>54152</v>
      </c>
      <c r="BU56" s="4">
        <f t="shared" si="67"/>
        <v>0</v>
      </c>
      <c r="BV56" s="47" t="s">
        <v>14</v>
      </c>
      <c r="BY56" s="44">
        <v>784</v>
      </c>
      <c r="BZ56" s="44">
        <v>762</v>
      </c>
      <c r="CA56" s="44">
        <v>201</v>
      </c>
      <c r="CB56" s="3">
        <f t="shared" si="93"/>
        <v>201</v>
      </c>
      <c r="CC56" s="3">
        <v>0</v>
      </c>
      <c r="CD56" s="44">
        <v>0</v>
      </c>
      <c r="CE56" s="44">
        <v>7</v>
      </c>
      <c r="CF56" s="3">
        <f t="shared" si="15"/>
        <v>208</v>
      </c>
      <c r="CG56" s="44">
        <v>5</v>
      </c>
      <c r="CL56" s="47">
        <v>0</v>
      </c>
      <c r="CM56" s="4">
        <f t="shared" si="35"/>
        <v>208</v>
      </c>
      <c r="CN56" s="4">
        <f t="shared" si="36"/>
        <v>0</v>
      </c>
      <c r="CO56" s="4">
        <f t="shared" si="37"/>
        <v>0</v>
      </c>
      <c r="CP56" s="4">
        <f t="shared" si="38"/>
        <v>0</v>
      </c>
      <c r="CQ56" s="35">
        <f>BE56+BF56-CI56-CM56-117-106</f>
        <v>0.31313131313129361</v>
      </c>
      <c r="CR56" s="4">
        <f t="shared" si="40"/>
        <v>330.68686868686871</v>
      </c>
      <c r="CS56" s="4">
        <f t="shared" si="41"/>
        <v>0</v>
      </c>
      <c r="CT56" s="47">
        <v>3.2</v>
      </c>
      <c r="CU56" s="32"/>
      <c r="CV56" s="44">
        <v>359.83</v>
      </c>
      <c r="CW56" s="44">
        <v>525</v>
      </c>
      <c r="CX56" s="4">
        <v>0</v>
      </c>
      <c r="CY56" s="44">
        <v>208</v>
      </c>
      <c r="CZ56" s="44">
        <v>0</v>
      </c>
      <c r="DA56" s="44">
        <v>201</v>
      </c>
      <c r="DB56" s="44">
        <v>0</v>
      </c>
      <c r="DC56" s="44">
        <v>0</v>
      </c>
      <c r="DD56" s="3">
        <f t="shared" si="42"/>
        <v>0</v>
      </c>
      <c r="DE56" s="3">
        <f t="shared" si="43"/>
        <v>0</v>
      </c>
      <c r="DF56" s="3">
        <v>0</v>
      </c>
      <c r="DG56" s="3">
        <f t="shared" si="44"/>
        <v>0</v>
      </c>
      <c r="DH56" s="4">
        <f t="shared" si="24"/>
        <v>0</v>
      </c>
      <c r="DI56" s="3">
        <f t="shared" si="70"/>
        <v>0</v>
      </c>
      <c r="DJ56" s="3"/>
      <c r="DP56" s="3">
        <f t="shared" si="26"/>
        <v>109.90673052684649</v>
      </c>
      <c r="DR56">
        <v>0</v>
      </c>
      <c r="DS56">
        <v>0</v>
      </c>
    </row>
    <row r="57" spans="1:123" x14ac:dyDescent="0.3">
      <c r="A57" s="1">
        <v>42424</v>
      </c>
      <c r="B57" s="3">
        <v>45675</v>
      </c>
      <c r="C57" s="4">
        <f t="shared" si="27"/>
        <v>586</v>
      </c>
      <c r="D57" s="4">
        <f t="shared" si="0"/>
        <v>45675</v>
      </c>
      <c r="E57" s="3">
        <f t="shared" si="87"/>
        <v>45675</v>
      </c>
      <c r="F57" s="4">
        <f t="shared" si="46"/>
        <v>586</v>
      </c>
      <c r="G57" s="4">
        <f t="shared" si="1"/>
        <v>295.43735820519282</v>
      </c>
      <c r="H57" s="33"/>
      <c r="I57" s="3">
        <v>14683</v>
      </c>
      <c r="J57" s="4">
        <f t="shared" si="78"/>
        <v>-806</v>
      </c>
      <c r="K57" s="4">
        <f t="shared" si="2"/>
        <v>10928</v>
      </c>
      <c r="L57" s="3">
        <f t="shared" si="99"/>
        <v>14683</v>
      </c>
      <c r="M57" s="4">
        <f t="shared" si="48"/>
        <v>-806</v>
      </c>
      <c r="P57" s="45">
        <v>713</v>
      </c>
      <c r="Q57" s="21">
        <f t="shared" si="100"/>
        <v>305.9292929292929</v>
      </c>
      <c r="R57" s="21">
        <f t="shared" si="101"/>
        <v>407.0707070707071</v>
      </c>
      <c r="S57" s="33"/>
      <c r="T57" s="3">
        <v>36111</v>
      </c>
      <c r="U57" s="4">
        <f t="shared" si="29"/>
        <v>865</v>
      </c>
      <c r="V57" s="4">
        <f t="shared" si="3"/>
        <v>36111</v>
      </c>
      <c r="W57" s="3">
        <f t="shared" si="97"/>
        <v>36111</v>
      </c>
      <c r="X57" s="13">
        <f t="shared" si="50"/>
        <v>865</v>
      </c>
      <c r="AA57" s="46">
        <v>501</v>
      </c>
      <c r="AB57" s="3">
        <f t="shared" si="80"/>
        <v>501</v>
      </c>
      <c r="AC57" s="3">
        <v>0</v>
      </c>
      <c r="AD57" s="41">
        <f t="shared" si="65"/>
        <v>407.0707070707071</v>
      </c>
      <c r="AE57" s="3">
        <v>52471</v>
      </c>
      <c r="AF57" s="47">
        <v>656</v>
      </c>
      <c r="AG57" s="3">
        <v>1153</v>
      </c>
      <c r="AH57" s="3"/>
      <c r="AI57" s="33"/>
      <c r="AJ57" s="44">
        <v>845.82</v>
      </c>
      <c r="AK57" s="3">
        <v>446736</v>
      </c>
      <c r="AL57" s="4">
        <f t="shared" si="30"/>
        <v>1699</v>
      </c>
      <c r="AM57" s="3">
        <v>1970000</v>
      </c>
      <c r="AN57" s="3">
        <f t="shared" si="6"/>
        <v>446736</v>
      </c>
      <c r="AO57" s="3">
        <f t="shared" si="51"/>
        <v>446736</v>
      </c>
      <c r="AP57" s="4">
        <f t="shared" si="52"/>
        <v>1699</v>
      </c>
      <c r="AQ57" s="47" t="s">
        <v>17</v>
      </c>
      <c r="AT57" s="3">
        <v>1123</v>
      </c>
      <c r="AV57" s="44">
        <v>250</v>
      </c>
      <c r="AW57" s="3">
        <f t="shared" si="31"/>
        <v>250</v>
      </c>
      <c r="AX57" s="47">
        <v>0</v>
      </c>
      <c r="AY57" s="44">
        <v>0</v>
      </c>
      <c r="AZ57" s="44">
        <v>0</v>
      </c>
      <c r="BA57" s="3">
        <f t="shared" si="7"/>
        <v>250</v>
      </c>
      <c r="BB57" s="44">
        <v>16</v>
      </c>
      <c r="BC57" s="44">
        <v>0</v>
      </c>
      <c r="BD57" s="47">
        <v>0.11</v>
      </c>
      <c r="BE57" s="3">
        <f t="shared" si="8"/>
        <v>250</v>
      </c>
      <c r="BF57" s="3">
        <f t="shared" si="9"/>
        <v>0</v>
      </c>
      <c r="BG57" s="3" t="b">
        <f t="shared" si="10"/>
        <v>0</v>
      </c>
      <c r="BH57" s="17">
        <f t="shared" ref="BH57:BH62" si="103">MIN(AP57/1.98,AD57+AC57-BE57-BF57)</f>
        <v>157.0707070707071</v>
      </c>
      <c r="BI57" s="7" t="b">
        <f t="shared" ref="BI57:BI62" si="104">AD57+AC57=BE57+BF57+BH57</f>
        <v>1</v>
      </c>
      <c r="BJ57" s="12">
        <v>0</v>
      </c>
      <c r="BK57" s="4">
        <f t="shared" si="32"/>
        <v>0</v>
      </c>
      <c r="BL57" s="4">
        <f t="shared" si="81"/>
        <v>858.08080808080808</v>
      </c>
      <c r="BM57" s="4">
        <f t="shared" si="33"/>
        <v>701.01010101010093</v>
      </c>
      <c r="BN57" s="4">
        <f t="shared" si="34"/>
        <v>701.01010101010093</v>
      </c>
      <c r="BO57" s="33"/>
      <c r="BP57" s="47">
        <v>500.81</v>
      </c>
      <c r="BQ57" s="3">
        <v>56181</v>
      </c>
      <c r="BR57" s="4">
        <v>108</v>
      </c>
      <c r="BS57" s="4">
        <f t="shared" si="12"/>
        <v>54152</v>
      </c>
      <c r="BT57" s="4">
        <f t="shared" si="102"/>
        <v>54152</v>
      </c>
      <c r="BU57" s="4">
        <f t="shared" si="67"/>
        <v>0</v>
      </c>
      <c r="BV57" s="47" t="s">
        <v>14</v>
      </c>
      <c r="BY57" s="44">
        <v>266</v>
      </c>
      <c r="BZ57" s="44">
        <v>250</v>
      </c>
      <c r="CA57" s="44">
        <v>208</v>
      </c>
      <c r="CB57" s="3">
        <f t="shared" si="93"/>
        <v>208</v>
      </c>
      <c r="CC57" s="3">
        <v>0</v>
      </c>
      <c r="CD57" s="44">
        <v>0</v>
      </c>
      <c r="CE57" s="44">
        <v>0</v>
      </c>
      <c r="CF57" s="3">
        <f t="shared" si="15"/>
        <v>208</v>
      </c>
      <c r="CG57" s="44">
        <v>4</v>
      </c>
      <c r="CL57" s="47">
        <v>0</v>
      </c>
      <c r="CM57" s="4">
        <f t="shared" si="35"/>
        <v>208</v>
      </c>
      <c r="CN57" s="4">
        <f t="shared" si="36"/>
        <v>0</v>
      </c>
      <c r="CO57" s="4">
        <f t="shared" si="37"/>
        <v>0</v>
      </c>
      <c r="CP57" s="4">
        <f t="shared" si="38"/>
        <v>0</v>
      </c>
      <c r="CQ57" s="35">
        <f>BE57+BF57-CI57-CM57-42</f>
        <v>0</v>
      </c>
      <c r="CR57" s="4">
        <f t="shared" si="40"/>
        <v>0</v>
      </c>
      <c r="CS57" s="4">
        <f t="shared" si="41"/>
        <v>0</v>
      </c>
      <c r="CT57" s="47">
        <v>3.1</v>
      </c>
      <c r="CU57" s="32"/>
      <c r="CV57" s="44">
        <v>359.83</v>
      </c>
      <c r="CW57" s="44">
        <v>525</v>
      </c>
      <c r="CX57" s="4">
        <v>0</v>
      </c>
      <c r="CY57" s="44">
        <v>208</v>
      </c>
      <c r="CZ57" s="44">
        <v>0</v>
      </c>
      <c r="DA57" s="44">
        <v>202</v>
      </c>
      <c r="DB57" s="44">
        <v>0</v>
      </c>
      <c r="DC57" s="44">
        <v>0</v>
      </c>
      <c r="DD57" s="3">
        <f t="shared" si="42"/>
        <v>0</v>
      </c>
      <c r="DE57" s="3">
        <f t="shared" si="43"/>
        <v>0</v>
      </c>
      <c r="DF57" s="3">
        <v>0</v>
      </c>
      <c r="DG57" s="3">
        <f t="shared" si="44"/>
        <v>0</v>
      </c>
      <c r="DH57" s="4">
        <f t="shared" si="24"/>
        <v>0</v>
      </c>
      <c r="DI57" s="3">
        <f t="shared" si="70"/>
        <v>0</v>
      </c>
      <c r="DJ57" s="3"/>
      <c r="DP57" s="3">
        <f t="shared" si="26"/>
        <v>295.43735820519282</v>
      </c>
      <c r="DR57">
        <v>0</v>
      </c>
      <c r="DS57">
        <v>0</v>
      </c>
    </row>
    <row r="58" spans="1:123" x14ac:dyDescent="0.3">
      <c r="A58" s="1">
        <v>42425</v>
      </c>
      <c r="B58" s="3">
        <v>45675</v>
      </c>
      <c r="C58" s="4">
        <f t="shared" si="27"/>
        <v>0</v>
      </c>
      <c r="D58" s="4">
        <f t="shared" si="0"/>
        <v>45675</v>
      </c>
      <c r="E58" s="3">
        <f t="shared" ref="E58:E73" si="105">B58</f>
        <v>45675</v>
      </c>
      <c r="F58" s="4">
        <f t="shared" si="46"/>
        <v>0</v>
      </c>
      <c r="G58" s="4">
        <f t="shared" si="1"/>
        <v>0</v>
      </c>
      <c r="H58" s="33"/>
      <c r="I58" s="3">
        <v>13937</v>
      </c>
      <c r="J58" s="4">
        <f t="shared" si="78"/>
        <v>-746</v>
      </c>
      <c r="K58" s="4">
        <f t="shared" si="2"/>
        <v>10928</v>
      </c>
      <c r="L58" s="3">
        <f t="shared" si="99"/>
        <v>13937</v>
      </c>
      <c r="M58" s="4">
        <f t="shared" si="48"/>
        <v>-746</v>
      </c>
      <c r="P58" s="45">
        <v>715</v>
      </c>
      <c r="Q58" s="21">
        <f t="shared" si="100"/>
        <v>338.23232323232321</v>
      </c>
      <c r="R58" s="21">
        <f t="shared" si="101"/>
        <v>376.76767676767679</v>
      </c>
      <c r="S58" s="33"/>
      <c r="T58" s="3">
        <v>37013</v>
      </c>
      <c r="U58" s="4">
        <f t="shared" si="29"/>
        <v>902</v>
      </c>
      <c r="V58" s="4">
        <f t="shared" si="3"/>
        <v>37013</v>
      </c>
      <c r="W58" s="3">
        <f t="shared" si="97"/>
        <v>37013</v>
      </c>
      <c r="X58" s="13">
        <f t="shared" si="50"/>
        <v>902</v>
      </c>
      <c r="AA58" s="46">
        <v>501</v>
      </c>
      <c r="AB58" s="3">
        <f t="shared" si="80"/>
        <v>501</v>
      </c>
      <c r="AC58" s="3">
        <v>0</v>
      </c>
      <c r="AD58" s="41">
        <f t="shared" si="65"/>
        <v>376.76767676767679</v>
      </c>
      <c r="AE58" s="3">
        <v>52471</v>
      </c>
      <c r="AF58" s="47">
        <v>656</v>
      </c>
      <c r="AG58" s="3">
        <v>1351</v>
      </c>
      <c r="AH58" s="3"/>
      <c r="AI58" s="33"/>
      <c r="AJ58" s="44">
        <v>846.35</v>
      </c>
      <c r="AK58" s="3">
        <v>449054</v>
      </c>
      <c r="AL58" s="4">
        <f t="shared" si="30"/>
        <v>2318</v>
      </c>
      <c r="AM58" s="3">
        <v>1970000</v>
      </c>
      <c r="AN58" s="3">
        <f t="shared" si="6"/>
        <v>449054</v>
      </c>
      <c r="AO58" s="3">
        <f t="shared" si="51"/>
        <v>449054</v>
      </c>
      <c r="AP58" s="4">
        <f t="shared" si="52"/>
        <v>2318</v>
      </c>
      <c r="AQ58" s="47" t="s">
        <v>17</v>
      </c>
      <c r="AT58" s="3">
        <v>1272</v>
      </c>
      <c r="AV58" s="44">
        <v>49</v>
      </c>
      <c r="AW58" s="3">
        <f t="shared" si="31"/>
        <v>49</v>
      </c>
      <c r="AX58" s="47">
        <v>0</v>
      </c>
      <c r="AY58" s="44">
        <v>0</v>
      </c>
      <c r="AZ58" s="44">
        <v>0</v>
      </c>
      <c r="BA58" s="3">
        <f t="shared" si="7"/>
        <v>49</v>
      </c>
      <c r="BB58" s="44">
        <v>54</v>
      </c>
      <c r="BC58" s="44">
        <v>0</v>
      </c>
      <c r="BD58" s="47">
        <v>0.38</v>
      </c>
      <c r="BE58" s="3">
        <f t="shared" si="8"/>
        <v>49</v>
      </c>
      <c r="BF58" s="3">
        <f t="shared" si="9"/>
        <v>0</v>
      </c>
      <c r="BG58" s="3" t="b">
        <f t="shared" si="10"/>
        <v>0</v>
      </c>
      <c r="BH58" s="17">
        <f t="shared" si="103"/>
        <v>327.76767676767679</v>
      </c>
      <c r="BI58" s="7" t="b">
        <f t="shared" si="104"/>
        <v>1</v>
      </c>
      <c r="BJ58" s="12">
        <v>0</v>
      </c>
      <c r="BK58" s="4">
        <f t="shared" si="32"/>
        <v>0</v>
      </c>
      <c r="BL58" s="4">
        <f t="shared" si="81"/>
        <v>1170.7070707070707</v>
      </c>
      <c r="BM58" s="4">
        <f t="shared" si="33"/>
        <v>842.93939393939388</v>
      </c>
      <c r="BN58" s="4">
        <f t="shared" si="34"/>
        <v>842.93939393939388</v>
      </c>
      <c r="BO58" s="33"/>
      <c r="BP58" s="47">
        <v>500.55</v>
      </c>
      <c r="BQ58" s="3">
        <v>55899</v>
      </c>
      <c r="BR58" s="4">
        <v>-282</v>
      </c>
      <c r="BS58" s="4">
        <f t="shared" si="12"/>
        <v>54152</v>
      </c>
      <c r="BT58" s="4">
        <f t="shared" si="102"/>
        <v>54152</v>
      </c>
      <c r="BU58" s="4">
        <f t="shared" si="67"/>
        <v>0</v>
      </c>
      <c r="BV58" s="47" t="s">
        <v>15</v>
      </c>
      <c r="BY58" s="44">
        <v>79</v>
      </c>
      <c r="BZ58" s="44">
        <v>49</v>
      </c>
      <c r="CA58" s="44">
        <v>208</v>
      </c>
      <c r="CB58" s="3">
        <f t="shared" si="93"/>
        <v>208</v>
      </c>
      <c r="CC58" s="3">
        <v>0</v>
      </c>
      <c r="CD58" s="44">
        <v>0</v>
      </c>
      <c r="CE58" s="44">
        <v>0</v>
      </c>
      <c r="CF58" s="3">
        <f t="shared" si="15"/>
        <v>208</v>
      </c>
      <c r="CG58" s="44">
        <v>13</v>
      </c>
      <c r="CL58" s="47">
        <v>0</v>
      </c>
      <c r="CM58" s="35">
        <f>MIN(CF58-CL58,BE58+BF58-CI58)+42+117</f>
        <v>208</v>
      </c>
      <c r="CN58" s="4">
        <f t="shared" si="36"/>
        <v>0</v>
      </c>
      <c r="CO58" s="4">
        <f t="shared" si="37"/>
        <v>0</v>
      </c>
      <c r="CP58" s="4">
        <f t="shared" si="38"/>
        <v>0</v>
      </c>
      <c r="CQ58" s="4">
        <f>BE58+BF58-CI58-CM58+42+117</f>
        <v>0</v>
      </c>
      <c r="CR58" s="4">
        <f t="shared" si="40"/>
        <v>0</v>
      </c>
      <c r="CS58" s="4">
        <f t="shared" si="41"/>
        <v>0</v>
      </c>
      <c r="CT58" s="47">
        <v>3</v>
      </c>
      <c r="CU58" s="32"/>
      <c r="CV58" s="44">
        <v>359.83</v>
      </c>
      <c r="CW58" s="44">
        <v>525</v>
      </c>
      <c r="CX58" s="4">
        <v>0</v>
      </c>
      <c r="CY58" s="44">
        <v>208</v>
      </c>
      <c r="CZ58" s="44">
        <v>0</v>
      </c>
      <c r="DA58" s="44">
        <v>201</v>
      </c>
      <c r="DB58" s="44">
        <v>0</v>
      </c>
      <c r="DC58" s="44">
        <v>0</v>
      </c>
      <c r="DD58" s="3">
        <f t="shared" si="42"/>
        <v>0</v>
      </c>
      <c r="DE58" s="3">
        <f t="shared" si="43"/>
        <v>0</v>
      </c>
      <c r="DF58" s="3">
        <v>0</v>
      </c>
      <c r="DG58" s="3">
        <f t="shared" si="44"/>
        <v>0</v>
      </c>
      <c r="DH58" s="4">
        <f t="shared" si="24"/>
        <v>0</v>
      </c>
      <c r="DI58" s="3">
        <f t="shared" si="70"/>
        <v>0</v>
      </c>
      <c r="DJ58" s="3"/>
      <c r="DP58" s="3">
        <f t="shared" si="26"/>
        <v>0</v>
      </c>
      <c r="DR58">
        <v>0</v>
      </c>
      <c r="DS58">
        <v>0</v>
      </c>
    </row>
    <row r="59" spans="1:123" x14ac:dyDescent="0.3">
      <c r="A59" s="1">
        <v>42426</v>
      </c>
      <c r="B59" s="3">
        <v>46117</v>
      </c>
      <c r="C59" s="4">
        <f t="shared" si="27"/>
        <v>442</v>
      </c>
      <c r="D59" s="4">
        <f t="shared" si="0"/>
        <v>46117</v>
      </c>
      <c r="E59" s="3">
        <f t="shared" si="105"/>
        <v>46117</v>
      </c>
      <c r="F59" s="4">
        <f t="shared" si="46"/>
        <v>442</v>
      </c>
      <c r="G59" s="4">
        <f t="shared" si="1"/>
        <v>222.83841693975296</v>
      </c>
      <c r="H59" s="33"/>
      <c r="I59" s="3">
        <v>13271</v>
      </c>
      <c r="J59" s="4">
        <f t="shared" si="78"/>
        <v>-666</v>
      </c>
      <c r="K59" s="4">
        <f t="shared" si="2"/>
        <v>10928</v>
      </c>
      <c r="L59" s="3">
        <f t="shared" si="99"/>
        <v>13271</v>
      </c>
      <c r="M59" s="4">
        <f t="shared" si="48"/>
        <v>-666</v>
      </c>
      <c r="P59" s="45">
        <v>716</v>
      </c>
      <c r="Q59" s="21">
        <f t="shared" si="100"/>
        <v>379.63636363636363</v>
      </c>
      <c r="R59" s="21">
        <f t="shared" si="101"/>
        <v>336.36363636363637</v>
      </c>
      <c r="S59" s="33"/>
      <c r="T59" s="3">
        <v>37921</v>
      </c>
      <c r="U59" s="4">
        <f t="shared" si="29"/>
        <v>908</v>
      </c>
      <c r="V59" s="4">
        <f t="shared" si="3"/>
        <v>37921</v>
      </c>
      <c r="W59" s="3">
        <f t="shared" si="97"/>
        <v>37921</v>
      </c>
      <c r="X59" s="13">
        <f t="shared" si="50"/>
        <v>908</v>
      </c>
      <c r="AA59" s="46">
        <v>502</v>
      </c>
      <c r="AB59" s="3">
        <f t="shared" si="80"/>
        <v>502</v>
      </c>
      <c r="AC59" s="3">
        <v>0</v>
      </c>
      <c r="AD59" s="41">
        <f t="shared" si="65"/>
        <v>336.36363636363637</v>
      </c>
      <c r="AE59" s="3">
        <v>52471</v>
      </c>
      <c r="AF59" s="47">
        <v>656</v>
      </c>
      <c r="AG59" s="3">
        <v>1377</v>
      </c>
      <c r="AH59" s="3"/>
      <c r="AI59" s="33"/>
      <c r="AJ59" s="44">
        <v>846.9</v>
      </c>
      <c r="AK59" s="3">
        <v>451464</v>
      </c>
      <c r="AL59" s="4">
        <f t="shared" si="30"/>
        <v>2410</v>
      </c>
      <c r="AM59" s="3">
        <v>1970000</v>
      </c>
      <c r="AN59" s="3">
        <f t="shared" si="6"/>
        <v>451464</v>
      </c>
      <c r="AO59" s="3">
        <f t="shared" si="51"/>
        <v>451464</v>
      </c>
      <c r="AP59" s="4">
        <f t="shared" si="52"/>
        <v>2410</v>
      </c>
      <c r="AQ59" s="47" t="s">
        <v>17</v>
      </c>
      <c r="AT59" s="3">
        <v>1255</v>
      </c>
      <c r="AV59" s="44">
        <v>30</v>
      </c>
      <c r="AW59" s="3">
        <f t="shared" si="31"/>
        <v>30</v>
      </c>
      <c r="AX59" s="47">
        <v>0</v>
      </c>
      <c r="AY59" s="44">
        <v>0</v>
      </c>
      <c r="AZ59" s="44">
        <v>0</v>
      </c>
      <c r="BA59" s="3">
        <f t="shared" si="7"/>
        <v>30</v>
      </c>
      <c r="BB59" s="44">
        <v>10</v>
      </c>
      <c r="BC59" s="44">
        <v>0</v>
      </c>
      <c r="BD59" s="47">
        <v>7.0000000000000007E-2</v>
      </c>
      <c r="BE59" s="3">
        <f t="shared" si="8"/>
        <v>30</v>
      </c>
      <c r="BF59" s="3">
        <f t="shared" si="9"/>
        <v>0</v>
      </c>
      <c r="BG59" s="3" t="b">
        <f t="shared" si="10"/>
        <v>0</v>
      </c>
      <c r="BH59" s="17">
        <f t="shared" si="103"/>
        <v>306.36363636363637</v>
      </c>
      <c r="BI59" s="7" t="b">
        <f t="shared" si="104"/>
        <v>1</v>
      </c>
      <c r="BJ59" s="12">
        <v>0</v>
      </c>
      <c r="BK59" s="4">
        <f t="shared" si="32"/>
        <v>0</v>
      </c>
      <c r="BL59" s="4">
        <f t="shared" si="81"/>
        <v>1217.1717171717171</v>
      </c>
      <c r="BM59" s="4">
        <f t="shared" si="33"/>
        <v>910.80808080808072</v>
      </c>
      <c r="BN59" s="4">
        <f t="shared" si="34"/>
        <v>910.80808080808072</v>
      </c>
      <c r="BO59" s="33"/>
      <c r="BP59" s="47">
        <v>500.23</v>
      </c>
      <c r="BQ59" s="3">
        <v>55552</v>
      </c>
      <c r="BR59" s="4">
        <v>-347</v>
      </c>
      <c r="BS59" s="4">
        <f t="shared" si="12"/>
        <v>54152</v>
      </c>
      <c r="BT59" s="4">
        <f t="shared" si="102"/>
        <v>54152</v>
      </c>
      <c r="BU59" s="4">
        <f t="shared" si="67"/>
        <v>0</v>
      </c>
      <c r="BV59" s="47" t="s">
        <v>15</v>
      </c>
      <c r="BY59" s="44">
        <v>34</v>
      </c>
      <c r="BZ59" s="44">
        <v>30</v>
      </c>
      <c r="CA59" s="44">
        <v>207</v>
      </c>
      <c r="CB59" s="3">
        <f t="shared" si="93"/>
        <v>207</v>
      </c>
      <c r="CC59" s="3">
        <v>0</v>
      </c>
      <c r="CD59" s="44">
        <v>0</v>
      </c>
      <c r="CE59" s="44">
        <v>0</v>
      </c>
      <c r="CF59" s="3">
        <f t="shared" si="15"/>
        <v>207</v>
      </c>
      <c r="CG59" s="44">
        <v>2</v>
      </c>
      <c r="CL59" s="47">
        <v>0</v>
      </c>
      <c r="CM59" s="35">
        <f>MIN(CF59-CL59,BE59+BF59-CI59)+106+71</f>
        <v>207</v>
      </c>
      <c r="CN59" s="4">
        <f t="shared" si="36"/>
        <v>0</v>
      </c>
      <c r="CO59" s="4">
        <f t="shared" si="37"/>
        <v>0</v>
      </c>
      <c r="CP59" s="4">
        <f t="shared" si="38"/>
        <v>0</v>
      </c>
      <c r="CQ59" s="4">
        <f>BE59+BF59-CI59-CM59+106+71</f>
        <v>0</v>
      </c>
      <c r="CR59" s="4">
        <f t="shared" si="40"/>
        <v>0</v>
      </c>
      <c r="CS59" s="4">
        <f t="shared" si="41"/>
        <v>0</v>
      </c>
      <c r="CT59" s="47">
        <v>2.9</v>
      </c>
      <c r="CU59" s="32"/>
      <c r="CV59" s="44">
        <v>359.83</v>
      </c>
      <c r="CW59" s="44">
        <v>525</v>
      </c>
      <c r="CX59" s="4">
        <v>0</v>
      </c>
      <c r="CY59" s="44">
        <v>207</v>
      </c>
      <c r="CZ59" s="44">
        <v>0</v>
      </c>
      <c r="DA59" s="44">
        <v>201</v>
      </c>
      <c r="DB59" s="44">
        <v>0</v>
      </c>
      <c r="DC59" s="44">
        <v>0</v>
      </c>
      <c r="DD59" s="3">
        <f t="shared" si="42"/>
        <v>0</v>
      </c>
      <c r="DE59" s="3">
        <f t="shared" si="43"/>
        <v>0</v>
      </c>
      <c r="DF59" s="3">
        <v>0</v>
      </c>
      <c r="DG59" s="3">
        <f t="shared" si="44"/>
        <v>0</v>
      </c>
      <c r="DH59" s="4">
        <f t="shared" si="24"/>
        <v>0</v>
      </c>
      <c r="DI59" s="3">
        <f t="shared" si="70"/>
        <v>0</v>
      </c>
      <c r="DJ59" s="3"/>
      <c r="DP59" s="3">
        <f t="shared" si="26"/>
        <v>222.83841693975296</v>
      </c>
      <c r="DR59">
        <v>0</v>
      </c>
      <c r="DS59">
        <v>0</v>
      </c>
    </row>
    <row r="60" spans="1:123" x14ac:dyDescent="0.3">
      <c r="A60" s="1">
        <v>42427</v>
      </c>
      <c r="B60" s="3">
        <v>46560</v>
      </c>
      <c r="C60" s="4">
        <f t="shared" si="27"/>
        <v>443</v>
      </c>
      <c r="D60" s="4">
        <f t="shared" si="0"/>
        <v>46560</v>
      </c>
      <c r="E60" s="3">
        <f t="shared" si="105"/>
        <v>46560</v>
      </c>
      <c r="F60" s="4">
        <f t="shared" si="46"/>
        <v>443</v>
      </c>
      <c r="G60" s="4">
        <f t="shared" si="1"/>
        <v>223.34257625409629</v>
      </c>
      <c r="H60" s="33"/>
      <c r="I60" s="3">
        <v>12642</v>
      </c>
      <c r="J60" s="4">
        <f t="shared" si="78"/>
        <v>-629</v>
      </c>
      <c r="K60" s="4">
        <f t="shared" si="2"/>
        <v>10928</v>
      </c>
      <c r="L60" s="3">
        <f t="shared" si="99"/>
        <v>12642</v>
      </c>
      <c r="M60" s="4">
        <f t="shared" si="48"/>
        <v>-629</v>
      </c>
      <c r="P60" s="45">
        <v>678</v>
      </c>
      <c r="Q60" s="21">
        <f t="shared" si="100"/>
        <v>360.32323232323233</v>
      </c>
      <c r="R60" s="21">
        <f t="shared" si="101"/>
        <v>317.67676767676767</v>
      </c>
      <c r="S60" s="33"/>
      <c r="T60" s="3">
        <v>38845</v>
      </c>
      <c r="U60" s="4">
        <f t="shared" si="29"/>
        <v>924</v>
      </c>
      <c r="V60" s="4">
        <f t="shared" si="3"/>
        <v>38845</v>
      </c>
      <c r="W60" s="3">
        <f t="shared" si="97"/>
        <v>38845</v>
      </c>
      <c r="X60" s="13">
        <f t="shared" si="50"/>
        <v>924</v>
      </c>
      <c r="AA60" s="46">
        <v>500</v>
      </c>
      <c r="AB60" s="3">
        <f t="shared" si="80"/>
        <v>500</v>
      </c>
      <c r="AC60" s="3">
        <v>0</v>
      </c>
      <c r="AD60" s="41">
        <f t="shared" si="65"/>
        <v>317.67676767676767</v>
      </c>
      <c r="AE60" s="3">
        <v>52471</v>
      </c>
      <c r="AF60" s="47">
        <v>656</v>
      </c>
      <c r="AG60" s="3">
        <v>1531</v>
      </c>
      <c r="AH60" s="3"/>
      <c r="AI60" s="33"/>
      <c r="AJ60" s="44">
        <v>847.49</v>
      </c>
      <c r="AK60" s="3">
        <v>454062</v>
      </c>
      <c r="AL60" s="4">
        <f t="shared" si="30"/>
        <v>2598</v>
      </c>
      <c r="AM60" s="3">
        <v>1970000</v>
      </c>
      <c r="AN60" s="3">
        <f t="shared" si="6"/>
        <v>454062</v>
      </c>
      <c r="AO60" s="3">
        <f t="shared" si="51"/>
        <v>454062</v>
      </c>
      <c r="AP60" s="4">
        <f t="shared" si="52"/>
        <v>2598</v>
      </c>
      <c r="AQ60" s="47" t="s">
        <v>17</v>
      </c>
      <c r="AT60" s="3">
        <v>1382</v>
      </c>
      <c r="AV60" s="44">
        <v>46</v>
      </c>
      <c r="AW60" s="3">
        <f t="shared" si="31"/>
        <v>46</v>
      </c>
      <c r="AX60" s="47">
        <v>0</v>
      </c>
      <c r="AY60" s="44">
        <v>0</v>
      </c>
      <c r="AZ60" s="44">
        <v>0</v>
      </c>
      <c r="BA60" s="3">
        <f t="shared" si="7"/>
        <v>46</v>
      </c>
      <c r="BB60" s="44">
        <v>26</v>
      </c>
      <c r="BC60" s="44">
        <v>0</v>
      </c>
      <c r="BD60" s="47">
        <v>0.18</v>
      </c>
      <c r="BE60" s="3">
        <f t="shared" si="8"/>
        <v>46</v>
      </c>
      <c r="BF60" s="3">
        <f t="shared" si="9"/>
        <v>0</v>
      </c>
      <c r="BG60" s="3" t="b">
        <f t="shared" si="10"/>
        <v>0</v>
      </c>
      <c r="BH60" s="17">
        <f t="shared" si="103"/>
        <v>271.67676767676767</v>
      </c>
      <c r="BI60" s="7" t="b">
        <f t="shared" si="104"/>
        <v>1</v>
      </c>
      <c r="BJ60" s="12">
        <v>0</v>
      </c>
      <c r="BK60" s="4">
        <f t="shared" si="32"/>
        <v>0</v>
      </c>
      <c r="BL60" s="4">
        <f t="shared" si="81"/>
        <v>1312.1212121212122</v>
      </c>
      <c r="BM60" s="4">
        <f t="shared" si="33"/>
        <v>1040.4444444444446</v>
      </c>
      <c r="BN60" s="4">
        <f t="shared" si="34"/>
        <v>1040.4444444444446</v>
      </c>
      <c r="BO60" s="33"/>
      <c r="BP60" s="47">
        <v>499.96</v>
      </c>
      <c r="BQ60" s="3">
        <v>55260</v>
      </c>
      <c r="BR60" s="4">
        <v>-292</v>
      </c>
      <c r="BS60" s="4">
        <f t="shared" si="12"/>
        <v>54152</v>
      </c>
      <c r="BT60" s="4">
        <f t="shared" si="102"/>
        <v>54152</v>
      </c>
      <c r="BU60" s="4">
        <f t="shared" si="67"/>
        <v>0</v>
      </c>
      <c r="BV60" s="47" t="s">
        <v>15</v>
      </c>
      <c r="BY60" s="44">
        <v>65</v>
      </c>
      <c r="BZ60" s="44">
        <v>46</v>
      </c>
      <c r="CA60" s="44">
        <v>206</v>
      </c>
      <c r="CB60" s="3">
        <f t="shared" si="93"/>
        <v>206</v>
      </c>
      <c r="CC60" s="3">
        <v>0</v>
      </c>
      <c r="CD60" s="44">
        <v>0</v>
      </c>
      <c r="CE60" s="44">
        <v>0</v>
      </c>
      <c r="CF60" s="3">
        <f t="shared" si="15"/>
        <v>206</v>
      </c>
      <c r="CG60" s="44">
        <v>6</v>
      </c>
      <c r="CL60" s="47">
        <v>0</v>
      </c>
      <c r="CM60" s="35">
        <f>MIN(CF60-CL60,BE60+BF60-CI60)+8.5</f>
        <v>54.5</v>
      </c>
      <c r="CN60" s="4">
        <f t="shared" si="36"/>
        <v>0</v>
      </c>
      <c r="CO60" s="4">
        <f t="shared" si="37"/>
        <v>0</v>
      </c>
      <c r="CP60" s="4">
        <f t="shared" si="38"/>
        <v>151.5</v>
      </c>
      <c r="CQ60" s="4">
        <f>BE60+BF60-CI60-CM60+8.5</f>
        <v>0</v>
      </c>
      <c r="CR60" s="4">
        <f t="shared" si="40"/>
        <v>0</v>
      </c>
      <c r="CS60" s="4">
        <f t="shared" si="41"/>
        <v>0</v>
      </c>
      <c r="CT60" s="47">
        <v>2.8</v>
      </c>
      <c r="CU60" s="32"/>
      <c r="CV60" s="44">
        <v>359.83</v>
      </c>
      <c r="CW60" s="44">
        <v>525</v>
      </c>
      <c r="CX60" s="4">
        <v>0</v>
      </c>
      <c r="CY60" s="44">
        <v>206</v>
      </c>
      <c r="CZ60" s="44">
        <v>0</v>
      </c>
      <c r="DA60" s="44">
        <v>202</v>
      </c>
      <c r="DB60" s="44">
        <v>0</v>
      </c>
      <c r="DC60" s="44">
        <v>0</v>
      </c>
      <c r="DD60" s="3">
        <f t="shared" si="42"/>
        <v>0</v>
      </c>
      <c r="DE60" s="3">
        <f t="shared" si="43"/>
        <v>0</v>
      </c>
      <c r="DF60" s="3">
        <v>0</v>
      </c>
      <c r="DG60" s="3">
        <f t="shared" si="44"/>
        <v>0</v>
      </c>
      <c r="DH60" s="4">
        <f t="shared" si="24"/>
        <v>0</v>
      </c>
      <c r="DI60" s="3">
        <f t="shared" si="70"/>
        <v>0</v>
      </c>
      <c r="DJ60" s="3"/>
      <c r="DP60" s="3">
        <f t="shared" si="26"/>
        <v>223.34257625409629</v>
      </c>
      <c r="DR60">
        <v>0</v>
      </c>
      <c r="DS60">
        <v>0</v>
      </c>
    </row>
    <row r="61" spans="1:123" x14ac:dyDescent="0.3">
      <c r="A61" s="1">
        <v>42428</v>
      </c>
      <c r="B61" s="3">
        <v>47005</v>
      </c>
      <c r="C61" s="4">
        <f t="shared" si="27"/>
        <v>445</v>
      </c>
      <c r="D61" s="4">
        <f t="shared" si="0"/>
        <v>47005</v>
      </c>
      <c r="E61" s="3">
        <f t="shared" si="105"/>
        <v>47005</v>
      </c>
      <c r="F61" s="4">
        <f t="shared" si="46"/>
        <v>445</v>
      </c>
      <c r="G61" s="4">
        <f t="shared" si="1"/>
        <v>224.35089488278297</v>
      </c>
      <c r="H61" s="33"/>
      <c r="I61" s="3">
        <v>11992</v>
      </c>
      <c r="J61" s="4">
        <f t="shared" si="78"/>
        <v>-650</v>
      </c>
      <c r="K61" s="4">
        <f t="shared" si="2"/>
        <v>10928</v>
      </c>
      <c r="L61" s="3">
        <f t="shared" si="99"/>
        <v>11992</v>
      </c>
      <c r="M61" s="4">
        <f t="shared" si="48"/>
        <v>-650</v>
      </c>
      <c r="P61" s="45">
        <v>719</v>
      </c>
      <c r="Q61" s="21">
        <f t="shared" si="100"/>
        <v>390.71717171717171</v>
      </c>
      <c r="R61" s="21">
        <f t="shared" si="101"/>
        <v>328.28282828282829</v>
      </c>
      <c r="S61" s="33"/>
      <c r="T61" s="3">
        <v>39784</v>
      </c>
      <c r="U61" s="4">
        <f t="shared" si="29"/>
        <v>939</v>
      </c>
      <c r="V61" s="4">
        <f t="shared" si="3"/>
        <v>39784</v>
      </c>
      <c r="W61" s="3">
        <f t="shared" si="97"/>
        <v>39784</v>
      </c>
      <c r="X61" s="13">
        <f t="shared" si="50"/>
        <v>939</v>
      </c>
      <c r="AA61" s="46">
        <v>498</v>
      </c>
      <c r="AB61" s="3">
        <f t="shared" si="80"/>
        <v>498</v>
      </c>
      <c r="AC61" s="3">
        <v>0</v>
      </c>
      <c r="AD61" s="41">
        <f t="shared" si="65"/>
        <v>328.28282828282829</v>
      </c>
      <c r="AE61" s="3">
        <v>52471</v>
      </c>
      <c r="AF61" s="47">
        <v>656</v>
      </c>
      <c r="AG61" s="3">
        <v>1341</v>
      </c>
      <c r="AH61" s="3"/>
      <c r="AI61" s="33"/>
      <c r="AJ61" s="44">
        <v>848.01</v>
      </c>
      <c r="AK61" s="3">
        <v>456354</v>
      </c>
      <c r="AL61" s="4">
        <f t="shared" si="30"/>
        <v>2292</v>
      </c>
      <c r="AM61" s="3">
        <v>1970000</v>
      </c>
      <c r="AN61" s="3">
        <f t="shared" si="6"/>
        <v>456354</v>
      </c>
      <c r="AO61" s="3">
        <f t="shared" si="51"/>
        <v>456354</v>
      </c>
      <c r="AP61" s="4">
        <f t="shared" si="52"/>
        <v>2292</v>
      </c>
      <c r="AQ61" s="47" t="s">
        <v>17</v>
      </c>
      <c r="AT61" s="3">
        <v>1194</v>
      </c>
      <c r="AV61" s="44">
        <v>25</v>
      </c>
      <c r="AW61" s="3">
        <f t="shared" si="31"/>
        <v>25</v>
      </c>
      <c r="AX61" s="47">
        <v>0</v>
      </c>
      <c r="AY61" s="44">
        <v>0</v>
      </c>
      <c r="AZ61" s="44">
        <v>0</v>
      </c>
      <c r="BA61" s="3">
        <f t="shared" si="7"/>
        <v>25</v>
      </c>
      <c r="BB61" s="44">
        <v>13</v>
      </c>
      <c r="BC61" s="44">
        <v>0</v>
      </c>
      <c r="BD61" s="47">
        <v>0.09</v>
      </c>
      <c r="BE61" s="3">
        <f t="shared" si="8"/>
        <v>25</v>
      </c>
      <c r="BF61" s="3">
        <f t="shared" si="9"/>
        <v>0</v>
      </c>
      <c r="BG61" s="3" t="b">
        <f t="shared" si="10"/>
        <v>0</v>
      </c>
      <c r="BH61" s="17">
        <f t="shared" si="103"/>
        <v>303.28282828282829</v>
      </c>
      <c r="BI61" s="7" t="b">
        <f t="shared" si="104"/>
        <v>1</v>
      </c>
      <c r="BJ61" s="12">
        <v>0</v>
      </c>
      <c r="BK61" s="4">
        <f t="shared" si="32"/>
        <v>0</v>
      </c>
      <c r="BL61" s="4">
        <f t="shared" si="81"/>
        <v>1157.5757575757575</v>
      </c>
      <c r="BM61" s="4">
        <f t="shared" si="33"/>
        <v>854.29292929292922</v>
      </c>
      <c r="BN61" s="4">
        <f t="shared" si="34"/>
        <v>854.29292929292922</v>
      </c>
      <c r="BO61" s="33"/>
      <c r="BP61" s="47">
        <v>499.95</v>
      </c>
      <c r="BQ61" s="3">
        <v>55250</v>
      </c>
      <c r="BR61" s="4">
        <v>-10</v>
      </c>
      <c r="BS61" s="4">
        <f t="shared" si="12"/>
        <v>54152</v>
      </c>
      <c r="BT61" s="4">
        <f t="shared" si="102"/>
        <v>54152</v>
      </c>
      <c r="BU61" s="4">
        <f t="shared" si="67"/>
        <v>0</v>
      </c>
      <c r="BV61" s="47" t="s">
        <v>15</v>
      </c>
      <c r="BY61" s="44">
        <v>206</v>
      </c>
      <c r="BZ61" s="44">
        <v>25</v>
      </c>
      <c r="CA61" s="44">
        <v>208</v>
      </c>
      <c r="CB61" s="3">
        <f t="shared" si="93"/>
        <v>208</v>
      </c>
      <c r="CC61" s="3">
        <v>0</v>
      </c>
      <c r="CD61" s="44">
        <v>0</v>
      </c>
      <c r="CE61" s="44">
        <v>0</v>
      </c>
      <c r="CF61" s="3">
        <f t="shared" si="15"/>
        <v>208</v>
      </c>
      <c r="CG61" s="44">
        <v>3</v>
      </c>
      <c r="CL61" s="47">
        <v>0</v>
      </c>
      <c r="CM61" s="4">
        <f t="shared" si="35"/>
        <v>25</v>
      </c>
      <c r="CN61" s="4">
        <f t="shared" si="36"/>
        <v>0</v>
      </c>
      <c r="CO61" s="4">
        <f t="shared" si="37"/>
        <v>0</v>
      </c>
      <c r="CP61" s="4">
        <f t="shared" si="38"/>
        <v>183</v>
      </c>
      <c r="CQ61" s="4">
        <f t="shared" si="39"/>
        <v>0</v>
      </c>
      <c r="CR61" s="4">
        <f t="shared" si="40"/>
        <v>0</v>
      </c>
      <c r="CS61" s="4">
        <f t="shared" si="41"/>
        <v>0</v>
      </c>
      <c r="CT61" s="47">
        <v>2.7</v>
      </c>
      <c r="CU61" s="32"/>
      <c r="CV61" s="44">
        <v>359.83</v>
      </c>
      <c r="CW61" s="44">
        <v>525</v>
      </c>
      <c r="CX61" s="4">
        <v>0</v>
      </c>
      <c r="CY61" s="44">
        <v>208</v>
      </c>
      <c r="CZ61" s="44">
        <v>0</v>
      </c>
      <c r="DA61" s="44">
        <v>202</v>
      </c>
      <c r="DB61" s="44">
        <v>0</v>
      </c>
      <c r="DC61" s="44">
        <v>0</v>
      </c>
      <c r="DD61" s="3">
        <f t="shared" si="42"/>
        <v>0</v>
      </c>
      <c r="DE61" s="3">
        <f t="shared" si="43"/>
        <v>0</v>
      </c>
      <c r="DF61" s="3">
        <v>0</v>
      </c>
      <c r="DG61" s="3">
        <f t="shared" si="44"/>
        <v>0</v>
      </c>
      <c r="DH61" s="4">
        <f t="shared" si="24"/>
        <v>0</v>
      </c>
      <c r="DI61" s="3">
        <f t="shared" si="70"/>
        <v>0</v>
      </c>
      <c r="DJ61" s="3"/>
      <c r="DP61" s="3">
        <f t="shared" si="26"/>
        <v>224.35089488278297</v>
      </c>
      <c r="DR61">
        <v>0</v>
      </c>
      <c r="DS61">
        <v>0</v>
      </c>
    </row>
    <row r="62" spans="1:123" x14ac:dyDescent="0.3">
      <c r="A62" s="1">
        <v>42429</v>
      </c>
      <c r="B62" s="3">
        <v>47378</v>
      </c>
      <c r="C62" s="4">
        <f t="shared" si="27"/>
        <v>373</v>
      </c>
      <c r="D62" s="4">
        <f t="shared" si="0"/>
        <v>47378</v>
      </c>
      <c r="E62" s="3">
        <f t="shared" si="105"/>
        <v>47378</v>
      </c>
      <c r="F62" s="4">
        <f t="shared" si="46"/>
        <v>373</v>
      </c>
      <c r="G62" s="4">
        <f t="shared" si="1"/>
        <v>188.05142425006301</v>
      </c>
      <c r="H62" s="33"/>
      <c r="I62" s="3">
        <v>11307</v>
      </c>
      <c r="J62" s="4">
        <f t="shared" si="78"/>
        <v>-685</v>
      </c>
      <c r="K62" s="4">
        <f t="shared" si="2"/>
        <v>10928</v>
      </c>
      <c r="L62" s="3">
        <f t="shared" si="99"/>
        <v>11307</v>
      </c>
      <c r="M62" s="4">
        <f t="shared" si="48"/>
        <v>-685</v>
      </c>
      <c r="N62">
        <v>0</v>
      </c>
      <c r="O62" s="3">
        <f>-SUM(M34:M62)</f>
        <v>5612</v>
      </c>
      <c r="P62" s="45">
        <v>723</v>
      </c>
      <c r="Q62" s="21">
        <f t="shared" si="100"/>
        <v>377.04040404040404</v>
      </c>
      <c r="R62" s="21">
        <f t="shared" si="101"/>
        <v>345.95959595959596</v>
      </c>
      <c r="S62" s="33"/>
      <c r="T62" s="3">
        <v>40666</v>
      </c>
      <c r="U62" s="4">
        <f>T62-T61</f>
        <v>882</v>
      </c>
      <c r="V62" s="4">
        <f t="shared" si="3"/>
        <v>40666</v>
      </c>
      <c r="W62" s="3">
        <f t="shared" si="97"/>
        <v>40666</v>
      </c>
      <c r="X62" s="13">
        <f t="shared" si="50"/>
        <v>882</v>
      </c>
      <c r="Y62" s="4">
        <f>SUM(X47:X62,X34:X37)</f>
        <v>9408</v>
      </c>
      <c r="Z62" s="4">
        <f>-SUM(X38:X46)</f>
        <v>796</v>
      </c>
      <c r="AA62" s="46">
        <v>509</v>
      </c>
      <c r="AB62" s="3">
        <f t="shared" si="80"/>
        <v>509</v>
      </c>
      <c r="AC62" s="3">
        <v>0</v>
      </c>
      <c r="AD62" s="41">
        <f t="shared" si="65"/>
        <v>345.95959595959596</v>
      </c>
      <c r="AE62" s="3">
        <v>52471</v>
      </c>
      <c r="AF62" s="47">
        <v>656</v>
      </c>
      <c r="AG62" s="3">
        <v>1324</v>
      </c>
      <c r="AH62" s="3"/>
      <c r="AI62" s="33"/>
      <c r="AJ62" s="44">
        <v>848.54</v>
      </c>
      <c r="AK62" s="3">
        <v>458704</v>
      </c>
      <c r="AL62" s="4">
        <f t="shared" ref="AL62:AL125" si="106">AK62-AK61</f>
        <v>2350</v>
      </c>
      <c r="AM62" s="3">
        <v>1970000</v>
      </c>
      <c r="AN62" s="3">
        <f t="shared" si="6"/>
        <v>458704</v>
      </c>
      <c r="AO62" s="3">
        <f t="shared" si="51"/>
        <v>458704</v>
      </c>
      <c r="AP62" s="4">
        <f t="shared" si="52"/>
        <v>2350</v>
      </c>
      <c r="AQ62" t="s">
        <v>17</v>
      </c>
      <c r="AR62" s="3">
        <f>SUM(AP34:AP62)</f>
        <v>65784</v>
      </c>
      <c r="AS62">
        <v>0</v>
      </c>
      <c r="AT62" s="3">
        <v>1225</v>
      </c>
      <c r="AV62">
        <v>29</v>
      </c>
      <c r="AW62" s="3">
        <f t="shared" si="31"/>
        <v>29</v>
      </c>
      <c r="AX62" s="47">
        <v>0</v>
      </c>
      <c r="AY62" s="44">
        <v>0</v>
      </c>
      <c r="AZ62" s="44">
        <v>0</v>
      </c>
      <c r="BA62" s="3">
        <f t="shared" si="7"/>
        <v>29</v>
      </c>
      <c r="BB62" s="44">
        <v>11</v>
      </c>
      <c r="BC62" s="44">
        <v>0</v>
      </c>
      <c r="BD62" s="47">
        <v>0.08</v>
      </c>
      <c r="BE62" s="3">
        <f t="shared" si="8"/>
        <v>29</v>
      </c>
      <c r="BF62" s="3">
        <f t="shared" si="9"/>
        <v>0</v>
      </c>
      <c r="BG62" s="3" t="b">
        <f t="shared" si="10"/>
        <v>0</v>
      </c>
      <c r="BH62" s="17">
        <f t="shared" si="103"/>
        <v>316.95959595959596</v>
      </c>
      <c r="BI62" s="7" t="b">
        <f t="shared" si="104"/>
        <v>1</v>
      </c>
      <c r="BJ62" s="12">
        <v>0</v>
      </c>
      <c r="BK62" s="4">
        <f t="shared" si="32"/>
        <v>0</v>
      </c>
      <c r="BL62" s="4">
        <f t="shared" si="81"/>
        <v>1186.8686868686868</v>
      </c>
      <c r="BM62" s="4">
        <f t="shared" si="33"/>
        <v>869.90909090909088</v>
      </c>
      <c r="BN62" s="4">
        <f t="shared" si="34"/>
        <v>869.90909090909088</v>
      </c>
      <c r="BO62" s="33"/>
      <c r="BP62" s="47">
        <v>499.31</v>
      </c>
      <c r="BQ62" s="3">
        <v>54567</v>
      </c>
      <c r="BR62" s="4">
        <v>-683</v>
      </c>
      <c r="BS62" s="4">
        <f t="shared" si="12"/>
        <v>54152</v>
      </c>
      <c r="BT62" s="4">
        <f t="shared" si="102"/>
        <v>54152</v>
      </c>
      <c r="BU62" s="4">
        <f t="shared" si="67"/>
        <v>0</v>
      </c>
      <c r="BV62" s="47" t="s">
        <v>15</v>
      </c>
      <c r="BW62" s="4">
        <f>SUM(BU48:BU49)</f>
        <v>179</v>
      </c>
      <c r="BX62" s="4">
        <f>-SUM(BU40:BU47)</f>
        <v>1384</v>
      </c>
      <c r="BY62" s="44">
        <v>-133</v>
      </c>
      <c r="BZ62" s="44">
        <v>29</v>
      </c>
      <c r="CA62" s="44">
        <v>208</v>
      </c>
      <c r="CB62" s="3">
        <f t="shared" si="93"/>
        <v>208</v>
      </c>
      <c r="CC62" s="3">
        <v>0</v>
      </c>
      <c r="CD62" s="44">
        <v>0</v>
      </c>
      <c r="CE62" s="44">
        <v>0</v>
      </c>
      <c r="CF62" s="3">
        <f t="shared" si="15"/>
        <v>208</v>
      </c>
      <c r="CG62" s="44">
        <v>3</v>
      </c>
      <c r="CL62" s="47">
        <v>0</v>
      </c>
      <c r="CM62" s="4">
        <f t="shared" si="35"/>
        <v>29</v>
      </c>
      <c r="CN62" s="4">
        <f t="shared" si="36"/>
        <v>0</v>
      </c>
      <c r="CO62" s="4">
        <f t="shared" si="37"/>
        <v>0</v>
      </c>
      <c r="CP62" s="4">
        <f t="shared" si="38"/>
        <v>179</v>
      </c>
      <c r="CQ62" s="4">
        <f t="shared" si="39"/>
        <v>0</v>
      </c>
      <c r="CR62" s="4">
        <f t="shared" si="40"/>
        <v>0</v>
      </c>
      <c r="CS62" s="4">
        <f t="shared" si="41"/>
        <v>0</v>
      </c>
      <c r="CT62" s="47">
        <v>2.6</v>
      </c>
      <c r="CU62" s="32"/>
      <c r="CV62" s="44">
        <v>359.83</v>
      </c>
      <c r="CW62" s="44">
        <v>525</v>
      </c>
      <c r="CX62" s="4">
        <v>0</v>
      </c>
      <c r="CY62" s="44">
        <v>208</v>
      </c>
      <c r="CZ62" s="44">
        <v>0</v>
      </c>
      <c r="DA62" s="44">
        <v>200</v>
      </c>
      <c r="DB62" s="44">
        <v>0</v>
      </c>
      <c r="DC62" s="44">
        <v>0</v>
      </c>
      <c r="DD62" s="3">
        <f t="shared" si="42"/>
        <v>0</v>
      </c>
      <c r="DE62" s="3">
        <f t="shared" si="43"/>
        <v>0</v>
      </c>
      <c r="DF62" s="4">
        <f t="shared" ref="DF62:DF125" si="107">MIN(CP62+CN62,1816.6,DB62+DC62-DD62-DE62)</f>
        <v>0</v>
      </c>
      <c r="DG62" s="3">
        <f t="shared" si="44"/>
        <v>0</v>
      </c>
      <c r="DH62" s="4">
        <f t="shared" si="24"/>
        <v>0</v>
      </c>
      <c r="DI62" s="3">
        <f t="shared" si="70"/>
        <v>0</v>
      </c>
      <c r="DJ62" s="3">
        <f>CN62+CP62-DF62-DG62</f>
        <v>179</v>
      </c>
      <c r="DP62" s="3">
        <f t="shared" si="26"/>
        <v>188.05142425006301</v>
      </c>
      <c r="DQ62" s="47">
        <f>1.9835*SUM(DP34:DP62)</f>
        <v>8659</v>
      </c>
      <c r="DR62">
        <v>0</v>
      </c>
      <c r="DS62">
        <v>0</v>
      </c>
    </row>
    <row r="63" spans="1:123" x14ac:dyDescent="0.3">
      <c r="A63" s="1">
        <v>42430</v>
      </c>
      <c r="B63" s="3">
        <v>47827</v>
      </c>
      <c r="C63" s="4">
        <f t="shared" si="27"/>
        <v>449</v>
      </c>
      <c r="D63" s="4">
        <f t="shared" si="0"/>
        <v>47827</v>
      </c>
      <c r="E63" s="3">
        <f t="shared" si="105"/>
        <v>47827</v>
      </c>
      <c r="F63" s="4">
        <f t="shared" si="46"/>
        <v>449</v>
      </c>
      <c r="G63" s="4">
        <f>IF(F63&gt;0,F63/1.9835,0)</f>
        <v>226.36753214015627</v>
      </c>
      <c r="H63" s="33"/>
      <c r="I63" s="16">
        <v>10928</v>
      </c>
      <c r="J63" s="4">
        <f t="shared" si="78"/>
        <v>-379</v>
      </c>
      <c r="K63" s="4">
        <f t="shared" si="2"/>
        <v>10928</v>
      </c>
      <c r="L63" s="3">
        <f t="shared" ref="L63:L126" si="108">I63</f>
        <v>10928</v>
      </c>
      <c r="M63" s="4">
        <f t="shared" ref="M63:M126" si="109">L63-L62</f>
        <v>-379</v>
      </c>
      <c r="P63" s="45">
        <v>584</v>
      </c>
      <c r="Q63" s="21">
        <f t="shared" si="100"/>
        <v>392.58585858585855</v>
      </c>
      <c r="R63" s="21">
        <f t="shared" si="101"/>
        <v>191.41414141414143</v>
      </c>
      <c r="S63" s="33"/>
      <c r="T63" s="3">
        <v>41276</v>
      </c>
      <c r="U63" s="4">
        <f t="shared" ref="U63:U126" si="110">T63-T62</f>
        <v>610</v>
      </c>
      <c r="V63" s="4">
        <f t="shared" si="3"/>
        <v>41276</v>
      </c>
      <c r="W63" s="3">
        <f t="shared" ref="W63:W113" si="111">T63</f>
        <v>41276</v>
      </c>
      <c r="X63" s="4">
        <f t="shared" ref="X63:X113" si="112">W63-W62</f>
        <v>610</v>
      </c>
      <c r="AA63" s="46">
        <v>521</v>
      </c>
      <c r="AB63" s="3">
        <f t="shared" si="80"/>
        <v>521</v>
      </c>
      <c r="AC63" s="3">
        <v>0</v>
      </c>
      <c r="AD63" s="41">
        <f t="shared" si="65"/>
        <v>191.41414141414143</v>
      </c>
      <c r="AE63" s="3">
        <v>52204</v>
      </c>
      <c r="AF63" s="3">
        <v>1996</v>
      </c>
      <c r="AG63" s="3">
        <v>2112</v>
      </c>
      <c r="AH63" s="4">
        <f t="shared" ref="AH63:AH126" si="113">IF(M63&gt;0,M63/1.9835,0)+IF(X63&gt;0,X63/1.9835,0)</f>
        <v>307.53718174943282</v>
      </c>
      <c r="AI63" s="33"/>
      <c r="AJ63" s="47">
        <v>849.28</v>
      </c>
      <c r="AK63" s="3">
        <v>461992</v>
      </c>
      <c r="AL63" s="4">
        <f t="shared" si="106"/>
        <v>3288</v>
      </c>
      <c r="AM63" s="3">
        <v>1970000</v>
      </c>
      <c r="AN63" s="3">
        <f t="shared" si="6"/>
        <v>461992</v>
      </c>
      <c r="AO63" s="3">
        <f t="shared" si="51"/>
        <v>461992</v>
      </c>
      <c r="AP63" s="4">
        <f t="shared" si="52"/>
        <v>3288</v>
      </c>
      <c r="AQ63" s="47" t="s">
        <v>17</v>
      </c>
      <c r="AT63" s="3">
        <v>1996</v>
      </c>
      <c r="AV63" s="47">
        <v>319</v>
      </c>
      <c r="AW63" s="3">
        <f t="shared" ref="AW63:AW95" si="114">AV63</f>
        <v>319</v>
      </c>
      <c r="AX63" s="47">
        <v>0</v>
      </c>
      <c r="AY63" s="47">
        <v>0</v>
      </c>
      <c r="AZ63" s="47">
        <v>0</v>
      </c>
      <c r="BA63" s="3">
        <f t="shared" si="7"/>
        <v>319</v>
      </c>
      <c r="BB63" s="47">
        <v>19</v>
      </c>
      <c r="BC63" s="47">
        <v>0.13</v>
      </c>
      <c r="BD63" s="47">
        <v>0</v>
      </c>
      <c r="BE63" s="3">
        <f t="shared" si="8"/>
        <v>191.41414141414143</v>
      </c>
      <c r="BF63" s="3">
        <f t="shared" si="9"/>
        <v>0</v>
      </c>
      <c r="BG63" s="3" t="b">
        <f t="shared" si="10"/>
        <v>1</v>
      </c>
      <c r="BH63" s="17"/>
      <c r="BI63" s="7"/>
      <c r="BJ63" s="12">
        <v>0</v>
      </c>
      <c r="BK63" s="4">
        <f t="shared" ref="BK63:BK126" si="115">BA63-BE63-BF63-BJ63</f>
        <v>127.58585858585857</v>
      </c>
      <c r="BL63" s="4">
        <f t="shared" si="81"/>
        <v>1660.6060606060605</v>
      </c>
      <c r="BM63" s="4">
        <f t="shared" ref="BM63:BM126" si="116">BL63-BH63</f>
        <v>1660.6060606060605</v>
      </c>
      <c r="BN63" s="4">
        <f t="shared" ref="BN63:BN126" si="117">BM63+BK63</f>
        <v>1788.1919191919192</v>
      </c>
      <c r="BO63" s="33"/>
      <c r="BP63" s="47">
        <v>499.55</v>
      </c>
      <c r="BQ63" s="3">
        <v>54823</v>
      </c>
      <c r="BR63" s="4">
        <v>256</v>
      </c>
      <c r="BS63" s="4">
        <f t="shared" si="12"/>
        <v>54152</v>
      </c>
      <c r="BT63" s="4">
        <f t="shared" si="102"/>
        <v>54152</v>
      </c>
      <c r="BU63" s="4">
        <f t="shared" ref="BU63:BU69" si="118">BT63-BT62</f>
        <v>0</v>
      </c>
      <c r="BV63" s="47" t="s">
        <v>14</v>
      </c>
      <c r="BY63" s="47">
        <v>344</v>
      </c>
      <c r="BZ63" s="47">
        <v>319</v>
      </c>
      <c r="CA63" s="47">
        <v>211</v>
      </c>
      <c r="CB63" s="3">
        <f t="shared" ref="CB63:CB103" si="119">CA63-CC63</f>
        <v>211</v>
      </c>
      <c r="CC63" s="3">
        <v>0</v>
      </c>
      <c r="CD63" s="47">
        <v>0</v>
      </c>
      <c r="CE63" s="47">
        <v>0</v>
      </c>
      <c r="CF63" s="3">
        <f t="shared" si="15"/>
        <v>211</v>
      </c>
      <c r="CG63" s="47">
        <v>4</v>
      </c>
      <c r="CL63" s="47">
        <v>0</v>
      </c>
      <c r="CM63" s="4">
        <f t="shared" ref="CM63:CM126" si="120">MIN(CF63-CL63,BE63+BF63-CI63)</f>
        <v>191.41414141414143</v>
      </c>
      <c r="CN63" s="4">
        <f t="shared" ref="CN63:CN126" si="121">MIN(CF63-CL63-CM63-CO63,BK63-CJ63)</f>
        <v>19.585858585858574</v>
      </c>
      <c r="CO63" s="4">
        <f t="shared" ref="CO63:CO126" si="122">MIN(CF63-CM63-CL63,BJ63)</f>
        <v>0</v>
      </c>
      <c r="CP63" s="4">
        <f t="shared" ref="CP63:CP126" si="123">CF63-CM63-CN63-CO63-CL63</f>
        <v>0</v>
      </c>
      <c r="CQ63" s="4">
        <f t="shared" ref="CQ63:CQ126" si="124">BE63+BF63-CI63-CM63</f>
        <v>0</v>
      </c>
      <c r="CR63" s="4">
        <f t="shared" ref="CR63:CR126" si="125">BK63-CN63-CJ63</f>
        <v>108</v>
      </c>
      <c r="CS63" s="4">
        <f t="shared" ref="CS63:CS126" si="126">BJ63-CO63</f>
        <v>0</v>
      </c>
      <c r="CT63" s="47">
        <v>2.5</v>
      </c>
      <c r="CU63" s="32"/>
      <c r="CV63" s="47">
        <v>359.83</v>
      </c>
      <c r="CW63" s="47">
        <v>525</v>
      </c>
      <c r="CX63" s="4">
        <v>0</v>
      </c>
      <c r="CY63" s="47">
        <v>211</v>
      </c>
      <c r="CZ63" s="47">
        <v>0</v>
      </c>
      <c r="DA63" s="47">
        <v>201</v>
      </c>
      <c r="DB63" s="47">
        <v>5</v>
      </c>
      <c r="DC63" s="47">
        <v>0</v>
      </c>
      <c r="DD63" s="3">
        <f t="shared" si="42"/>
        <v>5</v>
      </c>
      <c r="DE63" s="3">
        <f t="shared" si="43"/>
        <v>0</v>
      </c>
      <c r="DF63" s="4">
        <f t="shared" si="107"/>
        <v>0</v>
      </c>
      <c r="DG63" s="3">
        <f t="shared" si="44"/>
        <v>0</v>
      </c>
      <c r="DH63" s="4">
        <f t="shared" si="24"/>
        <v>0</v>
      </c>
      <c r="DI63" s="3">
        <f t="shared" si="70"/>
        <v>0</v>
      </c>
      <c r="DJ63" s="3">
        <f t="shared" ref="DJ63:DJ126" si="127">CN63+CP63-DF63-DG63</f>
        <v>19.585858585858574</v>
      </c>
      <c r="DL63" s="3">
        <f>IF(AND(BU63&gt;0,DH63&gt;0),MIN(BU63/1.9835,1816.6-DM63,DH63-DM63),0)</f>
        <v>0</v>
      </c>
      <c r="DM63" s="3">
        <f t="shared" ref="DM63:DM126" si="128">IF(AND(DH63&gt;0,AH63&gt;0),MIN(AH63,DH63,1816.6-DF63),0)</f>
        <v>0</v>
      </c>
      <c r="DN63" s="3">
        <f t="shared" ref="DN63:DN126" si="129">IF(AND(G63&gt;0,DH63&gt;0),MIN(G63,1816.6-DF63-DL63-DM63,DH63-DL63-DM63),0)</f>
        <v>0</v>
      </c>
      <c r="DO63" s="3">
        <f t="shared" ref="DO63:DO126" si="130">IF(AND(G63&gt;0,DH63&gt;0),MIN(G63,1816.6-DF63-DL63,DH63-DL63),0)</f>
        <v>0</v>
      </c>
      <c r="DP63" s="3">
        <f t="shared" si="26"/>
        <v>226.36753214015627</v>
      </c>
      <c r="DS63" s="47">
        <v>0</v>
      </c>
    </row>
    <row r="64" spans="1:123" x14ac:dyDescent="0.3">
      <c r="A64" s="1">
        <v>42431</v>
      </c>
      <c r="B64" s="3">
        <v>48278</v>
      </c>
      <c r="C64" s="4">
        <f t="shared" si="27"/>
        <v>451</v>
      </c>
      <c r="D64" s="4">
        <f t="shared" si="0"/>
        <v>48278</v>
      </c>
      <c r="E64" s="3">
        <f t="shared" si="105"/>
        <v>48278</v>
      </c>
      <c r="F64" s="4">
        <f t="shared" si="46"/>
        <v>451</v>
      </c>
      <c r="G64" s="4">
        <f t="shared" ref="G64:G127" si="131">IF(F64&gt;0,F64/1.9835,0)</f>
        <v>227.37585076884295</v>
      </c>
      <c r="H64" s="33"/>
      <c r="I64" s="3">
        <v>11191</v>
      </c>
      <c r="J64" s="4">
        <f t="shared" si="78"/>
        <v>263</v>
      </c>
      <c r="K64" s="4">
        <f t="shared" si="2"/>
        <v>11191</v>
      </c>
      <c r="L64" s="3">
        <f t="shared" si="108"/>
        <v>11191</v>
      </c>
      <c r="M64" s="4">
        <f t="shared" si="109"/>
        <v>263</v>
      </c>
      <c r="P64" s="45">
        <v>345</v>
      </c>
      <c r="Q64" s="21">
        <f t="shared" ref="Q64:Q70" si="132">P64</f>
        <v>345</v>
      </c>
      <c r="R64" s="21">
        <v>0</v>
      </c>
      <c r="S64" s="33"/>
      <c r="T64" s="3">
        <v>41397</v>
      </c>
      <c r="U64" s="4">
        <f t="shared" si="110"/>
        <v>121</v>
      </c>
      <c r="V64" s="4">
        <f t="shared" si="3"/>
        <v>41397</v>
      </c>
      <c r="W64" s="3">
        <f t="shared" si="111"/>
        <v>41397</v>
      </c>
      <c r="X64" s="4">
        <f t="shared" si="112"/>
        <v>121</v>
      </c>
      <c r="AA64" s="46">
        <v>524</v>
      </c>
      <c r="AB64" s="3">
        <f t="shared" si="80"/>
        <v>524</v>
      </c>
      <c r="AC64" s="3">
        <v>0</v>
      </c>
      <c r="AD64" s="41">
        <f t="shared" si="65"/>
        <v>0</v>
      </c>
      <c r="AE64" s="3">
        <v>52588</v>
      </c>
      <c r="AF64" s="3">
        <v>1328</v>
      </c>
      <c r="AG64" s="3">
        <v>1522</v>
      </c>
      <c r="AH64" s="4">
        <f t="shared" si="113"/>
        <v>193.59717670783965</v>
      </c>
      <c r="AI64" s="33"/>
      <c r="AJ64" s="47">
        <v>849.73</v>
      </c>
      <c r="AK64" s="3">
        <v>463999</v>
      </c>
      <c r="AL64" s="4">
        <f t="shared" si="106"/>
        <v>2007</v>
      </c>
      <c r="AM64" s="3">
        <v>1970000</v>
      </c>
      <c r="AN64" s="3">
        <f t="shared" si="6"/>
        <v>463999</v>
      </c>
      <c r="AO64" s="3">
        <f t="shared" si="51"/>
        <v>463999</v>
      </c>
      <c r="AP64" s="4">
        <f t="shared" si="52"/>
        <v>2007</v>
      </c>
      <c r="AQ64" s="47" t="s">
        <v>17</v>
      </c>
      <c r="AT64" s="3">
        <v>1328</v>
      </c>
      <c r="AV64" s="47">
        <v>294</v>
      </c>
      <c r="AW64" s="3">
        <f t="shared" si="114"/>
        <v>294</v>
      </c>
      <c r="AX64" s="47">
        <v>0</v>
      </c>
      <c r="AY64" s="47">
        <v>0</v>
      </c>
      <c r="AZ64" s="47">
        <v>0</v>
      </c>
      <c r="BA64" s="3">
        <f t="shared" si="7"/>
        <v>294</v>
      </c>
      <c r="BB64" s="47">
        <v>22</v>
      </c>
      <c r="BC64" s="47">
        <v>0.15</v>
      </c>
      <c r="BD64" s="47">
        <v>0</v>
      </c>
      <c r="BE64" s="3">
        <f t="shared" si="8"/>
        <v>0</v>
      </c>
      <c r="BF64" s="3">
        <f t="shared" si="9"/>
        <v>0</v>
      </c>
      <c r="BG64" s="3" t="b">
        <f t="shared" si="10"/>
        <v>1</v>
      </c>
      <c r="BH64" s="17"/>
      <c r="BI64" s="7"/>
      <c r="BJ64" s="12">
        <v>0</v>
      </c>
      <c r="BK64" s="4">
        <f t="shared" si="115"/>
        <v>294</v>
      </c>
      <c r="BL64" s="4">
        <f t="shared" si="81"/>
        <v>1013.6363636363636</v>
      </c>
      <c r="BM64" s="4">
        <f t="shared" si="116"/>
        <v>1013.6363636363636</v>
      </c>
      <c r="BN64" s="4">
        <f t="shared" si="117"/>
        <v>1307.6363636363635</v>
      </c>
      <c r="BO64" s="33"/>
      <c r="BP64" s="47">
        <v>499.71</v>
      </c>
      <c r="BQ64" s="3">
        <v>54994</v>
      </c>
      <c r="BR64" s="4">
        <v>171</v>
      </c>
      <c r="BS64" s="4">
        <f t="shared" si="12"/>
        <v>54152</v>
      </c>
      <c r="BT64" s="4">
        <f t="shared" si="102"/>
        <v>54152</v>
      </c>
      <c r="BU64" s="4">
        <f t="shared" si="118"/>
        <v>0</v>
      </c>
      <c r="BV64" s="47" t="s">
        <v>14</v>
      </c>
      <c r="BY64" s="47">
        <v>305</v>
      </c>
      <c r="BZ64" s="47">
        <v>294</v>
      </c>
      <c r="CA64" s="47">
        <v>207</v>
      </c>
      <c r="CB64" s="3">
        <f t="shared" si="119"/>
        <v>207</v>
      </c>
      <c r="CC64" s="3">
        <v>0</v>
      </c>
      <c r="CD64" s="47">
        <v>0</v>
      </c>
      <c r="CE64" s="47">
        <v>7</v>
      </c>
      <c r="CF64" s="3">
        <f t="shared" si="15"/>
        <v>214</v>
      </c>
      <c r="CG64" s="47">
        <v>5</v>
      </c>
      <c r="CL64" s="47">
        <v>0</v>
      </c>
      <c r="CM64" s="4">
        <f t="shared" si="120"/>
        <v>0</v>
      </c>
      <c r="CN64" s="4">
        <f t="shared" si="121"/>
        <v>214</v>
      </c>
      <c r="CO64" s="4">
        <f t="shared" si="122"/>
        <v>0</v>
      </c>
      <c r="CP64" s="4">
        <f t="shared" si="123"/>
        <v>0</v>
      </c>
      <c r="CQ64" s="4">
        <f t="shared" si="124"/>
        <v>0</v>
      </c>
      <c r="CR64" s="4">
        <f t="shared" si="125"/>
        <v>80</v>
      </c>
      <c r="CS64" s="4">
        <f t="shared" si="126"/>
        <v>0</v>
      </c>
      <c r="CT64" s="47">
        <v>2.4</v>
      </c>
      <c r="CU64" s="32"/>
      <c r="CV64" s="47">
        <v>359.83</v>
      </c>
      <c r="CW64" s="47">
        <v>525</v>
      </c>
      <c r="CX64" s="4">
        <v>0</v>
      </c>
      <c r="CY64" s="47">
        <v>214</v>
      </c>
      <c r="CZ64" s="47">
        <v>0</v>
      </c>
      <c r="DA64" s="47">
        <v>201</v>
      </c>
      <c r="DB64" s="47">
        <v>11</v>
      </c>
      <c r="DC64" s="47">
        <v>0</v>
      </c>
      <c r="DD64" s="3">
        <f t="shared" si="42"/>
        <v>0</v>
      </c>
      <c r="DE64" s="3">
        <f t="shared" si="43"/>
        <v>0</v>
      </c>
      <c r="DF64" s="4">
        <f t="shared" si="107"/>
        <v>11</v>
      </c>
      <c r="DG64" s="3">
        <f t="shared" si="44"/>
        <v>0</v>
      </c>
      <c r="DH64" s="4">
        <f t="shared" si="24"/>
        <v>0</v>
      </c>
      <c r="DI64" s="3">
        <f t="shared" si="70"/>
        <v>0</v>
      </c>
      <c r="DJ64" s="3">
        <f t="shared" si="127"/>
        <v>203</v>
      </c>
      <c r="DL64" s="3">
        <f t="shared" ref="DL64:DL127" si="133">IF(AND(BU64&gt;0,DH64&gt;0),MIN(BU64/1.9835,1816.6-DM64,DH64-DM64),0)</f>
        <v>0</v>
      </c>
      <c r="DM64" s="3">
        <f t="shared" si="128"/>
        <v>0</v>
      </c>
      <c r="DN64" s="3">
        <f t="shared" si="129"/>
        <v>0</v>
      </c>
      <c r="DO64" s="3">
        <f t="shared" si="130"/>
        <v>0</v>
      </c>
      <c r="DP64" s="3">
        <f t="shared" si="26"/>
        <v>227.37585076884295</v>
      </c>
      <c r="DS64" s="47">
        <v>0</v>
      </c>
    </row>
    <row r="65" spans="1:123" x14ac:dyDescent="0.3">
      <c r="A65" s="1">
        <v>42432</v>
      </c>
      <c r="B65" s="3">
        <v>48882</v>
      </c>
      <c r="C65" s="4">
        <f t="shared" si="27"/>
        <v>604</v>
      </c>
      <c r="D65" s="4">
        <f t="shared" si="0"/>
        <v>48882</v>
      </c>
      <c r="E65" s="3">
        <f t="shared" si="105"/>
        <v>48882</v>
      </c>
      <c r="F65" s="4">
        <f t="shared" si="46"/>
        <v>604</v>
      </c>
      <c r="G65" s="4">
        <f t="shared" si="131"/>
        <v>304.51222586337281</v>
      </c>
      <c r="H65" s="33"/>
      <c r="I65" s="3">
        <v>11457</v>
      </c>
      <c r="J65" s="4">
        <f t="shared" si="78"/>
        <v>266</v>
      </c>
      <c r="K65" s="4">
        <f t="shared" si="2"/>
        <v>11457</v>
      </c>
      <c r="L65" s="3">
        <f t="shared" si="108"/>
        <v>11457</v>
      </c>
      <c r="M65" s="4">
        <f t="shared" si="109"/>
        <v>266</v>
      </c>
      <c r="P65" s="45">
        <v>367</v>
      </c>
      <c r="Q65" s="21">
        <f t="shared" si="132"/>
        <v>367</v>
      </c>
      <c r="R65" s="21">
        <v>0</v>
      </c>
      <c r="S65" s="33"/>
      <c r="T65" s="3">
        <v>41548</v>
      </c>
      <c r="U65" s="4">
        <f t="shared" si="110"/>
        <v>151</v>
      </c>
      <c r="V65" s="4">
        <f t="shared" si="3"/>
        <v>41548</v>
      </c>
      <c r="W65" s="3">
        <f t="shared" si="111"/>
        <v>41548</v>
      </c>
      <c r="X65" s="4">
        <f t="shared" si="112"/>
        <v>151</v>
      </c>
      <c r="AA65" s="46">
        <v>524</v>
      </c>
      <c r="AB65" s="3">
        <f t="shared" si="80"/>
        <v>524</v>
      </c>
      <c r="AC65" s="3">
        <v>0</v>
      </c>
      <c r="AD65" s="41">
        <f t="shared" si="65"/>
        <v>0</v>
      </c>
      <c r="AE65" s="3">
        <v>53005</v>
      </c>
      <c r="AF65" s="3">
        <v>1447</v>
      </c>
      <c r="AG65" s="3">
        <v>1657</v>
      </c>
      <c r="AH65" s="4">
        <f t="shared" si="113"/>
        <v>210.23443408116964</v>
      </c>
      <c r="AI65" s="33"/>
      <c r="AJ65" s="47">
        <v>850.36</v>
      </c>
      <c r="AK65" s="3">
        <v>466818</v>
      </c>
      <c r="AL65" s="4">
        <f t="shared" si="106"/>
        <v>2819</v>
      </c>
      <c r="AM65" s="3">
        <v>1970000</v>
      </c>
      <c r="AN65" s="3">
        <f t="shared" si="6"/>
        <v>466818</v>
      </c>
      <c r="AO65" s="3">
        <f t="shared" si="51"/>
        <v>466818</v>
      </c>
      <c r="AP65" s="4">
        <f t="shared" si="52"/>
        <v>2819</v>
      </c>
      <c r="AQ65" s="47" t="s">
        <v>17</v>
      </c>
      <c r="AT65" s="3">
        <v>1447</v>
      </c>
      <c r="AV65" s="47">
        <v>10</v>
      </c>
      <c r="AW65" s="3">
        <f t="shared" si="114"/>
        <v>10</v>
      </c>
      <c r="AX65" s="47">
        <v>0</v>
      </c>
      <c r="AY65" s="47">
        <v>0</v>
      </c>
      <c r="AZ65" s="47">
        <v>0</v>
      </c>
      <c r="BA65" s="3">
        <f t="shared" si="7"/>
        <v>10</v>
      </c>
      <c r="BB65" s="47">
        <v>16</v>
      </c>
      <c r="BC65" s="47">
        <v>0.11</v>
      </c>
      <c r="BD65" s="47">
        <v>0</v>
      </c>
      <c r="BE65" s="3">
        <f t="shared" si="8"/>
        <v>0</v>
      </c>
      <c r="BF65" s="3">
        <f t="shared" si="9"/>
        <v>0</v>
      </c>
      <c r="BG65" s="3" t="b">
        <f t="shared" si="10"/>
        <v>1</v>
      </c>
      <c r="BH65" s="17"/>
      <c r="BI65" s="7"/>
      <c r="BJ65" s="12">
        <v>0</v>
      </c>
      <c r="BK65" s="4">
        <f t="shared" si="115"/>
        <v>10</v>
      </c>
      <c r="BL65" s="4">
        <f t="shared" si="81"/>
        <v>1423.7373737373737</v>
      </c>
      <c r="BM65" s="4">
        <f t="shared" si="116"/>
        <v>1423.7373737373737</v>
      </c>
      <c r="BN65" s="4">
        <f t="shared" si="117"/>
        <v>1433.7373737373737</v>
      </c>
      <c r="BO65" s="33"/>
      <c r="BP65" s="47">
        <v>499.34</v>
      </c>
      <c r="BQ65" s="3">
        <v>54599</v>
      </c>
      <c r="BR65" s="4">
        <v>-395</v>
      </c>
      <c r="BS65" s="4">
        <f t="shared" si="12"/>
        <v>54152</v>
      </c>
      <c r="BT65" s="4">
        <f t="shared" si="102"/>
        <v>54152</v>
      </c>
      <c r="BU65" s="4">
        <f t="shared" si="118"/>
        <v>0</v>
      </c>
      <c r="BV65" s="47" t="s">
        <v>15</v>
      </c>
      <c r="BY65" s="47">
        <v>22</v>
      </c>
      <c r="BZ65" s="47">
        <v>10</v>
      </c>
      <c r="CA65" s="47">
        <v>217</v>
      </c>
      <c r="CB65" s="3">
        <f t="shared" si="119"/>
        <v>217</v>
      </c>
      <c r="CC65" s="3">
        <v>0</v>
      </c>
      <c r="CD65" s="47">
        <v>0</v>
      </c>
      <c r="CE65" s="47">
        <v>0</v>
      </c>
      <c r="CF65" s="3">
        <f t="shared" si="15"/>
        <v>217</v>
      </c>
      <c r="CG65" s="47">
        <v>4</v>
      </c>
      <c r="CL65" s="47">
        <v>0</v>
      </c>
      <c r="CM65" s="4">
        <f t="shared" si="120"/>
        <v>0</v>
      </c>
      <c r="CN65" s="4">
        <f t="shared" si="121"/>
        <v>10</v>
      </c>
      <c r="CO65" s="4">
        <f t="shared" si="122"/>
        <v>0</v>
      </c>
      <c r="CP65" s="4">
        <f t="shared" si="123"/>
        <v>207</v>
      </c>
      <c r="CQ65" s="4">
        <f t="shared" si="124"/>
        <v>0</v>
      </c>
      <c r="CR65" s="4">
        <f t="shared" si="125"/>
        <v>0</v>
      </c>
      <c r="CS65" s="4">
        <f t="shared" si="126"/>
        <v>0</v>
      </c>
      <c r="CT65" s="47">
        <v>2.4</v>
      </c>
      <c r="CU65" s="32"/>
      <c r="CV65" s="47">
        <v>359.83</v>
      </c>
      <c r="CW65" s="47">
        <v>525</v>
      </c>
      <c r="CX65" s="4">
        <v>0</v>
      </c>
      <c r="CY65" s="47">
        <v>217</v>
      </c>
      <c r="CZ65" s="47">
        <v>0</v>
      </c>
      <c r="DA65" s="47">
        <v>203</v>
      </c>
      <c r="DB65" s="47">
        <v>8</v>
      </c>
      <c r="DC65" s="47">
        <v>0</v>
      </c>
      <c r="DD65" s="3">
        <f t="shared" si="42"/>
        <v>0</v>
      </c>
      <c r="DE65" s="3">
        <f t="shared" si="43"/>
        <v>0</v>
      </c>
      <c r="DF65" s="4">
        <f t="shared" si="107"/>
        <v>8</v>
      </c>
      <c r="DG65" s="3">
        <f t="shared" si="44"/>
        <v>0</v>
      </c>
      <c r="DH65" s="4">
        <f t="shared" si="24"/>
        <v>0</v>
      </c>
      <c r="DI65" s="3">
        <f t="shared" si="70"/>
        <v>0</v>
      </c>
      <c r="DJ65" s="3">
        <f t="shared" si="127"/>
        <v>209</v>
      </c>
      <c r="DL65" s="3">
        <f t="shared" si="133"/>
        <v>0</v>
      </c>
      <c r="DM65" s="3">
        <f t="shared" si="128"/>
        <v>0</v>
      </c>
      <c r="DN65" s="3">
        <f t="shared" si="129"/>
        <v>0</v>
      </c>
      <c r="DO65" s="3">
        <f t="shared" si="130"/>
        <v>0</v>
      </c>
      <c r="DP65" s="3">
        <f t="shared" si="26"/>
        <v>304.51222586337281</v>
      </c>
      <c r="DS65" s="47">
        <v>0</v>
      </c>
    </row>
    <row r="66" spans="1:123" x14ac:dyDescent="0.3">
      <c r="A66" s="1">
        <v>42433</v>
      </c>
      <c r="B66" s="3">
        <v>49413</v>
      </c>
      <c r="C66" s="4">
        <f t="shared" si="27"/>
        <v>531</v>
      </c>
      <c r="D66" s="4">
        <f t="shared" si="0"/>
        <v>49413</v>
      </c>
      <c r="E66" s="3">
        <f t="shared" si="105"/>
        <v>49413</v>
      </c>
      <c r="F66" s="4">
        <f t="shared" si="46"/>
        <v>531</v>
      </c>
      <c r="G66" s="4">
        <f t="shared" si="131"/>
        <v>267.70859591630955</v>
      </c>
      <c r="H66" s="33"/>
      <c r="I66" s="3">
        <v>11669</v>
      </c>
      <c r="J66" s="4">
        <f t="shared" si="78"/>
        <v>212</v>
      </c>
      <c r="K66" s="4">
        <f t="shared" si="2"/>
        <v>11669</v>
      </c>
      <c r="L66" s="3">
        <f t="shared" si="108"/>
        <v>11669</v>
      </c>
      <c r="M66" s="4">
        <f t="shared" si="109"/>
        <v>212</v>
      </c>
      <c r="P66" s="45">
        <v>461</v>
      </c>
      <c r="Q66" s="21">
        <f t="shared" si="132"/>
        <v>461</v>
      </c>
      <c r="R66" s="21">
        <v>0</v>
      </c>
      <c r="S66" s="33"/>
      <c r="T66" s="3">
        <v>42000</v>
      </c>
      <c r="U66" s="4">
        <f t="shared" si="110"/>
        <v>452</v>
      </c>
      <c r="V66" s="4">
        <f t="shared" si="3"/>
        <v>42000</v>
      </c>
      <c r="W66" s="3">
        <f t="shared" si="111"/>
        <v>42000</v>
      </c>
      <c r="X66" s="4">
        <f t="shared" si="112"/>
        <v>452</v>
      </c>
      <c r="AA66" s="46">
        <v>520</v>
      </c>
      <c r="AB66" s="3">
        <f t="shared" si="80"/>
        <v>520</v>
      </c>
      <c r="AC66" s="3">
        <v>0</v>
      </c>
      <c r="AD66" s="41">
        <f t="shared" si="65"/>
        <v>0</v>
      </c>
      <c r="AE66" s="3">
        <v>53669</v>
      </c>
      <c r="AF66" s="3">
        <v>2797</v>
      </c>
      <c r="AG66" s="3">
        <v>3132</v>
      </c>
      <c r="AH66" s="4">
        <f t="shared" si="113"/>
        <v>334.76178472397277</v>
      </c>
      <c r="AI66" s="33"/>
      <c r="AJ66" s="47">
        <v>851.58</v>
      </c>
      <c r="AK66" s="3">
        <v>472305</v>
      </c>
      <c r="AL66" s="4">
        <f t="shared" si="106"/>
        <v>5487</v>
      </c>
      <c r="AM66" s="3">
        <v>1970000</v>
      </c>
      <c r="AN66" s="3">
        <f t="shared" si="6"/>
        <v>472305</v>
      </c>
      <c r="AO66" s="3">
        <f t="shared" si="51"/>
        <v>472305</v>
      </c>
      <c r="AP66" s="4">
        <f t="shared" si="52"/>
        <v>5487</v>
      </c>
      <c r="AQ66" s="47" t="s">
        <v>17</v>
      </c>
      <c r="AT66" s="3">
        <v>2797</v>
      </c>
      <c r="AV66" s="47">
        <v>27</v>
      </c>
      <c r="AW66" s="3">
        <f t="shared" si="114"/>
        <v>27</v>
      </c>
      <c r="AX66" s="47">
        <v>0</v>
      </c>
      <c r="AY66" s="47">
        <v>0</v>
      </c>
      <c r="AZ66" s="47">
        <v>0</v>
      </c>
      <c r="BA66" s="3">
        <f t="shared" si="7"/>
        <v>27</v>
      </c>
      <c r="BB66" s="47">
        <v>4</v>
      </c>
      <c r="BC66" s="47">
        <v>0.03</v>
      </c>
      <c r="BD66" s="47">
        <v>0.08</v>
      </c>
      <c r="BE66" s="3">
        <f t="shared" si="8"/>
        <v>0</v>
      </c>
      <c r="BF66" s="3">
        <f t="shared" si="9"/>
        <v>0</v>
      </c>
      <c r="BG66" s="3" t="b">
        <f t="shared" si="10"/>
        <v>1</v>
      </c>
      <c r="BH66" s="17"/>
      <c r="BI66" s="7"/>
      <c r="BJ66" s="12">
        <v>0</v>
      </c>
      <c r="BK66" s="4">
        <f t="shared" si="115"/>
        <v>27</v>
      </c>
      <c r="BL66" s="4">
        <f t="shared" si="81"/>
        <v>2771.212121212121</v>
      </c>
      <c r="BM66" s="4">
        <f t="shared" si="116"/>
        <v>2771.212121212121</v>
      </c>
      <c r="BN66" s="4">
        <f t="shared" si="117"/>
        <v>2798.212121212121</v>
      </c>
      <c r="BO66" s="33"/>
      <c r="BP66" s="47">
        <v>499.02</v>
      </c>
      <c r="BQ66" s="3">
        <v>54257</v>
      </c>
      <c r="BR66" s="4">
        <v>-342</v>
      </c>
      <c r="BS66" s="4">
        <f t="shared" si="12"/>
        <v>54152</v>
      </c>
      <c r="BT66" s="4">
        <f t="shared" si="102"/>
        <v>54152</v>
      </c>
      <c r="BU66" s="4">
        <f t="shared" si="118"/>
        <v>0</v>
      </c>
      <c r="BV66" s="47" t="s">
        <v>15</v>
      </c>
      <c r="BY66" s="47">
        <v>46</v>
      </c>
      <c r="BZ66" s="47">
        <v>27</v>
      </c>
      <c r="CA66" s="47">
        <v>217</v>
      </c>
      <c r="CB66" s="3">
        <f t="shared" si="119"/>
        <v>217</v>
      </c>
      <c r="CC66" s="3">
        <v>0</v>
      </c>
      <c r="CD66" s="47">
        <v>0</v>
      </c>
      <c r="CE66" s="47">
        <v>0</v>
      </c>
      <c r="CF66" s="3">
        <f t="shared" si="15"/>
        <v>217</v>
      </c>
      <c r="CG66" s="47">
        <v>1</v>
      </c>
      <c r="CL66" s="47">
        <v>0</v>
      </c>
      <c r="CM66" s="4">
        <f t="shared" si="120"/>
        <v>0</v>
      </c>
      <c r="CN66" s="4">
        <f t="shared" si="121"/>
        <v>27</v>
      </c>
      <c r="CO66" s="4">
        <f t="shared" si="122"/>
        <v>0</v>
      </c>
      <c r="CP66" s="4">
        <f t="shared" si="123"/>
        <v>190</v>
      </c>
      <c r="CQ66" s="4">
        <f t="shared" si="124"/>
        <v>0</v>
      </c>
      <c r="CR66" s="4">
        <f t="shared" si="125"/>
        <v>0</v>
      </c>
      <c r="CS66" s="4">
        <f t="shared" si="126"/>
        <v>0</v>
      </c>
      <c r="CT66" s="47">
        <v>3</v>
      </c>
      <c r="CU66" s="32"/>
      <c r="CV66" s="47">
        <v>359.83</v>
      </c>
      <c r="CW66" s="47">
        <v>525</v>
      </c>
      <c r="CX66" s="4">
        <v>0</v>
      </c>
      <c r="CY66" s="47">
        <v>217</v>
      </c>
      <c r="CZ66" s="47">
        <v>0</v>
      </c>
      <c r="DA66" s="47">
        <v>205</v>
      </c>
      <c r="DB66" s="47">
        <v>8</v>
      </c>
      <c r="DC66" s="47">
        <v>0</v>
      </c>
      <c r="DD66" s="3">
        <f t="shared" si="42"/>
        <v>0</v>
      </c>
      <c r="DE66" s="3">
        <f t="shared" si="43"/>
        <v>0</v>
      </c>
      <c r="DF66" s="4">
        <f t="shared" si="107"/>
        <v>8</v>
      </c>
      <c r="DG66" s="3">
        <f t="shared" si="44"/>
        <v>0</v>
      </c>
      <c r="DH66" s="4">
        <f t="shared" si="24"/>
        <v>0</v>
      </c>
      <c r="DI66" s="3">
        <f t="shared" si="70"/>
        <v>0</v>
      </c>
      <c r="DJ66" s="3">
        <f t="shared" si="127"/>
        <v>209</v>
      </c>
      <c r="DL66" s="3">
        <f t="shared" si="133"/>
        <v>0</v>
      </c>
      <c r="DM66" s="3">
        <f t="shared" si="128"/>
        <v>0</v>
      </c>
      <c r="DN66" s="3">
        <f t="shared" si="129"/>
        <v>0</v>
      </c>
      <c r="DO66" s="3">
        <f t="shared" si="130"/>
        <v>0</v>
      </c>
      <c r="DP66" s="3">
        <f t="shared" si="26"/>
        <v>267.70859591630955</v>
      </c>
      <c r="DS66" s="47">
        <v>0</v>
      </c>
    </row>
    <row r="67" spans="1:123" x14ac:dyDescent="0.3">
      <c r="A67" s="1">
        <v>42434</v>
      </c>
      <c r="B67" s="3">
        <v>51134</v>
      </c>
      <c r="C67" s="4">
        <f t="shared" si="27"/>
        <v>1721</v>
      </c>
      <c r="D67" s="4">
        <f t="shared" ref="D67:D130" si="134">MIN(B67:B97)</f>
        <v>51134</v>
      </c>
      <c r="E67" s="3">
        <f t="shared" si="105"/>
        <v>51134</v>
      </c>
      <c r="F67" s="4">
        <f t="shared" si="46"/>
        <v>1721</v>
      </c>
      <c r="G67" s="4">
        <f t="shared" si="131"/>
        <v>867.65817998487523</v>
      </c>
      <c r="H67" s="33"/>
      <c r="I67" s="3">
        <v>13095</v>
      </c>
      <c r="J67" s="4">
        <f t="shared" si="78"/>
        <v>1426</v>
      </c>
      <c r="K67" s="4">
        <f t="shared" ref="K67:K130" si="135">MIN(I67:I97)</f>
        <v>13071</v>
      </c>
      <c r="L67" s="3">
        <f t="shared" si="108"/>
        <v>13095</v>
      </c>
      <c r="M67" s="4">
        <f t="shared" si="109"/>
        <v>1426</v>
      </c>
      <c r="P67" s="45">
        <v>462</v>
      </c>
      <c r="Q67" s="21">
        <f t="shared" si="132"/>
        <v>462</v>
      </c>
      <c r="R67" s="21">
        <v>0</v>
      </c>
      <c r="S67" s="33"/>
      <c r="T67" s="3">
        <v>43653</v>
      </c>
      <c r="U67" s="4">
        <f t="shared" si="110"/>
        <v>1653</v>
      </c>
      <c r="V67" s="4">
        <f t="shared" ref="V67:V130" si="136">MIN(T67:T97)</f>
        <v>43653</v>
      </c>
      <c r="W67" s="3">
        <f t="shared" si="111"/>
        <v>43653</v>
      </c>
      <c r="X67" s="4">
        <f t="shared" si="112"/>
        <v>1653</v>
      </c>
      <c r="AA67" s="46">
        <v>504</v>
      </c>
      <c r="AB67" s="3">
        <f t="shared" ref="AB67:AB87" si="137">AA67</f>
        <v>504</v>
      </c>
      <c r="AC67" s="3">
        <v>0</v>
      </c>
      <c r="AD67" s="41">
        <f t="shared" si="65"/>
        <v>0</v>
      </c>
      <c r="AE67" s="3">
        <v>56748</v>
      </c>
      <c r="AF67" s="3">
        <v>2597</v>
      </c>
      <c r="AG67" s="3">
        <v>4130</v>
      </c>
      <c r="AH67" s="4">
        <f t="shared" si="113"/>
        <v>1552.3065288631208</v>
      </c>
      <c r="AI67" s="33"/>
      <c r="AJ67" s="47">
        <v>852.69</v>
      </c>
      <c r="AK67" s="3">
        <v>477332</v>
      </c>
      <c r="AL67" s="4">
        <f t="shared" si="106"/>
        <v>5027</v>
      </c>
      <c r="AM67" s="3">
        <v>1970000</v>
      </c>
      <c r="AN67" s="3">
        <f t="shared" ref="AN67:AN130" si="138">MIN(AK67:AK84)</f>
        <v>477332</v>
      </c>
      <c r="AO67" s="3">
        <f t="shared" si="51"/>
        <v>477332</v>
      </c>
      <c r="AP67" s="4">
        <f t="shared" si="52"/>
        <v>5027</v>
      </c>
      <c r="AQ67" s="47" t="s">
        <v>17</v>
      </c>
      <c r="AT67" s="3">
        <v>2597</v>
      </c>
      <c r="AV67" s="47">
        <v>63</v>
      </c>
      <c r="AW67" s="3">
        <f t="shared" si="114"/>
        <v>63</v>
      </c>
      <c r="AX67" s="47">
        <v>0</v>
      </c>
      <c r="AY67" s="47">
        <v>0</v>
      </c>
      <c r="AZ67" s="47">
        <v>0</v>
      </c>
      <c r="BA67" s="3">
        <f t="shared" ref="BA67:BA130" si="139">AV67+AY67+AZ67</f>
        <v>63</v>
      </c>
      <c r="BB67" s="47">
        <v>0</v>
      </c>
      <c r="BC67" s="47">
        <v>0</v>
      </c>
      <c r="BD67" s="47">
        <v>0.78</v>
      </c>
      <c r="BE67" s="3">
        <f t="shared" ref="BE67:BE130" si="140">IF(AD67&lt;BA67,AD67,BA67)</f>
        <v>0</v>
      </c>
      <c r="BF67" s="3">
        <f t="shared" ref="BF67:BF130" si="141">IF(BA67-BE67&gt;AC67,AC67,BA67-BE67)</f>
        <v>0</v>
      </c>
      <c r="BG67" s="3" t="b">
        <f t="shared" ref="BG67:BG130" si="142">IF(BF67+BE67=AD67+AC67,TRUE,FALSE)</f>
        <v>1</v>
      </c>
      <c r="BH67" s="17"/>
      <c r="BI67" s="7"/>
      <c r="BJ67" s="12">
        <v>0</v>
      </c>
      <c r="BK67" s="4">
        <f t="shared" si="115"/>
        <v>63</v>
      </c>
      <c r="BL67" s="4">
        <f t="shared" ref="BL67:BL95" si="143">AL67/1.98</f>
        <v>2538.8888888888887</v>
      </c>
      <c r="BM67" s="4">
        <f t="shared" si="116"/>
        <v>2538.8888888888887</v>
      </c>
      <c r="BN67" s="4">
        <f t="shared" si="117"/>
        <v>2601.8888888888887</v>
      </c>
      <c r="BO67" s="33"/>
      <c r="BP67" s="47">
        <v>498.92</v>
      </c>
      <c r="BQ67" s="3">
        <v>54152</v>
      </c>
      <c r="BR67" s="4">
        <v>-105</v>
      </c>
      <c r="BS67" s="4">
        <f t="shared" ref="BS67:BS130" si="144">MIN(BQ67:BQ97)</f>
        <v>54152</v>
      </c>
      <c r="BT67" s="4">
        <f t="shared" si="102"/>
        <v>54152</v>
      </c>
      <c r="BU67" s="4">
        <f t="shared" si="118"/>
        <v>0</v>
      </c>
      <c r="BV67" s="47" t="s">
        <v>15</v>
      </c>
      <c r="BY67" s="47">
        <v>164</v>
      </c>
      <c r="BZ67" s="47">
        <v>63</v>
      </c>
      <c r="CA67" s="47">
        <v>217</v>
      </c>
      <c r="CB67" s="3">
        <f t="shared" si="119"/>
        <v>217</v>
      </c>
      <c r="CC67" s="3">
        <v>0</v>
      </c>
      <c r="CD67" s="47">
        <v>0</v>
      </c>
      <c r="CE67" s="47">
        <v>0</v>
      </c>
      <c r="CF67" s="3">
        <f t="shared" ref="CF67:CF130" si="145">CA67+CD67+CE67</f>
        <v>217</v>
      </c>
      <c r="CG67" s="47">
        <v>0</v>
      </c>
      <c r="CL67" s="47">
        <v>0</v>
      </c>
      <c r="CM67" s="4">
        <f t="shared" si="120"/>
        <v>0</v>
      </c>
      <c r="CN67" s="4">
        <f t="shared" si="121"/>
        <v>63</v>
      </c>
      <c r="CO67" s="4">
        <f t="shared" si="122"/>
        <v>0</v>
      </c>
      <c r="CP67" s="4">
        <f t="shared" si="123"/>
        <v>154</v>
      </c>
      <c r="CQ67" s="4">
        <f t="shared" si="124"/>
        <v>0</v>
      </c>
      <c r="CR67" s="4">
        <f t="shared" si="125"/>
        <v>0</v>
      </c>
      <c r="CS67" s="4">
        <f t="shared" si="126"/>
        <v>0</v>
      </c>
      <c r="CT67" s="47">
        <v>7.1</v>
      </c>
      <c r="CU67" s="32"/>
      <c r="CV67" s="47">
        <v>359.83</v>
      </c>
      <c r="CW67" s="47">
        <v>525</v>
      </c>
      <c r="CX67" s="4">
        <v>0</v>
      </c>
      <c r="CY67" s="47">
        <v>217</v>
      </c>
      <c r="CZ67" s="47">
        <v>0</v>
      </c>
      <c r="DA67" s="47">
        <v>207</v>
      </c>
      <c r="DB67" s="47">
        <v>8</v>
      </c>
      <c r="DC67" s="47">
        <v>0</v>
      </c>
      <c r="DD67" s="3">
        <f t="shared" si="42"/>
        <v>0</v>
      </c>
      <c r="DE67" s="3">
        <f t="shared" si="43"/>
        <v>0</v>
      </c>
      <c r="DF67" s="4">
        <f t="shared" si="107"/>
        <v>8</v>
      </c>
      <c r="DG67" s="3">
        <f t="shared" si="44"/>
        <v>0</v>
      </c>
      <c r="DH67" s="4">
        <f t="shared" ref="DH67:DH130" si="146">MIN(CO67,DB67+DC67-DD67-DE67-DF67-DG67)</f>
        <v>0</v>
      </c>
      <c r="DI67" s="3">
        <f t="shared" si="70"/>
        <v>0</v>
      </c>
      <c r="DJ67" s="3">
        <f t="shared" si="127"/>
        <v>209</v>
      </c>
      <c r="DL67" s="3">
        <f t="shared" si="133"/>
        <v>0</v>
      </c>
      <c r="DM67" s="3">
        <f t="shared" si="128"/>
        <v>0</v>
      </c>
      <c r="DN67" s="3">
        <f t="shared" si="129"/>
        <v>0</v>
      </c>
      <c r="DO67" s="3">
        <f t="shared" si="130"/>
        <v>0</v>
      </c>
      <c r="DP67" s="3">
        <f t="shared" ref="DP67:DP130" si="147">IF(AND(AP67&gt;0,G67/1.9835&gt;0),MIN(G67,AP67/1.9835),0)</f>
        <v>867.65817998487523</v>
      </c>
      <c r="DS67" s="47">
        <v>0</v>
      </c>
    </row>
    <row r="68" spans="1:123" x14ac:dyDescent="0.3">
      <c r="A68" s="1">
        <v>42435</v>
      </c>
      <c r="B68" s="3">
        <v>54013</v>
      </c>
      <c r="C68" s="4">
        <f t="shared" ref="C68:C131" si="148">B68-B67</f>
        <v>2879</v>
      </c>
      <c r="D68" s="4">
        <f t="shared" si="134"/>
        <v>54013</v>
      </c>
      <c r="E68" s="3">
        <f t="shared" si="105"/>
        <v>54013</v>
      </c>
      <c r="F68" s="4">
        <f t="shared" si="46"/>
        <v>2879</v>
      </c>
      <c r="G68" s="4">
        <f t="shared" si="131"/>
        <v>1451.4746659944542</v>
      </c>
      <c r="H68" s="33"/>
      <c r="I68" s="3">
        <v>14912</v>
      </c>
      <c r="J68" s="4">
        <f t="shared" si="78"/>
        <v>1817</v>
      </c>
      <c r="K68" s="4">
        <f t="shared" si="135"/>
        <v>13071</v>
      </c>
      <c r="L68" s="3">
        <f t="shared" si="108"/>
        <v>14912</v>
      </c>
      <c r="M68" s="4">
        <f t="shared" si="109"/>
        <v>1817</v>
      </c>
      <c r="P68" s="45">
        <v>460</v>
      </c>
      <c r="Q68" s="21">
        <f t="shared" si="132"/>
        <v>460</v>
      </c>
      <c r="R68" s="21">
        <v>0</v>
      </c>
      <c r="S68" s="33"/>
      <c r="T68" s="3">
        <v>46299</v>
      </c>
      <c r="U68" s="4">
        <f t="shared" si="110"/>
        <v>2646</v>
      </c>
      <c r="V68" s="4">
        <f t="shared" si="136"/>
        <v>46299</v>
      </c>
      <c r="W68" s="3">
        <f t="shared" si="111"/>
        <v>46299</v>
      </c>
      <c r="X68" s="4">
        <f t="shared" si="112"/>
        <v>2646</v>
      </c>
      <c r="AA68" s="46">
        <v>373</v>
      </c>
      <c r="AB68" s="3">
        <f t="shared" si="137"/>
        <v>373</v>
      </c>
      <c r="AC68" s="3">
        <v>0</v>
      </c>
      <c r="AD68" s="41">
        <f t="shared" si="65"/>
        <v>0</v>
      </c>
      <c r="AE68" s="3">
        <v>61211</v>
      </c>
      <c r="AF68" s="3">
        <v>6886</v>
      </c>
      <c r="AG68" s="3">
        <v>9102</v>
      </c>
      <c r="AH68" s="4">
        <f t="shared" si="113"/>
        <v>2250.0630199142929</v>
      </c>
      <c r="AI68" s="33"/>
      <c r="AJ68" s="47">
        <v>855.58</v>
      </c>
      <c r="AK68" s="3">
        <v>490572</v>
      </c>
      <c r="AL68" s="4">
        <f t="shared" si="106"/>
        <v>13240</v>
      </c>
      <c r="AM68" s="3">
        <v>1970000</v>
      </c>
      <c r="AN68" s="3">
        <f t="shared" si="138"/>
        <v>490572</v>
      </c>
      <c r="AO68" s="3">
        <f t="shared" si="51"/>
        <v>490572</v>
      </c>
      <c r="AP68" s="4">
        <f t="shared" si="52"/>
        <v>13240</v>
      </c>
      <c r="AQ68" s="47" t="s">
        <v>17</v>
      </c>
      <c r="AT68" s="3">
        <v>6886</v>
      </c>
      <c r="AV68" s="47">
        <v>165</v>
      </c>
      <c r="AW68" s="3">
        <f t="shared" si="114"/>
        <v>165</v>
      </c>
      <c r="AX68" s="47">
        <v>0</v>
      </c>
      <c r="AY68" s="47">
        <v>0</v>
      </c>
      <c r="AZ68" s="47">
        <v>0</v>
      </c>
      <c r="BA68" s="3">
        <f t="shared" si="139"/>
        <v>165</v>
      </c>
      <c r="BB68" s="47">
        <v>46</v>
      </c>
      <c r="BC68" s="47">
        <v>0.31</v>
      </c>
      <c r="BD68" s="47">
        <v>1.37</v>
      </c>
      <c r="BE68" s="3">
        <f t="shared" si="140"/>
        <v>0</v>
      </c>
      <c r="BF68" s="3">
        <f t="shared" si="141"/>
        <v>0</v>
      </c>
      <c r="BG68" s="3" t="b">
        <f t="shared" si="142"/>
        <v>1</v>
      </c>
      <c r="BH68" s="17"/>
      <c r="BI68" s="7"/>
      <c r="BJ68" s="12">
        <v>0</v>
      </c>
      <c r="BK68" s="4">
        <f t="shared" si="115"/>
        <v>165</v>
      </c>
      <c r="BL68" s="4">
        <f t="shared" si="143"/>
        <v>6686.8686868686873</v>
      </c>
      <c r="BM68" s="4">
        <f t="shared" si="116"/>
        <v>6686.8686868686873</v>
      </c>
      <c r="BN68" s="4">
        <f t="shared" si="117"/>
        <v>6851.8686868686873</v>
      </c>
      <c r="BO68" s="33"/>
      <c r="BP68" s="47">
        <v>499.66</v>
      </c>
      <c r="BQ68" s="3">
        <v>54940</v>
      </c>
      <c r="BR68" s="4">
        <v>788</v>
      </c>
      <c r="BS68" s="4">
        <f t="shared" si="144"/>
        <v>54471</v>
      </c>
      <c r="BT68" s="3">
        <f>BS68</f>
        <v>54471</v>
      </c>
      <c r="BU68" s="4">
        <f t="shared" si="118"/>
        <v>319</v>
      </c>
      <c r="BV68" s="47" t="s">
        <v>23</v>
      </c>
      <c r="BY68" s="47">
        <v>625</v>
      </c>
      <c r="BZ68" s="47">
        <v>165</v>
      </c>
      <c r="CA68" s="47">
        <v>217</v>
      </c>
      <c r="CB68" s="3">
        <f t="shared" si="119"/>
        <v>217</v>
      </c>
      <c r="CC68" s="3">
        <v>0</v>
      </c>
      <c r="CD68" s="47">
        <v>0</v>
      </c>
      <c r="CE68" s="47">
        <v>0</v>
      </c>
      <c r="CF68" s="3">
        <f t="shared" si="145"/>
        <v>217</v>
      </c>
      <c r="CG68" s="47">
        <v>11</v>
      </c>
      <c r="CH68" s="4">
        <f t="shared" ref="CH68" si="149">BU68/1.98</f>
        <v>161.11111111111111</v>
      </c>
      <c r="CI68" s="4">
        <f t="shared" ref="CI68" si="150">MIN(CH68,BF68+BE68)</f>
        <v>0</v>
      </c>
      <c r="CJ68" s="4">
        <f>MIN(CH68-CI68,BK68)</f>
        <v>161.11111111111111</v>
      </c>
      <c r="CK68" s="4">
        <f t="shared" ref="CK68" si="151">MAX(0,CH68-CI68-CJ68)</f>
        <v>0</v>
      </c>
      <c r="CL68" s="47">
        <v>0</v>
      </c>
      <c r="CM68" s="4">
        <f t="shared" si="120"/>
        <v>0</v>
      </c>
      <c r="CN68" s="4">
        <f t="shared" si="121"/>
        <v>3.8888888888888857</v>
      </c>
      <c r="CO68" s="4">
        <f t="shared" si="122"/>
        <v>0</v>
      </c>
      <c r="CP68" s="4">
        <f t="shared" si="123"/>
        <v>213.11111111111111</v>
      </c>
      <c r="CQ68" s="4">
        <f t="shared" si="124"/>
        <v>0</v>
      </c>
      <c r="CR68" s="4">
        <f t="shared" si="125"/>
        <v>0</v>
      </c>
      <c r="CS68" s="4">
        <f t="shared" si="126"/>
        <v>0</v>
      </c>
      <c r="CT68" s="47">
        <v>58</v>
      </c>
      <c r="CU68" s="32"/>
      <c r="CV68" s="47">
        <v>359.83</v>
      </c>
      <c r="CW68" s="47">
        <v>525</v>
      </c>
      <c r="CX68" s="4">
        <v>0</v>
      </c>
      <c r="CY68" s="47">
        <v>217</v>
      </c>
      <c r="CZ68" s="47">
        <v>0</v>
      </c>
      <c r="DA68" s="47">
        <v>213</v>
      </c>
      <c r="DB68" s="47">
        <v>7</v>
      </c>
      <c r="DC68" s="47">
        <v>0</v>
      </c>
      <c r="DD68" s="3">
        <f t="shared" ref="DD68:DD131" si="152">MIN(CM68,DB68+DC68)</f>
        <v>0</v>
      </c>
      <c r="DE68" s="3">
        <f t="shared" ref="DE68:DE131" si="153">MIN(DB68+DC68-DD68,CL68)</f>
        <v>0</v>
      </c>
      <c r="DF68" s="4">
        <f t="shared" si="107"/>
        <v>7</v>
      </c>
      <c r="DG68" s="3">
        <f t="shared" ref="DG68:DG123" si="154">MIN(CN68+CP68-DF68,DB68+DC68-DD68-DE68-DF68)</f>
        <v>0</v>
      </c>
      <c r="DH68" s="4">
        <f t="shared" si="146"/>
        <v>0</v>
      </c>
      <c r="DI68" s="3">
        <f t="shared" si="70"/>
        <v>0</v>
      </c>
      <c r="DJ68" s="3">
        <f t="shared" si="127"/>
        <v>210</v>
      </c>
      <c r="DL68" s="3">
        <f t="shared" si="133"/>
        <v>0</v>
      </c>
      <c r="DM68" s="3">
        <f t="shared" si="128"/>
        <v>0</v>
      </c>
      <c r="DN68" s="3">
        <f t="shared" si="129"/>
        <v>0</v>
      </c>
      <c r="DO68" s="3">
        <f t="shared" si="130"/>
        <v>0</v>
      </c>
      <c r="DP68" s="3">
        <f t="shared" si="147"/>
        <v>1451.4746659944542</v>
      </c>
      <c r="DS68" s="47">
        <v>0</v>
      </c>
    </row>
    <row r="69" spans="1:123" x14ac:dyDescent="0.3">
      <c r="A69" s="1">
        <v>42436</v>
      </c>
      <c r="B69" s="3">
        <v>54992</v>
      </c>
      <c r="C69" s="4">
        <f t="shared" si="148"/>
        <v>979</v>
      </c>
      <c r="D69" s="4">
        <f t="shared" si="134"/>
        <v>54992</v>
      </c>
      <c r="E69" s="3">
        <f t="shared" si="105"/>
        <v>54992</v>
      </c>
      <c r="F69" s="4">
        <f t="shared" ref="F69:F132" si="155">E69-E68</f>
        <v>979</v>
      </c>
      <c r="G69" s="4">
        <f t="shared" si="131"/>
        <v>493.57196874212252</v>
      </c>
      <c r="H69" s="33"/>
      <c r="I69" s="3">
        <v>15505</v>
      </c>
      <c r="J69" s="4">
        <f t="shared" si="78"/>
        <v>593</v>
      </c>
      <c r="K69" s="4">
        <f t="shared" si="135"/>
        <v>13071</v>
      </c>
      <c r="L69" s="3">
        <f t="shared" si="108"/>
        <v>15505</v>
      </c>
      <c r="M69" s="4">
        <f t="shared" si="109"/>
        <v>593</v>
      </c>
      <c r="P69" s="45">
        <v>458</v>
      </c>
      <c r="Q69" s="21">
        <f t="shared" si="132"/>
        <v>458</v>
      </c>
      <c r="R69" s="21">
        <v>0</v>
      </c>
      <c r="S69" s="33"/>
      <c r="T69" s="3">
        <v>47539</v>
      </c>
      <c r="U69" s="4">
        <f t="shared" si="110"/>
        <v>1240</v>
      </c>
      <c r="V69" s="4">
        <f t="shared" si="136"/>
        <v>47539</v>
      </c>
      <c r="W69" s="3">
        <f t="shared" si="111"/>
        <v>47539</v>
      </c>
      <c r="X69" s="4">
        <f t="shared" si="112"/>
        <v>1240</v>
      </c>
      <c r="AA69" s="46">
        <v>447</v>
      </c>
      <c r="AB69" s="3">
        <f t="shared" si="137"/>
        <v>447</v>
      </c>
      <c r="AC69" s="3">
        <v>0</v>
      </c>
      <c r="AD69" s="41">
        <f t="shared" si="65"/>
        <v>0</v>
      </c>
      <c r="AE69" s="3">
        <v>63044</v>
      </c>
      <c r="AF69" s="3">
        <v>4796</v>
      </c>
      <c r="AG69" s="3">
        <v>5720</v>
      </c>
      <c r="AH69" s="4">
        <f t="shared" si="113"/>
        <v>924.12402319132843</v>
      </c>
      <c r="AI69" s="33"/>
      <c r="AJ69" s="47">
        <v>857.61</v>
      </c>
      <c r="AK69" s="3">
        <v>500004</v>
      </c>
      <c r="AL69" s="4">
        <f t="shared" si="106"/>
        <v>9432</v>
      </c>
      <c r="AM69" s="3">
        <v>1970000</v>
      </c>
      <c r="AN69" s="3">
        <f t="shared" si="138"/>
        <v>500004</v>
      </c>
      <c r="AO69" s="3">
        <f t="shared" ref="AO69:AO75" si="156">AK69</f>
        <v>500004</v>
      </c>
      <c r="AP69" s="4">
        <f t="shared" ref="AP69:AP75" si="157">AO69-AO68</f>
        <v>9432</v>
      </c>
      <c r="AQ69" s="47" t="s">
        <v>17</v>
      </c>
      <c r="AT69" s="3">
        <v>4796</v>
      </c>
      <c r="AV69" s="47">
        <v>29</v>
      </c>
      <c r="AW69" s="3">
        <f t="shared" si="114"/>
        <v>29</v>
      </c>
      <c r="AX69" s="47">
        <v>0</v>
      </c>
      <c r="AY69" s="47">
        <v>0</v>
      </c>
      <c r="AZ69" s="47">
        <v>0</v>
      </c>
      <c r="BA69" s="3">
        <f t="shared" si="139"/>
        <v>29</v>
      </c>
      <c r="BB69" s="47">
        <v>12</v>
      </c>
      <c r="BC69" s="47">
        <v>0.08</v>
      </c>
      <c r="BD69" s="47">
        <v>1.1299999999999999</v>
      </c>
      <c r="BE69" s="3">
        <f t="shared" si="140"/>
        <v>0</v>
      </c>
      <c r="BF69" s="3">
        <f t="shared" si="141"/>
        <v>0</v>
      </c>
      <c r="BG69" s="3" t="b">
        <f t="shared" si="142"/>
        <v>1</v>
      </c>
      <c r="BH69" s="17"/>
      <c r="BI69" s="7"/>
      <c r="BJ69" s="12">
        <v>0</v>
      </c>
      <c r="BK69" s="4">
        <f t="shared" si="115"/>
        <v>29</v>
      </c>
      <c r="BL69" s="4">
        <f t="shared" si="143"/>
        <v>4763.636363636364</v>
      </c>
      <c r="BM69" s="4">
        <f t="shared" si="116"/>
        <v>4763.636363636364</v>
      </c>
      <c r="BN69" s="4">
        <f t="shared" si="117"/>
        <v>4792.636363636364</v>
      </c>
      <c r="BO69" s="33"/>
      <c r="BP69" s="47">
        <v>500.47</v>
      </c>
      <c r="BQ69" s="3">
        <v>55812</v>
      </c>
      <c r="BR69" s="4">
        <v>872</v>
      </c>
      <c r="BS69" s="4">
        <f t="shared" si="144"/>
        <v>54471</v>
      </c>
      <c r="BT69" s="4">
        <f>BT68</f>
        <v>54471</v>
      </c>
      <c r="BU69" s="4">
        <f t="shared" si="118"/>
        <v>0</v>
      </c>
      <c r="BV69" s="47" t="s">
        <v>14</v>
      </c>
      <c r="BY69" s="47">
        <v>661</v>
      </c>
      <c r="BZ69" s="47">
        <v>29</v>
      </c>
      <c r="CA69" s="47">
        <v>218</v>
      </c>
      <c r="CB69" s="3">
        <f t="shared" si="119"/>
        <v>218</v>
      </c>
      <c r="CC69" s="3">
        <v>0</v>
      </c>
      <c r="CD69" s="47">
        <v>0</v>
      </c>
      <c r="CE69" s="47">
        <v>0</v>
      </c>
      <c r="CF69" s="3">
        <f t="shared" si="145"/>
        <v>218</v>
      </c>
      <c r="CG69" s="47">
        <v>3</v>
      </c>
      <c r="CL69" s="47">
        <v>0</v>
      </c>
      <c r="CM69" s="4">
        <f t="shared" si="120"/>
        <v>0</v>
      </c>
      <c r="CN69" s="4">
        <f t="shared" si="121"/>
        <v>29</v>
      </c>
      <c r="CO69" s="4">
        <f t="shared" si="122"/>
        <v>0</v>
      </c>
      <c r="CP69" s="4">
        <f t="shared" si="123"/>
        <v>189</v>
      </c>
      <c r="CQ69" s="4">
        <f t="shared" si="124"/>
        <v>0</v>
      </c>
      <c r="CR69" s="4">
        <f t="shared" si="125"/>
        <v>0</v>
      </c>
      <c r="CS69" s="4">
        <f t="shared" si="126"/>
        <v>0</v>
      </c>
      <c r="CT69" s="47">
        <v>121</v>
      </c>
      <c r="CU69" s="32"/>
      <c r="CV69" s="47">
        <v>359.83</v>
      </c>
      <c r="CW69" s="47">
        <v>525</v>
      </c>
      <c r="CX69" s="4">
        <v>0</v>
      </c>
      <c r="CY69" s="47">
        <v>218</v>
      </c>
      <c r="CZ69" s="47">
        <v>0</v>
      </c>
      <c r="DA69" s="47">
        <v>223</v>
      </c>
      <c r="DB69" s="47">
        <v>8</v>
      </c>
      <c r="DC69" s="47">
        <v>0</v>
      </c>
      <c r="DD69" s="3">
        <f t="shared" si="152"/>
        <v>0</v>
      </c>
      <c r="DE69" s="3">
        <f t="shared" si="153"/>
        <v>0</v>
      </c>
      <c r="DF69" s="4">
        <f t="shared" si="107"/>
        <v>8</v>
      </c>
      <c r="DG69" s="3">
        <f t="shared" si="154"/>
        <v>0</v>
      </c>
      <c r="DH69" s="4">
        <f t="shared" si="146"/>
        <v>0</v>
      </c>
      <c r="DI69" s="3">
        <f t="shared" si="70"/>
        <v>0</v>
      </c>
      <c r="DJ69" s="3">
        <f t="shared" si="127"/>
        <v>210</v>
      </c>
      <c r="DL69" s="3">
        <f t="shared" si="133"/>
        <v>0</v>
      </c>
      <c r="DM69" s="3">
        <f t="shared" si="128"/>
        <v>0</v>
      </c>
      <c r="DN69" s="3">
        <f t="shared" si="129"/>
        <v>0</v>
      </c>
      <c r="DO69" s="3">
        <f t="shared" si="130"/>
        <v>0</v>
      </c>
      <c r="DP69" s="3">
        <f t="shared" si="147"/>
        <v>493.57196874212252</v>
      </c>
      <c r="DS69" s="47">
        <v>0</v>
      </c>
    </row>
    <row r="70" spans="1:123" x14ac:dyDescent="0.3">
      <c r="A70" s="1">
        <v>42437</v>
      </c>
      <c r="B70" s="3">
        <v>55683</v>
      </c>
      <c r="C70" s="4">
        <f t="shared" si="148"/>
        <v>691</v>
      </c>
      <c r="D70" s="4">
        <f t="shared" si="134"/>
        <v>55683</v>
      </c>
      <c r="E70" s="3">
        <f t="shared" si="105"/>
        <v>55683</v>
      </c>
      <c r="F70" s="4">
        <f t="shared" si="155"/>
        <v>691</v>
      </c>
      <c r="G70" s="4">
        <f t="shared" si="131"/>
        <v>348.37408621124274</v>
      </c>
      <c r="H70" s="33"/>
      <c r="I70" s="3">
        <v>15559</v>
      </c>
      <c r="J70" s="4">
        <f t="shared" si="78"/>
        <v>54</v>
      </c>
      <c r="K70" s="4">
        <f t="shared" si="135"/>
        <v>13071</v>
      </c>
      <c r="L70" s="3">
        <f t="shared" si="108"/>
        <v>15559</v>
      </c>
      <c r="M70" s="4">
        <f t="shared" si="109"/>
        <v>54</v>
      </c>
      <c r="P70" s="45">
        <v>576</v>
      </c>
      <c r="Q70" s="21">
        <f t="shared" si="132"/>
        <v>576</v>
      </c>
      <c r="R70" s="21">
        <v>0</v>
      </c>
      <c r="S70" s="33"/>
      <c r="T70" s="3">
        <v>48685</v>
      </c>
      <c r="U70" s="4">
        <f t="shared" si="110"/>
        <v>1146</v>
      </c>
      <c r="V70" s="4">
        <f t="shared" si="136"/>
        <v>48685</v>
      </c>
      <c r="W70" s="3">
        <f t="shared" si="111"/>
        <v>48685</v>
      </c>
      <c r="X70" s="4">
        <f t="shared" si="112"/>
        <v>1146</v>
      </c>
      <c r="AA70" s="46">
        <v>470</v>
      </c>
      <c r="AB70" s="3">
        <f t="shared" si="137"/>
        <v>470</v>
      </c>
      <c r="AC70" s="3">
        <v>0</v>
      </c>
      <c r="AD70" s="41">
        <f t="shared" si="65"/>
        <v>0</v>
      </c>
      <c r="AE70" s="3">
        <v>64244</v>
      </c>
      <c r="AF70" s="3">
        <v>2728</v>
      </c>
      <c r="AG70" s="3">
        <v>3333</v>
      </c>
      <c r="AH70" s="4">
        <f t="shared" si="113"/>
        <v>604.991177211999</v>
      </c>
      <c r="AI70" s="33"/>
      <c r="AJ70" s="47">
        <v>858.72</v>
      </c>
      <c r="AK70" s="3">
        <v>505207</v>
      </c>
      <c r="AL70" s="4">
        <f t="shared" si="106"/>
        <v>5203</v>
      </c>
      <c r="AM70" s="3">
        <v>1970000</v>
      </c>
      <c r="AN70" s="3">
        <f t="shared" si="138"/>
        <v>505207</v>
      </c>
      <c r="AO70" s="3">
        <f t="shared" si="156"/>
        <v>505207</v>
      </c>
      <c r="AP70" s="4">
        <f t="shared" si="157"/>
        <v>5203</v>
      </c>
      <c r="AQ70" s="47" t="s">
        <v>17</v>
      </c>
      <c r="AT70" s="3">
        <v>2728</v>
      </c>
      <c r="AV70" s="47">
        <v>105</v>
      </c>
      <c r="AW70" s="3">
        <f t="shared" si="114"/>
        <v>105</v>
      </c>
      <c r="AX70" s="47">
        <v>0</v>
      </c>
      <c r="AY70" s="47">
        <v>0</v>
      </c>
      <c r="AZ70" s="47">
        <v>0</v>
      </c>
      <c r="BA70" s="3">
        <f t="shared" si="139"/>
        <v>105</v>
      </c>
      <c r="BB70" s="47">
        <v>0</v>
      </c>
      <c r="BC70" s="47">
        <v>0</v>
      </c>
      <c r="BD70" s="47">
        <v>0.05</v>
      </c>
      <c r="BE70" s="3">
        <f t="shared" si="140"/>
        <v>0</v>
      </c>
      <c r="BF70" s="3">
        <f t="shared" si="141"/>
        <v>0</v>
      </c>
      <c r="BG70" s="3" t="b">
        <f t="shared" si="142"/>
        <v>1</v>
      </c>
      <c r="BH70" s="17"/>
      <c r="BI70" s="7"/>
      <c r="BJ70" s="12">
        <v>0</v>
      </c>
      <c r="BK70" s="4">
        <f t="shared" si="115"/>
        <v>105</v>
      </c>
      <c r="BL70" s="4">
        <f t="shared" si="143"/>
        <v>2627.7777777777778</v>
      </c>
      <c r="BM70" s="4">
        <f t="shared" si="116"/>
        <v>2627.7777777777778</v>
      </c>
      <c r="BN70" s="4">
        <f t="shared" si="117"/>
        <v>2732.7777777777778</v>
      </c>
      <c r="BO70" s="33"/>
      <c r="BP70" s="47">
        <v>499.92</v>
      </c>
      <c r="BQ70" s="3">
        <v>55218</v>
      </c>
      <c r="BR70" s="4">
        <v>-594</v>
      </c>
      <c r="BS70" s="4">
        <f t="shared" si="144"/>
        <v>54471</v>
      </c>
      <c r="BT70" s="4">
        <f t="shared" ref="BT70:BT72" si="158">BT69</f>
        <v>54471</v>
      </c>
      <c r="BU70" s="4">
        <f t="shared" ref="BU70:BU73" si="159">BT70-BT69</f>
        <v>0</v>
      </c>
      <c r="BV70" s="47" t="s">
        <v>15</v>
      </c>
      <c r="BY70" s="47">
        <v>302</v>
      </c>
      <c r="BZ70" s="47">
        <v>105</v>
      </c>
      <c r="CA70" s="47">
        <v>586</v>
      </c>
      <c r="CB70" s="3">
        <f t="shared" si="119"/>
        <v>586</v>
      </c>
      <c r="CC70" s="3">
        <v>0</v>
      </c>
      <c r="CD70" s="47">
        <v>0</v>
      </c>
      <c r="CE70" s="47">
        <v>15</v>
      </c>
      <c r="CF70" s="3">
        <f t="shared" si="145"/>
        <v>601</v>
      </c>
      <c r="CG70" s="47">
        <v>0</v>
      </c>
      <c r="CL70" s="47">
        <v>0</v>
      </c>
      <c r="CM70" s="4">
        <f t="shared" si="120"/>
        <v>0</v>
      </c>
      <c r="CN70" s="4">
        <f t="shared" si="121"/>
        <v>105</v>
      </c>
      <c r="CO70" s="4">
        <f t="shared" si="122"/>
        <v>0</v>
      </c>
      <c r="CP70" s="4">
        <f t="shared" si="123"/>
        <v>496</v>
      </c>
      <c r="CQ70" s="4">
        <f t="shared" si="124"/>
        <v>0</v>
      </c>
      <c r="CR70" s="4">
        <f t="shared" si="125"/>
        <v>0</v>
      </c>
      <c r="CS70" s="4">
        <f t="shared" si="126"/>
        <v>0</v>
      </c>
      <c r="CT70" s="47">
        <v>41</v>
      </c>
      <c r="CU70" s="32"/>
      <c r="CV70" s="47">
        <v>359.81</v>
      </c>
      <c r="CW70" s="47">
        <v>524</v>
      </c>
      <c r="CX70" s="4">
        <v>-1</v>
      </c>
      <c r="CY70" s="47">
        <v>601</v>
      </c>
      <c r="CZ70" s="47">
        <v>0</v>
      </c>
      <c r="DA70" s="47">
        <v>205</v>
      </c>
      <c r="DB70" s="47">
        <v>383</v>
      </c>
      <c r="DC70" s="47">
        <v>0</v>
      </c>
      <c r="DD70" s="3">
        <f t="shared" si="152"/>
        <v>0</v>
      </c>
      <c r="DE70" s="3">
        <f t="shared" si="153"/>
        <v>0</v>
      </c>
      <c r="DF70" s="4">
        <f t="shared" si="107"/>
        <v>383</v>
      </c>
      <c r="DG70" s="3">
        <f t="shared" si="154"/>
        <v>0</v>
      </c>
      <c r="DH70" s="4">
        <f t="shared" si="146"/>
        <v>0</v>
      </c>
      <c r="DI70" s="3">
        <f t="shared" si="70"/>
        <v>0</v>
      </c>
      <c r="DJ70" s="3">
        <f t="shared" si="127"/>
        <v>218</v>
      </c>
      <c r="DL70" s="3">
        <f t="shared" si="133"/>
        <v>0</v>
      </c>
      <c r="DM70" s="3">
        <f t="shared" si="128"/>
        <v>0</v>
      </c>
      <c r="DN70" s="3">
        <f t="shared" si="129"/>
        <v>0</v>
      </c>
      <c r="DO70" s="3">
        <f t="shared" si="130"/>
        <v>0</v>
      </c>
      <c r="DP70" s="3">
        <f t="shared" si="147"/>
        <v>348.37408621124274</v>
      </c>
      <c r="DS70" s="47">
        <v>0</v>
      </c>
    </row>
    <row r="71" spans="1:123" x14ac:dyDescent="0.3">
      <c r="A71" s="1">
        <v>42438</v>
      </c>
      <c r="B71" s="3">
        <v>56080</v>
      </c>
      <c r="C71" s="4">
        <f t="shared" si="148"/>
        <v>397</v>
      </c>
      <c r="D71" s="4">
        <f t="shared" si="134"/>
        <v>56080</v>
      </c>
      <c r="E71" s="3">
        <f t="shared" si="105"/>
        <v>56080</v>
      </c>
      <c r="F71" s="4">
        <f t="shared" si="155"/>
        <v>397</v>
      </c>
      <c r="G71" s="4">
        <f t="shared" si="131"/>
        <v>200.151247794303</v>
      </c>
      <c r="H71" s="33"/>
      <c r="I71" s="3">
        <v>15350</v>
      </c>
      <c r="J71" s="4">
        <f t="shared" si="78"/>
        <v>-209</v>
      </c>
      <c r="K71" s="4">
        <f t="shared" si="135"/>
        <v>13071</v>
      </c>
      <c r="L71" s="3">
        <f t="shared" si="108"/>
        <v>15350</v>
      </c>
      <c r="M71" s="4">
        <f t="shared" si="109"/>
        <v>-209</v>
      </c>
      <c r="P71" s="45">
        <v>669</v>
      </c>
      <c r="Q71" s="21">
        <f t="shared" ref="Q71:Q81" si="160">P71+M71/1.98</f>
        <v>563.44444444444446</v>
      </c>
      <c r="R71" s="21">
        <f t="shared" ref="R71:R81" si="161">-M71/1.98</f>
        <v>105.55555555555556</v>
      </c>
      <c r="S71" s="33"/>
      <c r="T71" s="3">
        <v>49964</v>
      </c>
      <c r="U71" s="4">
        <f t="shared" si="110"/>
        <v>1279</v>
      </c>
      <c r="V71" s="4">
        <f t="shared" si="136"/>
        <v>49964</v>
      </c>
      <c r="W71" s="3">
        <f t="shared" si="111"/>
        <v>49964</v>
      </c>
      <c r="X71" s="4">
        <f t="shared" si="112"/>
        <v>1279</v>
      </c>
      <c r="AA71" s="46">
        <v>484</v>
      </c>
      <c r="AB71" s="3">
        <f t="shared" si="137"/>
        <v>484</v>
      </c>
      <c r="AC71" s="3">
        <v>0</v>
      </c>
      <c r="AD71" s="41">
        <f t="shared" si="65"/>
        <v>105.55555555555556</v>
      </c>
      <c r="AE71" s="3">
        <v>65314</v>
      </c>
      <c r="AF71" s="3">
        <v>2153</v>
      </c>
      <c r="AG71" s="3">
        <v>2692</v>
      </c>
      <c r="AH71" s="4">
        <f t="shared" si="113"/>
        <v>644.81976304512227</v>
      </c>
      <c r="AI71" s="33"/>
      <c r="AJ71" s="47">
        <v>859.33</v>
      </c>
      <c r="AK71" s="3">
        <v>508081</v>
      </c>
      <c r="AL71" s="4">
        <f t="shared" si="106"/>
        <v>2874</v>
      </c>
      <c r="AM71" s="3">
        <v>1970000</v>
      </c>
      <c r="AN71" s="3">
        <f t="shared" si="138"/>
        <v>508081</v>
      </c>
      <c r="AO71" s="3">
        <f t="shared" si="156"/>
        <v>508081</v>
      </c>
      <c r="AP71" s="4">
        <f t="shared" si="157"/>
        <v>2874</v>
      </c>
      <c r="AQ71" s="47" t="s">
        <v>17</v>
      </c>
      <c r="AT71" s="3">
        <v>2153</v>
      </c>
      <c r="AV71" s="47">
        <v>695</v>
      </c>
      <c r="AW71" s="3">
        <f t="shared" si="114"/>
        <v>695</v>
      </c>
      <c r="AX71" s="47">
        <v>0</v>
      </c>
      <c r="AY71" s="47">
        <v>0</v>
      </c>
      <c r="AZ71" s="47">
        <v>0</v>
      </c>
      <c r="BA71" s="3">
        <f t="shared" si="139"/>
        <v>695</v>
      </c>
      <c r="BB71" s="47">
        <v>9</v>
      </c>
      <c r="BC71" s="47">
        <v>0.06</v>
      </c>
      <c r="BD71" s="47">
        <v>0.01</v>
      </c>
      <c r="BE71" s="3">
        <f t="shared" si="140"/>
        <v>105.55555555555556</v>
      </c>
      <c r="BF71" s="3">
        <f t="shared" si="141"/>
        <v>0</v>
      </c>
      <c r="BG71" s="3" t="b">
        <f t="shared" si="142"/>
        <v>1</v>
      </c>
      <c r="BH71" s="17"/>
      <c r="BI71" s="7"/>
      <c r="BJ71" s="12">
        <v>0</v>
      </c>
      <c r="BK71" s="4">
        <f t="shared" si="115"/>
        <v>589.44444444444446</v>
      </c>
      <c r="BL71" s="4">
        <f t="shared" si="143"/>
        <v>1451.5151515151515</v>
      </c>
      <c r="BM71" s="4">
        <f t="shared" si="116"/>
        <v>1451.5151515151515</v>
      </c>
      <c r="BN71" s="4">
        <f t="shared" si="117"/>
        <v>2040.9595959595958</v>
      </c>
      <c r="BO71" s="33"/>
      <c r="BP71" s="47">
        <v>499.9</v>
      </c>
      <c r="BQ71" s="3">
        <v>55196</v>
      </c>
      <c r="BR71" s="4">
        <v>-22</v>
      </c>
      <c r="BS71" s="4">
        <f t="shared" si="144"/>
        <v>54471</v>
      </c>
      <c r="BT71" s="4">
        <f t="shared" si="158"/>
        <v>54471</v>
      </c>
      <c r="BU71" s="4">
        <f t="shared" si="159"/>
        <v>0</v>
      </c>
      <c r="BV71" s="47" t="s">
        <v>15</v>
      </c>
      <c r="BY71" s="47">
        <v>806</v>
      </c>
      <c r="BZ71" s="47">
        <v>695</v>
      </c>
      <c r="CA71" s="47">
        <v>815</v>
      </c>
      <c r="CB71" s="3">
        <f t="shared" si="119"/>
        <v>815</v>
      </c>
      <c r="CC71" s="3">
        <v>0</v>
      </c>
      <c r="CD71" s="47">
        <v>0</v>
      </c>
      <c r="CE71" s="47">
        <v>0</v>
      </c>
      <c r="CF71" s="3">
        <f t="shared" si="145"/>
        <v>815</v>
      </c>
      <c r="CG71" s="47">
        <v>2</v>
      </c>
      <c r="CL71" s="47">
        <v>0</v>
      </c>
      <c r="CM71" s="4">
        <f t="shared" si="120"/>
        <v>105.55555555555556</v>
      </c>
      <c r="CN71" s="4">
        <f t="shared" si="121"/>
        <v>589.44444444444446</v>
      </c>
      <c r="CO71" s="4">
        <f t="shared" si="122"/>
        <v>0</v>
      </c>
      <c r="CP71" s="4">
        <f t="shared" si="123"/>
        <v>120</v>
      </c>
      <c r="CQ71" s="4">
        <f t="shared" si="124"/>
        <v>0</v>
      </c>
      <c r="CR71" s="4">
        <f t="shared" si="125"/>
        <v>0</v>
      </c>
      <c r="CS71" s="4">
        <f t="shared" si="126"/>
        <v>0</v>
      </c>
      <c r="CT71" s="47">
        <v>23</v>
      </c>
      <c r="CU71" s="32"/>
      <c r="CV71" s="47">
        <v>359.81</v>
      </c>
      <c r="CW71" s="47">
        <v>524</v>
      </c>
      <c r="CX71" s="4">
        <v>0</v>
      </c>
      <c r="CY71" s="47">
        <v>815</v>
      </c>
      <c r="CZ71" s="47">
        <v>0</v>
      </c>
      <c r="DA71" s="47">
        <v>202</v>
      </c>
      <c r="DB71" s="47">
        <v>599</v>
      </c>
      <c r="DC71" s="47">
        <v>0</v>
      </c>
      <c r="DD71" s="3">
        <f t="shared" si="152"/>
        <v>105.55555555555556</v>
      </c>
      <c r="DE71" s="3">
        <f t="shared" si="153"/>
        <v>0</v>
      </c>
      <c r="DF71" s="4">
        <f t="shared" si="107"/>
        <v>493.44444444444446</v>
      </c>
      <c r="DG71" s="3">
        <f t="shared" si="154"/>
        <v>0</v>
      </c>
      <c r="DH71" s="4">
        <f t="shared" si="146"/>
        <v>0</v>
      </c>
      <c r="DI71" s="3">
        <f t="shared" si="70"/>
        <v>0</v>
      </c>
      <c r="DJ71" s="3">
        <f t="shared" si="127"/>
        <v>216</v>
      </c>
      <c r="DL71" s="3">
        <f t="shared" si="133"/>
        <v>0</v>
      </c>
      <c r="DM71" s="3">
        <f t="shared" si="128"/>
        <v>0</v>
      </c>
      <c r="DN71" s="3">
        <f t="shared" si="129"/>
        <v>0</v>
      </c>
      <c r="DO71" s="3">
        <f t="shared" si="130"/>
        <v>0</v>
      </c>
      <c r="DP71" s="3">
        <f t="shared" si="147"/>
        <v>200.151247794303</v>
      </c>
      <c r="DS71" s="47">
        <v>0</v>
      </c>
    </row>
    <row r="72" spans="1:123" x14ac:dyDescent="0.3">
      <c r="A72" s="1">
        <v>42439</v>
      </c>
      <c r="B72" s="3">
        <v>56979</v>
      </c>
      <c r="C72" s="4">
        <f t="shared" si="148"/>
        <v>899</v>
      </c>
      <c r="D72" s="4">
        <f t="shared" si="134"/>
        <v>56979</v>
      </c>
      <c r="E72" s="3">
        <f t="shared" si="105"/>
        <v>56979</v>
      </c>
      <c r="F72" s="4">
        <f t="shared" si="155"/>
        <v>899</v>
      </c>
      <c r="G72" s="4">
        <f t="shared" si="131"/>
        <v>453.23922359465593</v>
      </c>
      <c r="H72" s="33"/>
      <c r="I72" s="3">
        <v>15222</v>
      </c>
      <c r="J72" s="4">
        <f t="shared" si="78"/>
        <v>-128</v>
      </c>
      <c r="K72" s="4">
        <f t="shared" si="135"/>
        <v>13071</v>
      </c>
      <c r="L72" s="3">
        <f t="shared" si="108"/>
        <v>15222</v>
      </c>
      <c r="M72" s="4">
        <f t="shared" si="109"/>
        <v>-128</v>
      </c>
      <c r="P72" s="45">
        <v>689</v>
      </c>
      <c r="Q72" s="21">
        <f t="shared" si="160"/>
        <v>624.35353535353534</v>
      </c>
      <c r="R72" s="21">
        <f t="shared" si="161"/>
        <v>64.646464646464651</v>
      </c>
      <c r="S72" s="33"/>
      <c r="T72" s="3">
        <v>51374</v>
      </c>
      <c r="U72" s="4">
        <f t="shared" si="110"/>
        <v>1410</v>
      </c>
      <c r="V72" s="4">
        <f t="shared" si="136"/>
        <v>51374</v>
      </c>
      <c r="W72" s="3">
        <f t="shared" si="111"/>
        <v>51374</v>
      </c>
      <c r="X72" s="4">
        <f t="shared" si="112"/>
        <v>1410</v>
      </c>
      <c r="AA72" s="46">
        <v>496</v>
      </c>
      <c r="AB72" s="3">
        <f t="shared" si="137"/>
        <v>496</v>
      </c>
      <c r="AC72" s="3">
        <v>0</v>
      </c>
      <c r="AD72" s="41">
        <f t="shared" si="65"/>
        <v>64.646464646464651</v>
      </c>
      <c r="AE72" s="3">
        <v>66596</v>
      </c>
      <c r="AF72" s="3">
        <v>2155</v>
      </c>
      <c r="AG72" s="3">
        <v>2801</v>
      </c>
      <c r="AH72" s="4">
        <f t="shared" si="113"/>
        <v>710.86463322409884</v>
      </c>
      <c r="AI72" s="33"/>
      <c r="AJ72" s="47">
        <v>860.07</v>
      </c>
      <c r="AK72" s="3">
        <v>511579</v>
      </c>
      <c r="AL72" s="4">
        <f t="shared" si="106"/>
        <v>3498</v>
      </c>
      <c r="AM72" s="3">
        <v>1970000</v>
      </c>
      <c r="AN72" s="3">
        <f t="shared" si="138"/>
        <v>511579</v>
      </c>
      <c r="AO72" s="3">
        <f t="shared" si="156"/>
        <v>511579</v>
      </c>
      <c r="AP72" s="4">
        <f t="shared" si="157"/>
        <v>3498</v>
      </c>
      <c r="AQ72" s="47" t="s">
        <v>17</v>
      </c>
      <c r="AT72" s="3">
        <v>2155</v>
      </c>
      <c r="AV72" s="47">
        <v>383</v>
      </c>
      <c r="AW72" s="3">
        <f t="shared" si="114"/>
        <v>383</v>
      </c>
      <c r="AX72" s="47">
        <v>0</v>
      </c>
      <c r="AY72" s="47">
        <v>0</v>
      </c>
      <c r="AZ72" s="47">
        <v>0</v>
      </c>
      <c r="BA72" s="3">
        <f t="shared" si="139"/>
        <v>383</v>
      </c>
      <c r="BB72" s="47">
        <v>8</v>
      </c>
      <c r="BC72" s="47">
        <v>0.05</v>
      </c>
      <c r="BD72" s="47">
        <v>0</v>
      </c>
      <c r="BE72" s="3">
        <f t="shared" si="140"/>
        <v>64.646464646464651</v>
      </c>
      <c r="BF72" s="3">
        <f t="shared" si="141"/>
        <v>0</v>
      </c>
      <c r="BG72" s="3" t="b">
        <f t="shared" si="142"/>
        <v>1</v>
      </c>
      <c r="BH72" s="17"/>
      <c r="BI72" s="7"/>
      <c r="BJ72" s="12">
        <v>0</v>
      </c>
      <c r="BK72" s="4">
        <f t="shared" si="115"/>
        <v>318.35353535353534</v>
      </c>
      <c r="BL72" s="4">
        <f t="shared" si="143"/>
        <v>1766.6666666666667</v>
      </c>
      <c r="BM72" s="4">
        <f t="shared" si="116"/>
        <v>1766.6666666666667</v>
      </c>
      <c r="BN72" s="4">
        <f t="shared" si="117"/>
        <v>2085.0202020202023</v>
      </c>
      <c r="BO72" s="33"/>
      <c r="BP72" s="47">
        <v>499.25</v>
      </c>
      <c r="BQ72" s="3">
        <v>54503</v>
      </c>
      <c r="BR72" s="4">
        <v>-693</v>
      </c>
      <c r="BS72" s="4">
        <f t="shared" si="144"/>
        <v>54471</v>
      </c>
      <c r="BT72" s="4">
        <f t="shared" si="158"/>
        <v>54471</v>
      </c>
      <c r="BU72" s="4">
        <f t="shared" si="159"/>
        <v>0</v>
      </c>
      <c r="BV72" s="47" t="s">
        <v>15</v>
      </c>
      <c r="BY72" s="47">
        <v>470</v>
      </c>
      <c r="BZ72" s="47">
        <v>383</v>
      </c>
      <c r="CA72" s="47">
        <v>581</v>
      </c>
      <c r="CB72" s="3">
        <f t="shared" si="119"/>
        <v>581</v>
      </c>
      <c r="CC72" s="3">
        <v>0</v>
      </c>
      <c r="CD72" s="47">
        <v>91</v>
      </c>
      <c r="CE72" s="47">
        <v>145</v>
      </c>
      <c r="CF72" s="3">
        <f t="shared" si="145"/>
        <v>817</v>
      </c>
      <c r="CG72" s="47">
        <v>2</v>
      </c>
      <c r="CL72" s="47">
        <v>0</v>
      </c>
      <c r="CM72" s="4">
        <f t="shared" si="120"/>
        <v>64.646464646464651</v>
      </c>
      <c r="CN72" s="4">
        <f t="shared" si="121"/>
        <v>318.35353535353534</v>
      </c>
      <c r="CO72" s="4">
        <f t="shared" si="122"/>
        <v>0</v>
      </c>
      <c r="CP72" s="4">
        <f t="shared" si="123"/>
        <v>434</v>
      </c>
      <c r="CQ72" s="4">
        <f t="shared" si="124"/>
        <v>0</v>
      </c>
      <c r="CR72" s="4">
        <f t="shared" si="125"/>
        <v>0</v>
      </c>
      <c r="CS72" s="4">
        <f t="shared" si="126"/>
        <v>0</v>
      </c>
      <c r="CT72" s="47">
        <v>17</v>
      </c>
      <c r="CU72" s="32"/>
      <c r="CV72" s="47">
        <v>359.81</v>
      </c>
      <c r="CW72" s="47">
        <v>524</v>
      </c>
      <c r="CX72" s="4">
        <v>0</v>
      </c>
      <c r="CY72" s="47">
        <v>817</v>
      </c>
      <c r="CZ72" s="47">
        <v>0</v>
      </c>
      <c r="DA72" s="47">
        <v>211</v>
      </c>
      <c r="DB72" s="47">
        <v>599</v>
      </c>
      <c r="DC72" s="47">
        <v>0</v>
      </c>
      <c r="DD72" s="3">
        <f t="shared" si="152"/>
        <v>64.646464646464651</v>
      </c>
      <c r="DE72" s="3">
        <f t="shared" si="153"/>
        <v>0</v>
      </c>
      <c r="DF72" s="4">
        <f t="shared" si="107"/>
        <v>534.35353535353534</v>
      </c>
      <c r="DG72" s="3">
        <f t="shared" si="154"/>
        <v>0</v>
      </c>
      <c r="DH72" s="4">
        <f t="shared" si="146"/>
        <v>0</v>
      </c>
      <c r="DI72" s="3">
        <f t="shared" si="70"/>
        <v>0</v>
      </c>
      <c r="DJ72" s="3">
        <f t="shared" si="127"/>
        <v>218</v>
      </c>
      <c r="DL72" s="3">
        <f t="shared" si="133"/>
        <v>0</v>
      </c>
      <c r="DM72" s="3">
        <f t="shared" si="128"/>
        <v>0</v>
      </c>
      <c r="DN72" s="3">
        <f t="shared" si="129"/>
        <v>0</v>
      </c>
      <c r="DO72" s="3">
        <f t="shared" si="130"/>
        <v>0</v>
      </c>
      <c r="DP72" s="3">
        <f t="shared" si="147"/>
        <v>453.23922359465593</v>
      </c>
      <c r="DS72" s="47">
        <v>0</v>
      </c>
    </row>
    <row r="73" spans="1:123" x14ac:dyDescent="0.3">
      <c r="A73" s="1">
        <v>42440</v>
      </c>
      <c r="B73" s="3">
        <v>57886</v>
      </c>
      <c r="C73" s="4">
        <f t="shared" si="148"/>
        <v>907</v>
      </c>
      <c r="D73" s="4">
        <f t="shared" si="134"/>
        <v>57886</v>
      </c>
      <c r="E73" s="3">
        <f t="shared" si="105"/>
        <v>57886</v>
      </c>
      <c r="F73" s="4">
        <f t="shared" si="155"/>
        <v>907</v>
      </c>
      <c r="G73" s="4">
        <f t="shared" si="131"/>
        <v>457.27249810940253</v>
      </c>
      <c r="H73" s="33"/>
      <c r="I73" s="3">
        <v>15088</v>
      </c>
      <c r="J73" s="4">
        <f t="shared" si="78"/>
        <v>-134</v>
      </c>
      <c r="K73" s="4">
        <f t="shared" si="135"/>
        <v>13071</v>
      </c>
      <c r="L73" s="3">
        <f t="shared" si="108"/>
        <v>15088</v>
      </c>
      <c r="M73" s="4">
        <f t="shared" si="109"/>
        <v>-134</v>
      </c>
      <c r="P73" s="45">
        <v>713</v>
      </c>
      <c r="Q73" s="21">
        <f t="shared" si="160"/>
        <v>645.32323232323233</v>
      </c>
      <c r="R73" s="21">
        <f t="shared" si="161"/>
        <v>67.676767676767682</v>
      </c>
      <c r="S73" s="33"/>
      <c r="T73" s="3">
        <v>52780</v>
      </c>
      <c r="U73" s="4">
        <f t="shared" si="110"/>
        <v>1406</v>
      </c>
      <c r="V73" s="4">
        <f t="shared" si="136"/>
        <v>52780</v>
      </c>
      <c r="W73" s="3">
        <f t="shared" si="111"/>
        <v>52780</v>
      </c>
      <c r="X73" s="4">
        <f t="shared" si="112"/>
        <v>1406</v>
      </c>
      <c r="AA73" s="46">
        <v>497</v>
      </c>
      <c r="AB73" s="3">
        <f t="shared" si="137"/>
        <v>497</v>
      </c>
      <c r="AC73" s="3">
        <v>0</v>
      </c>
      <c r="AD73" s="41">
        <f t="shared" si="65"/>
        <v>67.676767676767682</v>
      </c>
      <c r="AE73" s="3">
        <v>67868</v>
      </c>
      <c r="AF73" s="3">
        <v>2825</v>
      </c>
      <c r="AG73" s="3">
        <v>3466</v>
      </c>
      <c r="AH73" s="4">
        <f t="shared" si="113"/>
        <v>708.84799596672542</v>
      </c>
      <c r="AI73" s="33"/>
      <c r="AJ73" s="47">
        <v>861.07</v>
      </c>
      <c r="AK73" s="3">
        <v>516330</v>
      </c>
      <c r="AL73" s="4">
        <f t="shared" si="106"/>
        <v>4751</v>
      </c>
      <c r="AM73" s="3">
        <v>1970000</v>
      </c>
      <c r="AN73" s="3">
        <f t="shared" si="138"/>
        <v>516330</v>
      </c>
      <c r="AO73" s="3">
        <f t="shared" si="156"/>
        <v>516330</v>
      </c>
      <c r="AP73" s="4">
        <f t="shared" si="157"/>
        <v>4751</v>
      </c>
      <c r="AQ73" s="47" t="s">
        <v>17</v>
      </c>
      <c r="AT73" s="3">
        <v>2825</v>
      </c>
      <c r="AV73" s="47">
        <v>425</v>
      </c>
      <c r="AW73" s="3">
        <f t="shared" si="114"/>
        <v>425</v>
      </c>
      <c r="AX73" s="47">
        <v>0</v>
      </c>
      <c r="AY73" s="47">
        <v>0</v>
      </c>
      <c r="AZ73" s="47">
        <v>0</v>
      </c>
      <c r="BA73" s="3">
        <f t="shared" si="139"/>
        <v>425</v>
      </c>
      <c r="BB73" s="47">
        <v>5</v>
      </c>
      <c r="BC73" s="47">
        <v>0.03</v>
      </c>
      <c r="BD73" s="47">
        <v>0</v>
      </c>
      <c r="BE73" s="3">
        <f t="shared" si="140"/>
        <v>67.676767676767682</v>
      </c>
      <c r="BF73" s="3">
        <f t="shared" si="141"/>
        <v>0</v>
      </c>
      <c r="BG73" s="3" t="b">
        <f t="shared" si="142"/>
        <v>1</v>
      </c>
      <c r="BH73" s="17"/>
      <c r="BI73" s="7"/>
      <c r="BJ73" s="12">
        <v>0</v>
      </c>
      <c r="BK73" s="4">
        <f t="shared" si="115"/>
        <v>357.32323232323233</v>
      </c>
      <c r="BL73" s="4">
        <f t="shared" si="143"/>
        <v>2399.4949494949497</v>
      </c>
      <c r="BM73" s="4">
        <f t="shared" si="116"/>
        <v>2399.4949494949497</v>
      </c>
      <c r="BN73" s="4">
        <f t="shared" si="117"/>
        <v>2756.818181818182</v>
      </c>
      <c r="BO73" s="33"/>
      <c r="BP73" s="47">
        <v>499.6</v>
      </c>
      <c r="BQ73" s="3">
        <v>54876</v>
      </c>
      <c r="BR73" s="4">
        <v>373</v>
      </c>
      <c r="BS73" s="4">
        <f t="shared" si="144"/>
        <v>54471</v>
      </c>
      <c r="BT73" s="4">
        <f>BT72</f>
        <v>54471</v>
      </c>
      <c r="BU73" s="4">
        <f t="shared" si="159"/>
        <v>0</v>
      </c>
      <c r="BV73" s="47" t="s">
        <v>14</v>
      </c>
      <c r="BY73" s="47">
        <v>889</v>
      </c>
      <c r="BZ73" s="47">
        <v>425</v>
      </c>
      <c r="CA73" s="47">
        <v>700</v>
      </c>
      <c r="CB73" s="3">
        <f t="shared" si="119"/>
        <v>700</v>
      </c>
      <c r="CC73" s="3">
        <v>0</v>
      </c>
      <c r="CD73" s="47">
        <v>0</v>
      </c>
      <c r="CE73" s="47">
        <v>0</v>
      </c>
      <c r="CF73" s="3">
        <f t="shared" si="145"/>
        <v>700</v>
      </c>
      <c r="CG73" s="47">
        <v>1</v>
      </c>
      <c r="CL73" s="47">
        <v>0</v>
      </c>
      <c r="CM73" s="4">
        <f t="shared" si="120"/>
        <v>67.676767676767682</v>
      </c>
      <c r="CN73" s="4">
        <f t="shared" si="121"/>
        <v>357.32323232323233</v>
      </c>
      <c r="CO73" s="4">
        <f t="shared" si="122"/>
        <v>0</v>
      </c>
      <c r="CP73" s="4">
        <f t="shared" si="123"/>
        <v>275</v>
      </c>
      <c r="CQ73" s="4">
        <f t="shared" si="124"/>
        <v>0</v>
      </c>
      <c r="CR73" s="4">
        <f t="shared" si="125"/>
        <v>0</v>
      </c>
      <c r="CS73" s="4">
        <f t="shared" si="126"/>
        <v>0</v>
      </c>
      <c r="CT73" s="47">
        <v>82</v>
      </c>
      <c r="CU73" s="32"/>
      <c r="CV73" s="47">
        <v>359.83</v>
      </c>
      <c r="CW73" s="47">
        <v>525</v>
      </c>
      <c r="CX73" s="4">
        <v>1</v>
      </c>
      <c r="CY73" s="47">
        <v>700</v>
      </c>
      <c r="CZ73" s="47">
        <v>0</v>
      </c>
      <c r="DA73" s="47">
        <v>215</v>
      </c>
      <c r="DB73" s="47">
        <v>489</v>
      </c>
      <c r="DC73" s="47">
        <v>0</v>
      </c>
      <c r="DD73" s="3">
        <f t="shared" si="152"/>
        <v>67.676767676767682</v>
      </c>
      <c r="DE73" s="3">
        <f t="shared" si="153"/>
        <v>0</v>
      </c>
      <c r="DF73" s="4">
        <f t="shared" si="107"/>
        <v>421.32323232323233</v>
      </c>
      <c r="DG73" s="3">
        <f t="shared" si="154"/>
        <v>0</v>
      </c>
      <c r="DH73" s="4">
        <f t="shared" si="146"/>
        <v>0</v>
      </c>
      <c r="DI73" s="3">
        <f t="shared" si="70"/>
        <v>0</v>
      </c>
      <c r="DJ73" s="3">
        <f t="shared" si="127"/>
        <v>211</v>
      </c>
      <c r="DL73" s="3">
        <f t="shared" si="133"/>
        <v>0</v>
      </c>
      <c r="DM73" s="3">
        <f t="shared" si="128"/>
        <v>0</v>
      </c>
      <c r="DN73" s="3">
        <f t="shared" si="129"/>
        <v>0</v>
      </c>
      <c r="DO73" s="3">
        <f t="shared" si="130"/>
        <v>0</v>
      </c>
      <c r="DP73" s="3">
        <f t="shared" si="147"/>
        <v>457.27249810940253</v>
      </c>
      <c r="DS73" s="47">
        <v>0</v>
      </c>
    </row>
    <row r="74" spans="1:123" x14ac:dyDescent="0.3">
      <c r="A74" s="1">
        <v>42441</v>
      </c>
      <c r="B74" s="3">
        <v>58393</v>
      </c>
      <c r="C74" s="4">
        <f t="shared" si="148"/>
        <v>507</v>
      </c>
      <c r="D74" s="4">
        <f t="shared" si="134"/>
        <v>58393</v>
      </c>
      <c r="E74" s="3">
        <f t="shared" ref="E74:E137" si="162">B74</f>
        <v>58393</v>
      </c>
      <c r="F74" s="4">
        <f t="shared" si="155"/>
        <v>507</v>
      </c>
      <c r="G74" s="4">
        <f t="shared" si="131"/>
        <v>255.60877237206958</v>
      </c>
      <c r="H74" s="33"/>
      <c r="I74" s="3">
        <v>14768</v>
      </c>
      <c r="J74" s="4">
        <f t="shared" si="78"/>
        <v>-320</v>
      </c>
      <c r="K74" s="4">
        <f t="shared" si="135"/>
        <v>13071</v>
      </c>
      <c r="L74" s="3">
        <f t="shared" si="108"/>
        <v>14768</v>
      </c>
      <c r="M74" s="4">
        <f t="shared" si="109"/>
        <v>-320</v>
      </c>
      <c r="O74" s="47"/>
      <c r="P74" s="45">
        <v>712</v>
      </c>
      <c r="Q74" s="21">
        <f t="shared" si="160"/>
        <v>550.38383838383834</v>
      </c>
      <c r="R74" s="21">
        <f t="shared" si="161"/>
        <v>161.61616161616161</v>
      </c>
      <c r="S74" s="33"/>
      <c r="T74" s="3">
        <v>54079</v>
      </c>
      <c r="U74" s="4">
        <f t="shared" si="110"/>
        <v>1299</v>
      </c>
      <c r="V74" s="4">
        <f t="shared" si="136"/>
        <v>54079</v>
      </c>
      <c r="W74" s="3">
        <f t="shared" si="111"/>
        <v>54079</v>
      </c>
      <c r="X74" s="4">
        <f t="shared" si="112"/>
        <v>1299</v>
      </c>
      <c r="AA74" s="46">
        <v>497</v>
      </c>
      <c r="AB74" s="3">
        <f t="shared" si="137"/>
        <v>497</v>
      </c>
      <c r="AC74" s="3">
        <v>0</v>
      </c>
      <c r="AD74" s="41">
        <f t="shared" ref="AD74:AD137" si="163">MIN(R74,AB74-AC74)</f>
        <v>161.61616161616161</v>
      </c>
      <c r="AE74" s="3">
        <v>68847</v>
      </c>
      <c r="AF74" s="3">
        <v>2857</v>
      </c>
      <c r="AG74" s="3">
        <v>3351</v>
      </c>
      <c r="AH74" s="4">
        <f t="shared" si="113"/>
        <v>654.90294933198891</v>
      </c>
      <c r="AI74" s="33"/>
      <c r="AJ74" s="47">
        <v>862.17</v>
      </c>
      <c r="AK74" s="3">
        <v>521591</v>
      </c>
      <c r="AL74" s="4">
        <f t="shared" si="106"/>
        <v>5261</v>
      </c>
      <c r="AM74" s="3">
        <v>1970000</v>
      </c>
      <c r="AN74" s="3">
        <f t="shared" si="138"/>
        <v>521591</v>
      </c>
      <c r="AO74" s="3">
        <f t="shared" si="156"/>
        <v>521591</v>
      </c>
      <c r="AP74" s="4">
        <f t="shared" si="157"/>
        <v>5261</v>
      </c>
      <c r="AQ74" s="47" t="s">
        <v>17</v>
      </c>
      <c r="AT74" s="3">
        <v>2857</v>
      </c>
      <c r="AV74" s="47">
        <v>194</v>
      </c>
      <c r="AW74" s="3">
        <f t="shared" si="114"/>
        <v>194</v>
      </c>
      <c r="AX74" s="47">
        <v>0</v>
      </c>
      <c r="AY74" s="47">
        <v>0</v>
      </c>
      <c r="AZ74" s="47">
        <v>0</v>
      </c>
      <c r="BA74" s="3">
        <f t="shared" si="139"/>
        <v>194</v>
      </c>
      <c r="BB74" s="47">
        <v>11</v>
      </c>
      <c r="BC74" s="47">
        <v>7.0000000000000007E-2</v>
      </c>
      <c r="BD74" s="47">
        <v>1.1399999999999999</v>
      </c>
      <c r="BE74" s="3">
        <f t="shared" si="140"/>
        <v>161.61616161616161</v>
      </c>
      <c r="BF74" s="3">
        <f t="shared" si="141"/>
        <v>0</v>
      </c>
      <c r="BG74" s="3" t="b">
        <f t="shared" si="142"/>
        <v>1</v>
      </c>
      <c r="BH74" s="17"/>
      <c r="BI74" s="7"/>
      <c r="BJ74" s="12">
        <v>0</v>
      </c>
      <c r="BK74" s="4">
        <f t="shared" si="115"/>
        <v>32.383838383838395</v>
      </c>
      <c r="BL74" s="4">
        <f t="shared" si="143"/>
        <v>2657.0707070707072</v>
      </c>
      <c r="BM74" s="4">
        <f t="shared" si="116"/>
        <v>2657.0707070707072</v>
      </c>
      <c r="BN74" s="4">
        <f t="shared" si="117"/>
        <v>2689.4545454545455</v>
      </c>
      <c r="BO74" s="33"/>
      <c r="BP74" s="47">
        <v>499.56</v>
      </c>
      <c r="BQ74" s="3">
        <v>54834</v>
      </c>
      <c r="BR74" s="4">
        <v>-42</v>
      </c>
      <c r="BS74" s="4">
        <f t="shared" si="144"/>
        <v>54471</v>
      </c>
      <c r="BT74" s="4">
        <f t="shared" ref="BT74:BT94" si="164">BT73</f>
        <v>54471</v>
      </c>
      <c r="BU74" s="4">
        <f t="shared" ref="BU74:BU76" si="165">BT74-BT73</f>
        <v>0</v>
      </c>
      <c r="BV74" s="47" t="s">
        <v>15</v>
      </c>
      <c r="BY74" s="47">
        <v>595</v>
      </c>
      <c r="BZ74" s="47">
        <v>194</v>
      </c>
      <c r="CA74" s="47">
        <v>614</v>
      </c>
      <c r="CB74" s="3">
        <f t="shared" si="119"/>
        <v>614</v>
      </c>
      <c r="CC74" s="3">
        <v>0</v>
      </c>
      <c r="CD74" s="47">
        <v>0</v>
      </c>
      <c r="CE74" s="47">
        <v>0</v>
      </c>
      <c r="CF74" s="3">
        <f t="shared" si="145"/>
        <v>614</v>
      </c>
      <c r="CG74" s="47">
        <v>2</v>
      </c>
      <c r="CL74" s="47">
        <v>0</v>
      </c>
      <c r="CM74" s="4">
        <f t="shared" si="120"/>
        <v>161.61616161616161</v>
      </c>
      <c r="CN74" s="4">
        <f t="shared" si="121"/>
        <v>32.383838383838395</v>
      </c>
      <c r="CO74" s="4">
        <f t="shared" si="122"/>
        <v>0</v>
      </c>
      <c r="CP74" s="4">
        <f t="shared" si="123"/>
        <v>420</v>
      </c>
      <c r="CQ74" s="4">
        <f t="shared" si="124"/>
        <v>0</v>
      </c>
      <c r="CR74" s="4">
        <f t="shared" si="125"/>
        <v>0</v>
      </c>
      <c r="CS74" s="4">
        <f t="shared" si="126"/>
        <v>0</v>
      </c>
      <c r="CT74" s="47">
        <v>88</v>
      </c>
      <c r="CU74" s="32"/>
      <c r="CV74" s="47">
        <v>359.81</v>
      </c>
      <c r="CW74" s="47">
        <v>524</v>
      </c>
      <c r="CX74" s="4">
        <v>-1</v>
      </c>
      <c r="CY74" s="47">
        <v>614</v>
      </c>
      <c r="CZ74" s="47">
        <v>0</v>
      </c>
      <c r="DA74" s="47">
        <v>209</v>
      </c>
      <c r="DB74" s="47">
        <v>406</v>
      </c>
      <c r="DC74" s="47">
        <v>0</v>
      </c>
      <c r="DD74" s="3">
        <f t="shared" si="152"/>
        <v>161.61616161616161</v>
      </c>
      <c r="DE74" s="3">
        <f t="shared" si="153"/>
        <v>0</v>
      </c>
      <c r="DF74" s="4">
        <f t="shared" si="107"/>
        <v>244.38383838383839</v>
      </c>
      <c r="DG74" s="3">
        <f t="shared" si="154"/>
        <v>0</v>
      </c>
      <c r="DH74" s="4">
        <f t="shared" si="146"/>
        <v>0</v>
      </c>
      <c r="DI74" s="3">
        <f t="shared" si="70"/>
        <v>0</v>
      </c>
      <c r="DJ74" s="3">
        <f t="shared" si="127"/>
        <v>208</v>
      </c>
      <c r="DL74" s="3">
        <f t="shared" si="133"/>
        <v>0</v>
      </c>
      <c r="DM74" s="3">
        <f t="shared" si="128"/>
        <v>0</v>
      </c>
      <c r="DN74" s="3">
        <f t="shared" si="129"/>
        <v>0</v>
      </c>
      <c r="DO74" s="3">
        <f t="shared" si="130"/>
        <v>0</v>
      </c>
      <c r="DP74" s="3">
        <f t="shared" si="147"/>
        <v>255.60877237206958</v>
      </c>
      <c r="DS74" s="47">
        <v>0</v>
      </c>
    </row>
    <row r="75" spans="1:123" x14ac:dyDescent="0.3">
      <c r="A75" s="1">
        <v>42442</v>
      </c>
      <c r="B75" s="3">
        <v>59005</v>
      </c>
      <c r="C75" s="4">
        <f t="shared" si="148"/>
        <v>612</v>
      </c>
      <c r="D75" s="4">
        <f t="shared" si="134"/>
        <v>59005</v>
      </c>
      <c r="E75" s="3">
        <f t="shared" si="162"/>
        <v>59005</v>
      </c>
      <c r="F75" s="4">
        <f t="shared" si="155"/>
        <v>612</v>
      </c>
      <c r="G75" s="4">
        <f t="shared" si="131"/>
        <v>308.54550037811947</v>
      </c>
      <c r="H75" s="33"/>
      <c r="I75" s="3">
        <v>14487</v>
      </c>
      <c r="J75" s="4">
        <f t="shared" si="78"/>
        <v>-281</v>
      </c>
      <c r="K75" s="4">
        <f t="shared" si="135"/>
        <v>13071</v>
      </c>
      <c r="L75" s="3">
        <f t="shared" si="108"/>
        <v>14487</v>
      </c>
      <c r="M75" s="4">
        <f t="shared" si="109"/>
        <v>-281</v>
      </c>
      <c r="O75" s="47"/>
      <c r="P75" s="45">
        <v>714</v>
      </c>
      <c r="Q75" s="21">
        <f t="shared" si="160"/>
        <v>572.08080808080808</v>
      </c>
      <c r="R75" s="21">
        <f t="shared" si="161"/>
        <v>141.91919191919192</v>
      </c>
      <c r="S75" s="33"/>
      <c r="T75" s="3">
        <v>55608</v>
      </c>
      <c r="U75" s="4">
        <f t="shared" si="110"/>
        <v>1529</v>
      </c>
      <c r="V75" s="4">
        <f t="shared" si="136"/>
        <v>55608</v>
      </c>
      <c r="W75" s="3">
        <f t="shared" si="111"/>
        <v>55608</v>
      </c>
      <c r="X75" s="4">
        <f t="shared" si="112"/>
        <v>1529</v>
      </c>
      <c r="Z75" s="47"/>
      <c r="AA75" s="46">
        <v>444</v>
      </c>
      <c r="AB75" s="3">
        <f t="shared" si="137"/>
        <v>444</v>
      </c>
      <c r="AC75" s="3">
        <v>0</v>
      </c>
      <c r="AD75" s="41">
        <f t="shared" si="163"/>
        <v>141.91919191919192</v>
      </c>
      <c r="AE75" s="3">
        <v>70095</v>
      </c>
      <c r="AF75" s="3">
        <v>4220</v>
      </c>
      <c r="AG75" s="3">
        <v>4849</v>
      </c>
      <c r="AH75" s="4">
        <f t="shared" si="113"/>
        <v>770.85959163095538</v>
      </c>
      <c r="AI75" s="33"/>
      <c r="AJ75" s="47">
        <v>863.8</v>
      </c>
      <c r="AK75" s="3">
        <v>529444</v>
      </c>
      <c r="AL75" s="4">
        <f t="shared" si="106"/>
        <v>7853</v>
      </c>
      <c r="AM75" s="3">
        <v>1970000</v>
      </c>
      <c r="AN75" s="3">
        <f t="shared" si="138"/>
        <v>529444</v>
      </c>
      <c r="AO75" s="3">
        <f t="shared" si="156"/>
        <v>529444</v>
      </c>
      <c r="AP75" s="4">
        <f t="shared" si="157"/>
        <v>7853</v>
      </c>
      <c r="AQ75" s="47" t="s">
        <v>17</v>
      </c>
      <c r="AT75" s="3">
        <v>4220</v>
      </c>
      <c r="AV75" s="47">
        <v>236</v>
      </c>
      <c r="AW75" s="3">
        <f t="shared" si="114"/>
        <v>236</v>
      </c>
      <c r="AX75" s="47">
        <v>0</v>
      </c>
      <c r="AY75" s="47">
        <v>0</v>
      </c>
      <c r="AZ75" s="47">
        <v>0</v>
      </c>
      <c r="BA75" s="3">
        <f t="shared" si="139"/>
        <v>236</v>
      </c>
      <c r="BB75" s="47">
        <v>25</v>
      </c>
      <c r="BC75" s="47">
        <v>0.16</v>
      </c>
      <c r="BD75" s="47">
        <v>0.42</v>
      </c>
      <c r="BE75" s="3">
        <f t="shared" si="140"/>
        <v>141.91919191919192</v>
      </c>
      <c r="BF75" s="3">
        <f t="shared" si="141"/>
        <v>0</v>
      </c>
      <c r="BG75" s="3" t="b">
        <f t="shared" si="142"/>
        <v>1</v>
      </c>
      <c r="BH75" s="17"/>
      <c r="BI75" s="7"/>
      <c r="BJ75" s="12">
        <v>0</v>
      </c>
      <c r="BK75" s="4">
        <f t="shared" si="115"/>
        <v>94.080808080808083</v>
      </c>
      <c r="BL75" s="4">
        <f t="shared" si="143"/>
        <v>3966.1616161616162</v>
      </c>
      <c r="BM75" s="4">
        <f t="shared" si="116"/>
        <v>3966.1616161616162</v>
      </c>
      <c r="BN75" s="4">
        <f t="shared" si="117"/>
        <v>4060.242424242424</v>
      </c>
      <c r="BO75" s="33"/>
      <c r="BP75" s="47">
        <v>500.92</v>
      </c>
      <c r="BQ75" s="3">
        <v>56300</v>
      </c>
      <c r="BR75" s="4">
        <v>1466</v>
      </c>
      <c r="BS75" s="4">
        <f t="shared" si="144"/>
        <v>54471</v>
      </c>
      <c r="BT75" s="4">
        <f t="shared" si="164"/>
        <v>54471</v>
      </c>
      <c r="BU75" s="4">
        <f t="shared" si="165"/>
        <v>0</v>
      </c>
      <c r="BV75" s="47" t="s">
        <v>14</v>
      </c>
      <c r="BY75" s="3">
        <v>1361</v>
      </c>
      <c r="BZ75" s="47">
        <v>236</v>
      </c>
      <c r="CA75" s="47">
        <v>616</v>
      </c>
      <c r="CB75" s="3">
        <f t="shared" si="119"/>
        <v>616</v>
      </c>
      <c r="CC75" s="3">
        <v>0</v>
      </c>
      <c r="CD75" s="47">
        <v>0</v>
      </c>
      <c r="CE75" s="47">
        <v>0</v>
      </c>
      <c r="CF75" s="3">
        <f t="shared" si="145"/>
        <v>616</v>
      </c>
      <c r="CG75" s="47">
        <v>6</v>
      </c>
      <c r="CL75" s="47">
        <v>0</v>
      </c>
      <c r="CM75" s="4">
        <f t="shared" si="120"/>
        <v>141.91919191919192</v>
      </c>
      <c r="CN75" s="4">
        <f t="shared" si="121"/>
        <v>94.080808080808083</v>
      </c>
      <c r="CO75" s="4">
        <f t="shared" si="122"/>
        <v>0</v>
      </c>
      <c r="CP75" s="4">
        <f t="shared" si="123"/>
        <v>380</v>
      </c>
      <c r="CQ75" s="4">
        <f t="shared" si="124"/>
        <v>0</v>
      </c>
      <c r="CR75" s="4">
        <f t="shared" si="125"/>
        <v>0</v>
      </c>
      <c r="CS75" s="4">
        <f t="shared" si="126"/>
        <v>0</v>
      </c>
      <c r="CT75" s="47">
        <v>316</v>
      </c>
      <c r="CU75" s="32"/>
      <c r="CV75" s="47">
        <v>359.83</v>
      </c>
      <c r="CW75" s="47">
        <v>525</v>
      </c>
      <c r="CX75" s="4">
        <v>1</v>
      </c>
      <c r="CY75" s="47">
        <v>616</v>
      </c>
      <c r="CZ75" s="47">
        <v>0</v>
      </c>
      <c r="DA75" s="47">
        <v>230</v>
      </c>
      <c r="DB75" s="47">
        <v>406</v>
      </c>
      <c r="DC75" s="47">
        <v>0</v>
      </c>
      <c r="DD75" s="3">
        <f t="shared" si="152"/>
        <v>141.91919191919192</v>
      </c>
      <c r="DE75" s="3">
        <f t="shared" si="153"/>
        <v>0</v>
      </c>
      <c r="DF75" s="4">
        <f t="shared" si="107"/>
        <v>264.08080808080808</v>
      </c>
      <c r="DG75" s="3">
        <f t="shared" si="154"/>
        <v>0</v>
      </c>
      <c r="DH75" s="4">
        <f t="shared" si="146"/>
        <v>0</v>
      </c>
      <c r="DI75" s="3">
        <f t="shared" si="70"/>
        <v>0</v>
      </c>
      <c r="DJ75" s="3">
        <f t="shared" si="127"/>
        <v>210</v>
      </c>
      <c r="DL75" s="3">
        <f t="shared" si="133"/>
        <v>0</v>
      </c>
      <c r="DM75" s="3">
        <f t="shared" si="128"/>
        <v>0</v>
      </c>
      <c r="DN75" s="3">
        <f t="shared" si="129"/>
        <v>0</v>
      </c>
      <c r="DO75" s="3">
        <f t="shared" si="130"/>
        <v>0</v>
      </c>
      <c r="DP75" s="3">
        <f t="shared" si="147"/>
        <v>308.54550037811947</v>
      </c>
      <c r="DS75" s="47">
        <v>0</v>
      </c>
    </row>
    <row r="76" spans="1:123" x14ac:dyDescent="0.3">
      <c r="A76" s="1">
        <v>42443</v>
      </c>
      <c r="B76" s="3">
        <v>59621</v>
      </c>
      <c r="C76" s="4">
        <f t="shared" si="148"/>
        <v>616</v>
      </c>
      <c r="D76" s="4">
        <f t="shared" si="134"/>
        <v>59621</v>
      </c>
      <c r="E76" s="3">
        <f t="shared" si="162"/>
        <v>59621</v>
      </c>
      <c r="F76" s="4">
        <f t="shared" si="155"/>
        <v>616</v>
      </c>
      <c r="G76" s="4">
        <f t="shared" si="131"/>
        <v>310.56213763549283</v>
      </c>
      <c r="H76" s="33"/>
      <c r="I76" s="3">
        <v>14342</v>
      </c>
      <c r="J76" s="4">
        <f t="shared" si="78"/>
        <v>-145</v>
      </c>
      <c r="K76" s="4">
        <f t="shared" si="135"/>
        <v>13071</v>
      </c>
      <c r="L76" s="3">
        <f t="shared" si="108"/>
        <v>14342</v>
      </c>
      <c r="M76" s="4">
        <f t="shared" si="109"/>
        <v>-145</v>
      </c>
      <c r="O76" s="47"/>
      <c r="P76" s="47">
        <v>714</v>
      </c>
      <c r="Q76" s="21">
        <f t="shared" si="160"/>
        <v>640.76767676767679</v>
      </c>
      <c r="R76" s="21">
        <f t="shared" si="161"/>
        <v>73.232323232323239</v>
      </c>
      <c r="S76" s="33"/>
      <c r="T76" s="3">
        <v>57840</v>
      </c>
      <c r="U76" s="4">
        <f t="shared" si="110"/>
        <v>2232</v>
      </c>
      <c r="V76" s="4">
        <f t="shared" si="136"/>
        <v>57840</v>
      </c>
      <c r="W76" s="3">
        <f t="shared" si="111"/>
        <v>57840</v>
      </c>
      <c r="X76" s="4">
        <f t="shared" si="112"/>
        <v>2232</v>
      </c>
      <c r="Z76" s="47"/>
      <c r="AA76" s="47">
        <v>353</v>
      </c>
      <c r="AB76" s="3">
        <f t="shared" si="137"/>
        <v>353</v>
      </c>
      <c r="AC76" s="3">
        <v>0</v>
      </c>
      <c r="AD76" s="41">
        <f t="shared" si="163"/>
        <v>73.232323232323239</v>
      </c>
      <c r="AE76" s="3">
        <v>72182</v>
      </c>
      <c r="AF76" s="3">
        <v>6112</v>
      </c>
      <c r="AG76" s="3">
        <v>7164</v>
      </c>
      <c r="AH76" s="4">
        <f t="shared" si="113"/>
        <v>1125.2835896143181</v>
      </c>
      <c r="AI76" s="33"/>
      <c r="AJ76" s="47">
        <v>866.2</v>
      </c>
      <c r="AK76" s="3">
        <v>541137</v>
      </c>
      <c r="AL76" s="4">
        <f t="shared" si="106"/>
        <v>11693</v>
      </c>
      <c r="AM76" s="3">
        <v>1970000</v>
      </c>
      <c r="AN76" s="3">
        <f t="shared" si="138"/>
        <v>541137</v>
      </c>
      <c r="AO76" s="3">
        <f t="shared" ref="AO76:AO96" si="166">AK76</f>
        <v>541137</v>
      </c>
      <c r="AP76" s="4">
        <f t="shared" ref="AP76:AP96" si="167">AO76-AO75</f>
        <v>11693</v>
      </c>
      <c r="AQ76" s="47" t="s">
        <v>17</v>
      </c>
      <c r="AT76" s="3">
        <v>6112</v>
      </c>
      <c r="AV76" s="47">
        <v>204</v>
      </c>
      <c r="AW76" s="3">
        <f t="shared" si="114"/>
        <v>204</v>
      </c>
      <c r="AX76" s="47">
        <v>0</v>
      </c>
      <c r="AY76" s="47">
        <v>0</v>
      </c>
      <c r="AZ76" s="47">
        <v>0</v>
      </c>
      <c r="BA76" s="3">
        <f t="shared" si="139"/>
        <v>204</v>
      </c>
      <c r="BB76" s="47">
        <v>13</v>
      </c>
      <c r="BC76" s="47">
        <v>0.08</v>
      </c>
      <c r="BD76" s="47">
        <v>1.51</v>
      </c>
      <c r="BE76" s="3">
        <f t="shared" si="140"/>
        <v>73.232323232323239</v>
      </c>
      <c r="BF76" s="3">
        <f t="shared" si="141"/>
        <v>0</v>
      </c>
      <c r="BG76" s="3" t="b">
        <f t="shared" si="142"/>
        <v>1</v>
      </c>
      <c r="BH76" s="17"/>
      <c r="BI76" s="7"/>
      <c r="BJ76" s="12">
        <v>0</v>
      </c>
      <c r="BK76" s="4">
        <f t="shared" si="115"/>
        <v>130.76767676767676</v>
      </c>
      <c r="BL76" s="4">
        <f t="shared" si="143"/>
        <v>5905.5555555555557</v>
      </c>
      <c r="BM76" s="4">
        <f t="shared" si="116"/>
        <v>5905.5555555555557</v>
      </c>
      <c r="BN76" s="4">
        <f t="shared" si="117"/>
        <v>6036.3232323232323</v>
      </c>
      <c r="BO76" s="33"/>
      <c r="BP76" s="47">
        <v>502.5</v>
      </c>
      <c r="BQ76" s="3">
        <v>58050</v>
      </c>
      <c r="BR76" s="4">
        <v>1750</v>
      </c>
      <c r="BS76" s="4">
        <f t="shared" si="144"/>
        <v>54471</v>
      </c>
      <c r="BT76" s="4">
        <f t="shared" si="164"/>
        <v>54471</v>
      </c>
      <c r="BU76" s="4">
        <f t="shared" si="165"/>
        <v>0</v>
      </c>
      <c r="BV76" s="47" t="s">
        <v>14</v>
      </c>
      <c r="BY76" s="3">
        <v>1357</v>
      </c>
      <c r="BZ76" s="47">
        <v>204</v>
      </c>
      <c r="CA76" s="47">
        <v>472</v>
      </c>
      <c r="CB76" s="3">
        <f t="shared" si="119"/>
        <v>472</v>
      </c>
      <c r="CC76" s="3">
        <v>0</v>
      </c>
      <c r="CD76" s="47">
        <v>0</v>
      </c>
      <c r="CE76" s="47">
        <v>0</v>
      </c>
      <c r="CF76" s="3">
        <f t="shared" si="145"/>
        <v>472</v>
      </c>
      <c r="CG76" s="47">
        <v>3</v>
      </c>
      <c r="CL76" s="47">
        <v>0</v>
      </c>
      <c r="CM76" s="4">
        <f t="shared" si="120"/>
        <v>73.232323232323239</v>
      </c>
      <c r="CN76" s="4">
        <f t="shared" si="121"/>
        <v>130.76767676767676</v>
      </c>
      <c r="CO76" s="4">
        <f t="shared" si="122"/>
        <v>0</v>
      </c>
      <c r="CP76" s="4">
        <f t="shared" si="123"/>
        <v>268</v>
      </c>
      <c r="CQ76" s="4">
        <f t="shared" si="124"/>
        <v>0</v>
      </c>
      <c r="CR76" s="4">
        <f t="shared" si="125"/>
        <v>0</v>
      </c>
      <c r="CS76" s="4">
        <f t="shared" si="126"/>
        <v>0</v>
      </c>
      <c r="CT76" s="47">
        <v>313</v>
      </c>
      <c r="CU76" s="32"/>
      <c r="CV76" s="47">
        <v>359.81</v>
      </c>
      <c r="CW76" s="47">
        <v>524</v>
      </c>
      <c r="CX76" s="4">
        <v>-1</v>
      </c>
      <c r="CY76" s="47">
        <v>472</v>
      </c>
      <c r="CZ76" s="47">
        <v>0</v>
      </c>
      <c r="DA76" s="47">
        <v>216</v>
      </c>
      <c r="DB76" s="47">
        <v>300</v>
      </c>
      <c r="DC76" s="47">
        <v>0</v>
      </c>
      <c r="DD76" s="3">
        <f t="shared" si="152"/>
        <v>73.232323232323239</v>
      </c>
      <c r="DE76" s="3">
        <f t="shared" si="153"/>
        <v>0</v>
      </c>
      <c r="DF76" s="4">
        <f t="shared" si="107"/>
        <v>226.76767676767676</v>
      </c>
      <c r="DG76" s="3">
        <f t="shared" si="154"/>
        <v>0</v>
      </c>
      <c r="DH76" s="4">
        <f t="shared" si="146"/>
        <v>0</v>
      </c>
      <c r="DI76" s="3">
        <f t="shared" si="70"/>
        <v>0</v>
      </c>
      <c r="DJ76" s="3">
        <f t="shared" si="127"/>
        <v>172.00000000000003</v>
      </c>
      <c r="DL76" s="3">
        <f t="shared" si="133"/>
        <v>0</v>
      </c>
      <c r="DM76" s="3">
        <f t="shared" si="128"/>
        <v>0</v>
      </c>
      <c r="DN76" s="3">
        <f t="shared" si="129"/>
        <v>0</v>
      </c>
      <c r="DO76" s="3">
        <f t="shared" si="130"/>
        <v>0</v>
      </c>
      <c r="DP76" s="3">
        <f t="shared" si="147"/>
        <v>310.56213763549283</v>
      </c>
      <c r="DS76" s="47">
        <v>0</v>
      </c>
    </row>
    <row r="77" spans="1:123" x14ac:dyDescent="0.3">
      <c r="A77" s="1">
        <v>42444</v>
      </c>
      <c r="B77" s="3">
        <v>60117</v>
      </c>
      <c r="C77" s="4">
        <f t="shared" si="148"/>
        <v>496</v>
      </c>
      <c r="D77" s="4">
        <f t="shared" si="134"/>
        <v>60117</v>
      </c>
      <c r="E77" s="3">
        <f t="shared" si="162"/>
        <v>60117</v>
      </c>
      <c r="F77" s="4">
        <f t="shared" si="155"/>
        <v>496</v>
      </c>
      <c r="G77" s="4">
        <f t="shared" si="131"/>
        <v>250.06301991429291</v>
      </c>
      <c r="H77" s="33"/>
      <c r="I77" s="3">
        <v>14060</v>
      </c>
      <c r="J77" s="4">
        <f t="shared" si="78"/>
        <v>-282</v>
      </c>
      <c r="K77" s="4">
        <f t="shared" si="135"/>
        <v>13071</v>
      </c>
      <c r="L77" s="3">
        <f t="shared" si="108"/>
        <v>14060</v>
      </c>
      <c r="M77" s="4">
        <f t="shared" si="109"/>
        <v>-282</v>
      </c>
      <c r="O77" s="47"/>
      <c r="P77" s="47">
        <v>715</v>
      </c>
      <c r="Q77" s="21">
        <f t="shared" si="160"/>
        <v>572.57575757575751</v>
      </c>
      <c r="R77" s="21">
        <f t="shared" si="161"/>
        <v>142.42424242424244</v>
      </c>
      <c r="S77" s="33"/>
      <c r="T77" s="3">
        <v>59669</v>
      </c>
      <c r="U77" s="4">
        <f t="shared" si="110"/>
        <v>1829</v>
      </c>
      <c r="V77" s="4">
        <f t="shared" si="136"/>
        <v>59669</v>
      </c>
      <c r="W77" s="3">
        <f t="shared" si="111"/>
        <v>59669</v>
      </c>
      <c r="X77" s="4">
        <f t="shared" si="112"/>
        <v>1829</v>
      </c>
      <c r="Z77" s="47"/>
      <c r="AA77" s="47">
        <v>414</v>
      </c>
      <c r="AB77" s="3">
        <f t="shared" si="137"/>
        <v>414</v>
      </c>
      <c r="AC77" s="3">
        <v>0</v>
      </c>
      <c r="AD77" s="41">
        <f t="shared" si="163"/>
        <v>142.42424242424244</v>
      </c>
      <c r="AE77" s="3">
        <v>73729</v>
      </c>
      <c r="AF77" s="3">
        <v>3914</v>
      </c>
      <c r="AG77" s="3">
        <v>4694</v>
      </c>
      <c r="AH77" s="4">
        <f t="shared" si="113"/>
        <v>922.10738593395513</v>
      </c>
      <c r="AI77" s="33"/>
      <c r="AJ77" s="47">
        <v>867.76</v>
      </c>
      <c r="AK77" s="3">
        <v>548822</v>
      </c>
      <c r="AL77" s="4">
        <f t="shared" si="106"/>
        <v>7685</v>
      </c>
      <c r="AM77" s="3">
        <v>1970000</v>
      </c>
      <c r="AN77" s="3">
        <f t="shared" si="138"/>
        <v>548822</v>
      </c>
      <c r="AO77" s="3">
        <f t="shared" si="166"/>
        <v>548822</v>
      </c>
      <c r="AP77" s="4">
        <f t="shared" si="167"/>
        <v>7685</v>
      </c>
      <c r="AQ77" s="47" t="s">
        <v>17</v>
      </c>
      <c r="AT77" s="3">
        <v>3914</v>
      </c>
      <c r="AV77" s="47">
        <v>27</v>
      </c>
      <c r="AW77" s="3">
        <f t="shared" si="114"/>
        <v>27</v>
      </c>
      <c r="AX77" s="47">
        <v>0</v>
      </c>
      <c r="AY77" s="47">
        <v>0</v>
      </c>
      <c r="AZ77" s="47">
        <v>0</v>
      </c>
      <c r="BA77" s="3">
        <f t="shared" si="139"/>
        <v>27</v>
      </c>
      <c r="BB77" s="47">
        <v>13</v>
      </c>
      <c r="BC77" s="47">
        <v>0.08</v>
      </c>
      <c r="BD77" s="47">
        <v>0</v>
      </c>
      <c r="BE77" s="3">
        <f t="shared" si="140"/>
        <v>27</v>
      </c>
      <c r="BF77" s="3">
        <f t="shared" si="141"/>
        <v>0</v>
      </c>
      <c r="BG77" s="3" t="b">
        <f t="shared" si="142"/>
        <v>0</v>
      </c>
      <c r="BH77" s="17">
        <f>MIN(AP77/1.98,AD77+AC77-BE77-BF77)</f>
        <v>115.42424242424244</v>
      </c>
      <c r="BI77" s="7" t="b">
        <f>AD77+AC77=BE77+BF77+BH77</f>
        <v>1</v>
      </c>
      <c r="BJ77" s="12">
        <v>0</v>
      </c>
      <c r="BK77" s="4">
        <f t="shared" si="115"/>
        <v>0</v>
      </c>
      <c r="BL77" s="4">
        <f t="shared" si="143"/>
        <v>3881.3131313131312</v>
      </c>
      <c r="BM77" s="4">
        <f t="shared" si="116"/>
        <v>3765.8888888888887</v>
      </c>
      <c r="BN77" s="4">
        <f t="shared" si="117"/>
        <v>3765.8888888888887</v>
      </c>
      <c r="BO77" s="33"/>
      <c r="BP77" s="47">
        <v>502.42</v>
      </c>
      <c r="BQ77" s="3">
        <v>57960</v>
      </c>
      <c r="BR77" s="4">
        <v>-90</v>
      </c>
      <c r="BS77" s="4">
        <f t="shared" si="144"/>
        <v>54471</v>
      </c>
      <c r="BT77" s="4">
        <f t="shared" si="164"/>
        <v>54471</v>
      </c>
      <c r="BU77" s="4">
        <f t="shared" ref="BU77:BU81" si="168">BT77-BT76</f>
        <v>0</v>
      </c>
      <c r="BV77" s="47" t="s">
        <v>15</v>
      </c>
      <c r="BY77" s="47">
        <v>329</v>
      </c>
      <c r="BZ77" s="47">
        <v>27</v>
      </c>
      <c r="CA77" s="47">
        <v>371</v>
      </c>
      <c r="CB77" s="3">
        <f t="shared" si="119"/>
        <v>371</v>
      </c>
      <c r="CC77" s="3">
        <v>0</v>
      </c>
      <c r="CD77" s="47">
        <v>0</v>
      </c>
      <c r="CE77" s="47">
        <v>0</v>
      </c>
      <c r="CF77" s="3">
        <f t="shared" si="145"/>
        <v>371</v>
      </c>
      <c r="CG77" s="47">
        <v>3</v>
      </c>
      <c r="CL77" s="47">
        <v>0</v>
      </c>
      <c r="CM77" s="4">
        <f t="shared" si="120"/>
        <v>27</v>
      </c>
      <c r="CN77" s="4">
        <f t="shared" si="121"/>
        <v>0</v>
      </c>
      <c r="CO77" s="4">
        <f t="shared" si="122"/>
        <v>0</v>
      </c>
      <c r="CP77" s="4">
        <f t="shared" si="123"/>
        <v>344</v>
      </c>
      <c r="CQ77" s="4">
        <f t="shared" si="124"/>
        <v>0</v>
      </c>
      <c r="CR77" s="4">
        <f t="shared" si="125"/>
        <v>0</v>
      </c>
      <c r="CS77" s="4">
        <f t="shared" si="126"/>
        <v>0</v>
      </c>
      <c r="CT77" s="47">
        <v>68</v>
      </c>
      <c r="CU77" s="32"/>
      <c r="CV77" s="47">
        <v>359.81</v>
      </c>
      <c r="CW77" s="47">
        <v>524</v>
      </c>
      <c r="CX77" s="4">
        <v>0</v>
      </c>
      <c r="CY77" s="47">
        <v>371</v>
      </c>
      <c r="CZ77" s="47">
        <v>0</v>
      </c>
      <c r="DA77" s="47">
        <v>209</v>
      </c>
      <c r="DB77" s="47">
        <v>170</v>
      </c>
      <c r="DC77" s="47">
        <v>0</v>
      </c>
      <c r="DD77" s="3">
        <f t="shared" si="152"/>
        <v>27</v>
      </c>
      <c r="DE77" s="3">
        <f t="shared" si="153"/>
        <v>0</v>
      </c>
      <c r="DF77" s="4">
        <f t="shared" si="107"/>
        <v>143</v>
      </c>
      <c r="DG77" s="3">
        <f t="shared" si="154"/>
        <v>0</v>
      </c>
      <c r="DH77" s="4">
        <f t="shared" si="146"/>
        <v>0</v>
      </c>
      <c r="DI77" s="3">
        <f t="shared" si="70"/>
        <v>0</v>
      </c>
      <c r="DJ77" s="3">
        <f t="shared" si="127"/>
        <v>201</v>
      </c>
      <c r="DL77" s="3">
        <f t="shared" si="133"/>
        <v>0</v>
      </c>
      <c r="DM77" s="3">
        <f t="shared" si="128"/>
        <v>0</v>
      </c>
      <c r="DN77" s="3">
        <f t="shared" si="129"/>
        <v>0</v>
      </c>
      <c r="DO77" s="3">
        <f t="shared" si="130"/>
        <v>0</v>
      </c>
      <c r="DP77" s="3">
        <f t="shared" si="147"/>
        <v>250.06301991429291</v>
      </c>
      <c r="DS77" s="47">
        <v>0</v>
      </c>
    </row>
    <row r="78" spans="1:123" x14ac:dyDescent="0.3">
      <c r="A78" s="1">
        <v>42445</v>
      </c>
      <c r="B78" s="3">
        <v>60117</v>
      </c>
      <c r="C78" s="4">
        <f t="shared" si="148"/>
        <v>0</v>
      </c>
      <c r="D78" s="4">
        <f t="shared" si="134"/>
        <v>60117</v>
      </c>
      <c r="E78" s="3">
        <f t="shared" si="162"/>
        <v>60117</v>
      </c>
      <c r="F78" s="4">
        <f t="shared" si="155"/>
        <v>0</v>
      </c>
      <c r="G78" s="4">
        <f t="shared" si="131"/>
        <v>0</v>
      </c>
      <c r="H78" s="33"/>
      <c r="I78" s="3">
        <v>13679</v>
      </c>
      <c r="J78" s="4">
        <f t="shared" si="78"/>
        <v>-381</v>
      </c>
      <c r="K78" s="4">
        <f t="shared" si="135"/>
        <v>13071</v>
      </c>
      <c r="L78" s="3">
        <f t="shared" si="108"/>
        <v>13679</v>
      </c>
      <c r="M78" s="4">
        <f t="shared" si="109"/>
        <v>-381</v>
      </c>
      <c r="O78" s="47"/>
      <c r="P78" s="47">
        <v>716</v>
      </c>
      <c r="Q78" s="21">
        <f t="shared" si="160"/>
        <v>523.57575757575751</v>
      </c>
      <c r="R78" s="21">
        <f t="shared" si="161"/>
        <v>192.42424242424244</v>
      </c>
      <c r="S78" s="33"/>
      <c r="T78" s="3">
        <v>61283</v>
      </c>
      <c r="U78" s="4">
        <f t="shared" si="110"/>
        <v>1614</v>
      </c>
      <c r="V78" s="4">
        <f t="shared" si="136"/>
        <v>61283</v>
      </c>
      <c r="W78" s="3">
        <f t="shared" si="111"/>
        <v>61283</v>
      </c>
      <c r="X78" s="4">
        <f t="shared" si="112"/>
        <v>1614</v>
      </c>
      <c r="Z78" s="47"/>
      <c r="AA78" s="47">
        <v>421</v>
      </c>
      <c r="AB78" s="3">
        <f t="shared" si="137"/>
        <v>421</v>
      </c>
      <c r="AC78" s="3">
        <v>0</v>
      </c>
      <c r="AD78" s="41">
        <f t="shared" si="163"/>
        <v>192.42424242424244</v>
      </c>
      <c r="AE78" s="3">
        <v>74962</v>
      </c>
      <c r="AF78" s="3">
        <v>3030</v>
      </c>
      <c r="AG78" s="3">
        <v>3652</v>
      </c>
      <c r="AH78" s="4">
        <f t="shared" si="113"/>
        <v>813.71313335013861</v>
      </c>
      <c r="AI78" s="33"/>
      <c r="AJ78" s="47">
        <v>868.95</v>
      </c>
      <c r="AK78" s="3">
        <v>554728</v>
      </c>
      <c r="AL78" s="4">
        <f t="shared" si="106"/>
        <v>5906</v>
      </c>
      <c r="AM78" s="3">
        <v>1970000</v>
      </c>
      <c r="AN78" s="3">
        <f t="shared" si="138"/>
        <v>554728</v>
      </c>
      <c r="AO78" s="3">
        <f t="shared" si="166"/>
        <v>554728</v>
      </c>
      <c r="AP78" s="4">
        <f t="shared" si="167"/>
        <v>5906</v>
      </c>
      <c r="AQ78" s="47" t="s">
        <v>17</v>
      </c>
      <c r="AT78" s="3">
        <v>3030</v>
      </c>
      <c r="AV78" s="47">
        <v>29</v>
      </c>
      <c r="AW78" s="3">
        <f t="shared" si="114"/>
        <v>29</v>
      </c>
      <c r="AX78" s="47">
        <v>0</v>
      </c>
      <c r="AY78" s="47">
        <v>0</v>
      </c>
      <c r="AZ78" s="47">
        <v>0</v>
      </c>
      <c r="BA78" s="3">
        <f t="shared" si="139"/>
        <v>29</v>
      </c>
      <c r="BB78" s="47">
        <v>23</v>
      </c>
      <c r="BC78" s="47">
        <v>0.14000000000000001</v>
      </c>
      <c r="BD78" s="47">
        <v>0</v>
      </c>
      <c r="BE78" s="3">
        <f t="shared" si="140"/>
        <v>29</v>
      </c>
      <c r="BF78" s="3">
        <f t="shared" si="141"/>
        <v>0</v>
      </c>
      <c r="BG78" s="3" t="b">
        <f t="shared" si="142"/>
        <v>0</v>
      </c>
      <c r="BH78" s="17">
        <f>MIN(AP78/1.98,AD78+AC78-BE78-BF78)</f>
        <v>163.42424242424244</v>
      </c>
      <c r="BI78" s="7" t="b">
        <f>AD78+AC78=BE78+BF78+BH78</f>
        <v>1</v>
      </c>
      <c r="BJ78" s="12">
        <v>0</v>
      </c>
      <c r="BK78" s="4">
        <f t="shared" si="115"/>
        <v>0</v>
      </c>
      <c r="BL78" s="4">
        <f t="shared" si="143"/>
        <v>2982.8282828282827</v>
      </c>
      <c r="BM78" s="4">
        <f t="shared" si="116"/>
        <v>2819.4040404040402</v>
      </c>
      <c r="BN78" s="4">
        <f t="shared" si="117"/>
        <v>2819.4040404040402</v>
      </c>
      <c r="BO78" s="33"/>
      <c r="BP78" s="47">
        <v>502.19</v>
      </c>
      <c r="BQ78" s="3">
        <v>57703</v>
      </c>
      <c r="BR78" s="4">
        <v>-257</v>
      </c>
      <c r="BS78" s="4">
        <f t="shared" si="144"/>
        <v>54471</v>
      </c>
      <c r="BT78" s="4">
        <f t="shared" si="164"/>
        <v>54471</v>
      </c>
      <c r="BU78" s="4">
        <f t="shared" si="168"/>
        <v>0</v>
      </c>
      <c r="BV78" s="47" t="s">
        <v>15</v>
      </c>
      <c r="BY78" s="47">
        <v>209</v>
      </c>
      <c r="BZ78" s="47">
        <v>29</v>
      </c>
      <c r="CA78" s="47">
        <v>336</v>
      </c>
      <c r="CB78" s="3">
        <f t="shared" si="119"/>
        <v>336</v>
      </c>
      <c r="CC78" s="3">
        <v>0</v>
      </c>
      <c r="CD78" s="47">
        <v>0</v>
      </c>
      <c r="CE78" s="47">
        <v>0</v>
      </c>
      <c r="CF78" s="3">
        <f t="shared" si="145"/>
        <v>336</v>
      </c>
      <c r="CG78" s="47">
        <v>3</v>
      </c>
      <c r="CL78" s="47">
        <v>0</v>
      </c>
      <c r="CM78" s="4">
        <f t="shared" si="120"/>
        <v>29</v>
      </c>
      <c r="CN78" s="4">
        <f t="shared" si="121"/>
        <v>0</v>
      </c>
      <c r="CO78" s="4">
        <f t="shared" si="122"/>
        <v>0</v>
      </c>
      <c r="CP78" s="4">
        <f t="shared" si="123"/>
        <v>307</v>
      </c>
      <c r="CQ78" s="4">
        <f t="shared" si="124"/>
        <v>0</v>
      </c>
      <c r="CR78" s="4">
        <f t="shared" si="125"/>
        <v>0</v>
      </c>
      <c r="CS78" s="4">
        <f t="shared" si="126"/>
        <v>0</v>
      </c>
      <c r="CT78" s="47">
        <v>40</v>
      </c>
      <c r="CU78" s="32"/>
      <c r="CV78" s="47">
        <v>359.83</v>
      </c>
      <c r="CW78" s="47">
        <v>525</v>
      </c>
      <c r="CX78" s="4">
        <v>1</v>
      </c>
      <c r="CY78" s="47">
        <v>336</v>
      </c>
      <c r="CZ78" s="47">
        <v>0</v>
      </c>
      <c r="DA78" s="47">
        <v>204</v>
      </c>
      <c r="DB78" s="47">
        <v>136</v>
      </c>
      <c r="DC78" s="47">
        <v>0</v>
      </c>
      <c r="DD78" s="3">
        <f t="shared" si="152"/>
        <v>29</v>
      </c>
      <c r="DE78" s="3">
        <f t="shared" si="153"/>
        <v>0</v>
      </c>
      <c r="DF78" s="4">
        <f t="shared" si="107"/>
        <v>107</v>
      </c>
      <c r="DG78" s="3">
        <f t="shared" si="154"/>
        <v>0</v>
      </c>
      <c r="DH78" s="4">
        <f t="shared" si="146"/>
        <v>0</v>
      </c>
      <c r="DI78" s="3">
        <f t="shared" si="70"/>
        <v>0</v>
      </c>
      <c r="DJ78" s="3">
        <f t="shared" si="127"/>
        <v>200</v>
      </c>
      <c r="DL78" s="3">
        <f t="shared" si="133"/>
        <v>0</v>
      </c>
      <c r="DM78" s="3">
        <f t="shared" si="128"/>
        <v>0</v>
      </c>
      <c r="DN78" s="3">
        <f t="shared" si="129"/>
        <v>0</v>
      </c>
      <c r="DO78" s="3">
        <f t="shared" si="130"/>
        <v>0</v>
      </c>
      <c r="DP78" s="3">
        <f t="shared" si="147"/>
        <v>0</v>
      </c>
      <c r="DS78" s="47">
        <v>0</v>
      </c>
    </row>
    <row r="79" spans="1:123" x14ac:dyDescent="0.3">
      <c r="A79" s="1">
        <v>42446</v>
      </c>
      <c r="B79" s="3">
        <v>61057</v>
      </c>
      <c r="C79" s="4">
        <f t="shared" si="148"/>
        <v>940</v>
      </c>
      <c r="D79" s="4">
        <f t="shared" si="134"/>
        <v>61057</v>
      </c>
      <c r="E79" s="3">
        <f t="shared" si="162"/>
        <v>61057</v>
      </c>
      <c r="F79" s="4">
        <f t="shared" si="155"/>
        <v>940</v>
      </c>
      <c r="G79" s="4">
        <f t="shared" si="131"/>
        <v>473.90975548273252</v>
      </c>
      <c r="H79" s="33"/>
      <c r="I79" s="3">
        <v>13356</v>
      </c>
      <c r="J79" s="4">
        <f t="shared" si="78"/>
        <v>-323</v>
      </c>
      <c r="K79" s="4">
        <f t="shared" si="135"/>
        <v>13071</v>
      </c>
      <c r="L79" s="3">
        <f t="shared" si="108"/>
        <v>13356</v>
      </c>
      <c r="M79" s="4">
        <f t="shared" si="109"/>
        <v>-323</v>
      </c>
      <c r="O79" s="47"/>
      <c r="P79" s="47">
        <v>715</v>
      </c>
      <c r="Q79" s="21">
        <f t="shared" si="160"/>
        <v>551.86868686868684</v>
      </c>
      <c r="R79" s="21">
        <f t="shared" si="161"/>
        <v>163.13131313131314</v>
      </c>
      <c r="S79" s="33"/>
      <c r="T79" s="3">
        <v>62766</v>
      </c>
      <c r="U79" s="4">
        <f t="shared" si="110"/>
        <v>1483</v>
      </c>
      <c r="V79" s="4">
        <f t="shared" si="136"/>
        <v>62766</v>
      </c>
      <c r="W79" s="3">
        <f t="shared" si="111"/>
        <v>62766</v>
      </c>
      <c r="X79" s="4">
        <f t="shared" si="112"/>
        <v>1483</v>
      </c>
      <c r="Z79" s="47"/>
      <c r="AA79" s="47">
        <v>452</v>
      </c>
      <c r="AB79" s="3">
        <f t="shared" si="137"/>
        <v>452</v>
      </c>
      <c r="AC79" s="3">
        <v>0</v>
      </c>
      <c r="AD79" s="41">
        <f t="shared" si="163"/>
        <v>163.13131313131314</v>
      </c>
      <c r="AE79" s="3">
        <v>76122</v>
      </c>
      <c r="AF79" s="3">
        <v>2029</v>
      </c>
      <c r="AG79" s="3">
        <v>2614</v>
      </c>
      <c r="AH79" s="4">
        <f t="shared" si="113"/>
        <v>747.66826317116204</v>
      </c>
      <c r="AI79" s="33"/>
      <c r="AJ79" s="47">
        <v>869.66</v>
      </c>
      <c r="AK79" s="3">
        <v>558273</v>
      </c>
      <c r="AL79" s="4">
        <f t="shared" si="106"/>
        <v>3545</v>
      </c>
      <c r="AM79" s="3">
        <v>1970000</v>
      </c>
      <c r="AN79" s="3">
        <f t="shared" si="138"/>
        <v>558273</v>
      </c>
      <c r="AO79" s="3">
        <f t="shared" si="166"/>
        <v>558273</v>
      </c>
      <c r="AP79" s="4">
        <f t="shared" si="167"/>
        <v>3545</v>
      </c>
      <c r="AQ79" s="47" t="s">
        <v>17</v>
      </c>
      <c r="AT79" s="3">
        <v>2029</v>
      </c>
      <c r="AV79" s="47">
        <v>227</v>
      </c>
      <c r="AW79" s="3">
        <f t="shared" si="114"/>
        <v>227</v>
      </c>
      <c r="AX79" s="47">
        <v>0</v>
      </c>
      <c r="AY79" s="47">
        <v>0</v>
      </c>
      <c r="AZ79" s="47">
        <v>0</v>
      </c>
      <c r="BA79" s="3">
        <f t="shared" si="139"/>
        <v>227</v>
      </c>
      <c r="BB79" s="47">
        <v>15</v>
      </c>
      <c r="BC79" s="47">
        <v>0.09</v>
      </c>
      <c r="BD79" s="47">
        <v>0</v>
      </c>
      <c r="BE79" s="3">
        <f t="shared" si="140"/>
        <v>163.13131313131314</v>
      </c>
      <c r="BF79" s="3">
        <f t="shared" si="141"/>
        <v>0</v>
      </c>
      <c r="BG79" s="3" t="b">
        <f t="shared" si="142"/>
        <v>1</v>
      </c>
      <c r="BH79" s="17"/>
      <c r="BI79" s="7"/>
      <c r="BJ79" s="12">
        <v>0</v>
      </c>
      <c r="BK79" s="4">
        <f t="shared" si="115"/>
        <v>63.868686868686865</v>
      </c>
      <c r="BL79" s="4">
        <f t="shared" si="143"/>
        <v>1790.4040404040404</v>
      </c>
      <c r="BM79" s="4">
        <f t="shared" si="116"/>
        <v>1790.4040404040404</v>
      </c>
      <c r="BN79" s="4">
        <f t="shared" si="117"/>
        <v>1854.2727272727273</v>
      </c>
      <c r="BO79" s="33"/>
      <c r="BP79" s="47">
        <v>502.2</v>
      </c>
      <c r="BQ79" s="3">
        <v>57714</v>
      </c>
      <c r="BR79" s="4">
        <v>11</v>
      </c>
      <c r="BS79" s="4">
        <f t="shared" si="144"/>
        <v>54471</v>
      </c>
      <c r="BT79" s="4">
        <f t="shared" si="164"/>
        <v>54471</v>
      </c>
      <c r="BU79" s="4">
        <f t="shared" si="168"/>
        <v>0</v>
      </c>
      <c r="BV79" s="47" t="s">
        <v>14</v>
      </c>
      <c r="BY79" s="47">
        <v>348</v>
      </c>
      <c r="BZ79" s="47">
        <v>227</v>
      </c>
      <c r="CA79" s="47">
        <v>339</v>
      </c>
      <c r="CB79" s="3">
        <f t="shared" si="119"/>
        <v>339</v>
      </c>
      <c r="CC79" s="3">
        <v>0</v>
      </c>
      <c r="CD79" s="47">
        <v>0</v>
      </c>
      <c r="CE79" s="47">
        <v>0</v>
      </c>
      <c r="CF79" s="3">
        <f t="shared" si="145"/>
        <v>339</v>
      </c>
      <c r="CG79" s="47">
        <v>3</v>
      </c>
      <c r="CL79" s="47">
        <v>0</v>
      </c>
      <c r="CM79" s="4">
        <f t="shared" si="120"/>
        <v>163.13131313131314</v>
      </c>
      <c r="CN79" s="4">
        <f t="shared" si="121"/>
        <v>63.868686868686865</v>
      </c>
      <c r="CO79" s="4">
        <f t="shared" si="122"/>
        <v>0</v>
      </c>
      <c r="CP79" s="4">
        <f t="shared" si="123"/>
        <v>112</v>
      </c>
      <c r="CQ79" s="4">
        <f t="shared" si="124"/>
        <v>0</v>
      </c>
      <c r="CR79" s="4">
        <f t="shared" si="125"/>
        <v>0</v>
      </c>
      <c r="CS79" s="4">
        <f t="shared" si="126"/>
        <v>0</v>
      </c>
      <c r="CT79" s="47">
        <v>30</v>
      </c>
      <c r="CU79" s="32"/>
      <c r="CV79" s="47">
        <v>359.81</v>
      </c>
      <c r="CW79" s="47">
        <v>524</v>
      </c>
      <c r="CX79" s="4">
        <v>-1</v>
      </c>
      <c r="CY79" s="47">
        <v>339</v>
      </c>
      <c r="CZ79" s="47">
        <v>0</v>
      </c>
      <c r="DA79" s="47">
        <v>203</v>
      </c>
      <c r="DB79" s="47">
        <v>139</v>
      </c>
      <c r="DC79" s="47">
        <v>0</v>
      </c>
      <c r="DD79" s="3">
        <f t="shared" si="152"/>
        <v>139</v>
      </c>
      <c r="DE79" s="3">
        <f t="shared" si="153"/>
        <v>0</v>
      </c>
      <c r="DF79" s="4">
        <f t="shared" si="107"/>
        <v>0</v>
      </c>
      <c r="DG79" s="3">
        <f t="shared" si="154"/>
        <v>0</v>
      </c>
      <c r="DH79" s="4">
        <f t="shared" si="146"/>
        <v>0</v>
      </c>
      <c r="DI79" s="3">
        <f t="shared" si="70"/>
        <v>0</v>
      </c>
      <c r="DJ79" s="3">
        <f t="shared" si="127"/>
        <v>175.86868686868686</v>
      </c>
      <c r="DL79" s="3">
        <f t="shared" si="133"/>
        <v>0</v>
      </c>
      <c r="DM79" s="3">
        <f t="shared" si="128"/>
        <v>0</v>
      </c>
      <c r="DN79" s="3">
        <f t="shared" si="129"/>
        <v>0</v>
      </c>
      <c r="DO79" s="3">
        <f t="shared" si="130"/>
        <v>0</v>
      </c>
      <c r="DP79" s="3">
        <f t="shared" si="147"/>
        <v>473.90975548273252</v>
      </c>
      <c r="DS79" s="47">
        <v>0</v>
      </c>
    </row>
    <row r="80" spans="1:123" x14ac:dyDescent="0.3">
      <c r="A80" s="1">
        <v>42447</v>
      </c>
      <c r="B80" s="3">
        <v>61720</v>
      </c>
      <c r="C80" s="4">
        <f t="shared" si="148"/>
        <v>663</v>
      </c>
      <c r="D80" s="4">
        <f t="shared" si="134"/>
        <v>61720</v>
      </c>
      <c r="E80" s="3">
        <f t="shared" si="162"/>
        <v>61720</v>
      </c>
      <c r="F80" s="4">
        <f t="shared" si="155"/>
        <v>663</v>
      </c>
      <c r="G80" s="4">
        <f t="shared" si="131"/>
        <v>334.25762540962944</v>
      </c>
      <c r="H80" s="33"/>
      <c r="I80" s="3">
        <v>13160</v>
      </c>
      <c r="J80" s="4">
        <f t="shared" si="78"/>
        <v>-196</v>
      </c>
      <c r="K80" s="4">
        <f t="shared" si="135"/>
        <v>13071</v>
      </c>
      <c r="L80" s="3">
        <f t="shared" si="108"/>
        <v>13160</v>
      </c>
      <c r="M80" s="4">
        <f t="shared" si="109"/>
        <v>-196</v>
      </c>
      <c r="O80" s="47"/>
      <c r="P80" s="47">
        <v>717</v>
      </c>
      <c r="Q80" s="21">
        <f t="shared" si="160"/>
        <v>618.01010101010104</v>
      </c>
      <c r="R80" s="21">
        <f t="shared" si="161"/>
        <v>98.98989898989899</v>
      </c>
      <c r="S80" s="33"/>
      <c r="T80" s="3">
        <v>64158</v>
      </c>
      <c r="U80" s="4">
        <f t="shared" si="110"/>
        <v>1392</v>
      </c>
      <c r="V80" s="4">
        <f t="shared" si="136"/>
        <v>64158</v>
      </c>
      <c r="W80" s="3">
        <f t="shared" si="111"/>
        <v>64158</v>
      </c>
      <c r="X80" s="4">
        <f t="shared" si="112"/>
        <v>1392</v>
      </c>
      <c r="Z80" s="47"/>
      <c r="AA80" s="47">
        <v>507</v>
      </c>
      <c r="AB80" s="3">
        <f t="shared" si="137"/>
        <v>507</v>
      </c>
      <c r="AC80" s="3">
        <v>0</v>
      </c>
      <c r="AD80" s="41">
        <f t="shared" si="163"/>
        <v>98.98989898989899</v>
      </c>
      <c r="AE80" s="3">
        <v>77318</v>
      </c>
      <c r="AF80" s="3">
        <v>2393</v>
      </c>
      <c r="AG80" s="3">
        <v>2996</v>
      </c>
      <c r="AH80" s="4">
        <f t="shared" si="113"/>
        <v>701.78976556591886</v>
      </c>
      <c r="AI80" s="33"/>
      <c r="AJ80" s="47">
        <v>870.45</v>
      </c>
      <c r="AK80" s="3">
        <v>562231</v>
      </c>
      <c r="AL80" s="4">
        <f t="shared" si="106"/>
        <v>3958</v>
      </c>
      <c r="AM80" s="3">
        <v>1970000</v>
      </c>
      <c r="AN80" s="3">
        <f t="shared" si="138"/>
        <v>562231</v>
      </c>
      <c r="AO80" s="3">
        <f t="shared" si="166"/>
        <v>562231</v>
      </c>
      <c r="AP80" s="4">
        <f t="shared" si="167"/>
        <v>3958</v>
      </c>
      <c r="AQ80" s="47" t="s">
        <v>17</v>
      </c>
      <c r="AT80" s="3">
        <v>2393</v>
      </c>
      <c r="AV80" s="47">
        <v>377</v>
      </c>
      <c r="AW80" s="3">
        <f t="shared" si="114"/>
        <v>377</v>
      </c>
      <c r="AX80" s="47">
        <v>0</v>
      </c>
      <c r="AY80" s="47">
        <v>0</v>
      </c>
      <c r="AZ80" s="47">
        <v>0</v>
      </c>
      <c r="BA80" s="3">
        <f t="shared" si="139"/>
        <v>377</v>
      </c>
      <c r="BB80" s="47">
        <v>21</v>
      </c>
      <c r="BC80" s="47">
        <v>0.13</v>
      </c>
      <c r="BD80" s="47">
        <v>0</v>
      </c>
      <c r="BE80" s="3">
        <f t="shared" si="140"/>
        <v>98.98989898989899</v>
      </c>
      <c r="BF80" s="3">
        <f t="shared" si="141"/>
        <v>0</v>
      </c>
      <c r="BG80" s="3" t="b">
        <f t="shared" si="142"/>
        <v>1</v>
      </c>
      <c r="BH80" s="17"/>
      <c r="BI80" s="7"/>
      <c r="BJ80" s="12">
        <v>0</v>
      </c>
      <c r="BK80" s="4">
        <f t="shared" si="115"/>
        <v>278.01010101010104</v>
      </c>
      <c r="BL80" s="4">
        <f t="shared" si="143"/>
        <v>1998.9898989898991</v>
      </c>
      <c r="BM80" s="4">
        <f t="shared" si="116"/>
        <v>1998.9898989898991</v>
      </c>
      <c r="BN80" s="4">
        <f t="shared" si="117"/>
        <v>2277</v>
      </c>
      <c r="BO80" s="33"/>
      <c r="BP80" s="47">
        <v>502.49</v>
      </c>
      <c r="BQ80" s="3">
        <v>58039</v>
      </c>
      <c r="BR80" s="4">
        <v>325</v>
      </c>
      <c r="BS80" s="4">
        <f t="shared" si="144"/>
        <v>54471</v>
      </c>
      <c r="BT80" s="4">
        <f t="shared" si="164"/>
        <v>54471</v>
      </c>
      <c r="BU80" s="4">
        <f t="shared" si="168"/>
        <v>0</v>
      </c>
      <c r="BV80" s="47" t="s">
        <v>14</v>
      </c>
      <c r="BY80" s="47">
        <v>493</v>
      </c>
      <c r="BZ80" s="47">
        <v>377</v>
      </c>
      <c r="CA80" s="47">
        <v>324</v>
      </c>
      <c r="CB80" s="3">
        <f t="shared" si="119"/>
        <v>324</v>
      </c>
      <c r="CC80" s="3">
        <v>0</v>
      </c>
      <c r="CD80" s="47">
        <v>0</v>
      </c>
      <c r="CE80" s="47">
        <v>0</v>
      </c>
      <c r="CF80" s="3">
        <f t="shared" si="145"/>
        <v>324</v>
      </c>
      <c r="CG80" s="47">
        <v>5</v>
      </c>
      <c r="CL80" s="47">
        <v>0</v>
      </c>
      <c r="CM80" s="4">
        <f t="shared" si="120"/>
        <v>98.98989898989899</v>
      </c>
      <c r="CN80" s="4">
        <f t="shared" si="121"/>
        <v>225.01010101010101</v>
      </c>
      <c r="CO80" s="4">
        <f t="shared" si="122"/>
        <v>0</v>
      </c>
      <c r="CP80" s="4">
        <f t="shared" si="123"/>
        <v>0</v>
      </c>
      <c r="CQ80" s="4">
        <f t="shared" si="124"/>
        <v>0</v>
      </c>
      <c r="CR80" s="4">
        <f t="shared" si="125"/>
        <v>53.000000000000028</v>
      </c>
      <c r="CS80" s="4">
        <f t="shared" si="126"/>
        <v>0</v>
      </c>
      <c r="CT80" s="47">
        <v>22</v>
      </c>
      <c r="CU80" s="32"/>
      <c r="CV80" s="47">
        <v>359.81</v>
      </c>
      <c r="CW80" s="47">
        <v>524</v>
      </c>
      <c r="CX80" s="4">
        <v>0</v>
      </c>
      <c r="CY80" s="47">
        <v>324</v>
      </c>
      <c r="CZ80" s="47">
        <v>0</v>
      </c>
      <c r="DA80" s="47">
        <v>207</v>
      </c>
      <c r="DB80" s="47">
        <v>122</v>
      </c>
      <c r="DC80" s="47">
        <v>0</v>
      </c>
      <c r="DD80" s="3">
        <f t="shared" si="152"/>
        <v>98.98989898989899</v>
      </c>
      <c r="DE80" s="3">
        <f t="shared" si="153"/>
        <v>0</v>
      </c>
      <c r="DF80" s="4">
        <f t="shared" si="107"/>
        <v>23.01010101010101</v>
      </c>
      <c r="DG80" s="3">
        <f t="shared" si="154"/>
        <v>0</v>
      </c>
      <c r="DH80" s="4">
        <f t="shared" si="146"/>
        <v>0</v>
      </c>
      <c r="DI80" s="3">
        <f t="shared" si="70"/>
        <v>0</v>
      </c>
      <c r="DJ80" s="3">
        <f t="shared" si="127"/>
        <v>202</v>
      </c>
      <c r="DL80" s="3">
        <f t="shared" si="133"/>
        <v>0</v>
      </c>
      <c r="DM80" s="3">
        <f t="shared" si="128"/>
        <v>0</v>
      </c>
      <c r="DN80" s="3">
        <f t="shared" si="129"/>
        <v>0</v>
      </c>
      <c r="DO80" s="3">
        <f t="shared" si="130"/>
        <v>0</v>
      </c>
      <c r="DP80" s="3">
        <f t="shared" si="147"/>
        <v>334.25762540962944</v>
      </c>
      <c r="DS80" s="47">
        <v>0</v>
      </c>
    </row>
    <row r="81" spans="1:123" x14ac:dyDescent="0.3">
      <c r="A81" s="1">
        <v>42448</v>
      </c>
      <c r="B81" s="3">
        <v>62100</v>
      </c>
      <c r="C81" s="4">
        <f t="shared" si="148"/>
        <v>380</v>
      </c>
      <c r="D81" s="4">
        <f t="shared" si="134"/>
        <v>62100</v>
      </c>
      <c r="E81" s="3">
        <f t="shared" si="162"/>
        <v>62100</v>
      </c>
      <c r="F81" s="4">
        <f t="shared" si="155"/>
        <v>380</v>
      </c>
      <c r="G81" s="4">
        <f t="shared" si="131"/>
        <v>191.58053945046635</v>
      </c>
      <c r="H81" s="33"/>
      <c r="I81" s="3">
        <v>13071</v>
      </c>
      <c r="J81" s="4">
        <f t="shared" si="78"/>
        <v>-89</v>
      </c>
      <c r="K81" s="4">
        <f t="shared" si="135"/>
        <v>13071</v>
      </c>
      <c r="L81" s="3">
        <f t="shared" si="108"/>
        <v>13071</v>
      </c>
      <c r="M81" s="4">
        <f t="shared" si="109"/>
        <v>-89</v>
      </c>
      <c r="O81" s="47"/>
      <c r="P81" s="47">
        <v>716</v>
      </c>
      <c r="Q81" s="21">
        <f t="shared" si="160"/>
        <v>671.05050505050508</v>
      </c>
      <c r="R81" s="21">
        <f t="shared" si="161"/>
        <v>44.949494949494948</v>
      </c>
      <c r="S81" s="33"/>
      <c r="T81" s="3">
        <v>65353</v>
      </c>
      <c r="U81" s="4">
        <f t="shared" si="110"/>
        <v>1195</v>
      </c>
      <c r="V81" s="4">
        <f t="shared" si="136"/>
        <v>65353</v>
      </c>
      <c r="W81" s="3">
        <f t="shared" si="111"/>
        <v>65353</v>
      </c>
      <c r="X81" s="4">
        <f t="shared" si="112"/>
        <v>1195</v>
      </c>
      <c r="Z81" s="47"/>
      <c r="AA81" s="47">
        <v>602</v>
      </c>
      <c r="AB81" s="3">
        <f t="shared" si="137"/>
        <v>602</v>
      </c>
      <c r="AC81" s="3">
        <v>0</v>
      </c>
      <c r="AD81" s="41">
        <f t="shared" si="163"/>
        <v>44.949494949494948</v>
      </c>
      <c r="AE81" s="3">
        <v>78424</v>
      </c>
      <c r="AF81" s="3">
        <v>2637</v>
      </c>
      <c r="AG81" s="3">
        <v>3195</v>
      </c>
      <c r="AH81" s="4">
        <f t="shared" si="113"/>
        <v>602.47038064028231</v>
      </c>
      <c r="AI81" s="33"/>
      <c r="AJ81" s="47">
        <v>871.36</v>
      </c>
      <c r="AK81" s="3">
        <v>566812</v>
      </c>
      <c r="AL81" s="4">
        <f t="shared" si="106"/>
        <v>4581</v>
      </c>
      <c r="AM81" s="3">
        <v>1970000</v>
      </c>
      <c r="AN81" s="3">
        <f t="shared" si="138"/>
        <v>566812</v>
      </c>
      <c r="AO81" s="3">
        <f t="shared" si="166"/>
        <v>566812</v>
      </c>
      <c r="AP81" s="4">
        <f t="shared" si="167"/>
        <v>4581</v>
      </c>
      <c r="AQ81" s="47" t="s">
        <v>17</v>
      </c>
      <c r="AT81" s="3">
        <v>2637</v>
      </c>
      <c r="AV81" s="47">
        <v>301</v>
      </c>
      <c r="AW81" s="3">
        <f t="shared" si="114"/>
        <v>301</v>
      </c>
      <c r="AX81" s="47">
        <v>0</v>
      </c>
      <c r="AY81" s="47">
        <v>0</v>
      </c>
      <c r="AZ81" s="47">
        <v>0</v>
      </c>
      <c r="BA81" s="3">
        <f t="shared" si="139"/>
        <v>301</v>
      </c>
      <c r="BB81" s="47">
        <v>26</v>
      </c>
      <c r="BC81" s="47">
        <v>0.16</v>
      </c>
      <c r="BD81" s="47">
        <v>0</v>
      </c>
      <c r="BE81" s="3">
        <f t="shared" si="140"/>
        <v>44.949494949494948</v>
      </c>
      <c r="BF81" s="3">
        <f t="shared" si="141"/>
        <v>0</v>
      </c>
      <c r="BG81" s="3" t="b">
        <f t="shared" si="142"/>
        <v>1</v>
      </c>
      <c r="BH81" s="17"/>
      <c r="BI81" s="7"/>
      <c r="BJ81" s="12">
        <v>0</v>
      </c>
      <c r="BK81" s="4">
        <f t="shared" si="115"/>
        <v>256.05050505050508</v>
      </c>
      <c r="BL81" s="4">
        <f t="shared" si="143"/>
        <v>2313.6363636363635</v>
      </c>
      <c r="BM81" s="4">
        <f t="shared" si="116"/>
        <v>2313.6363636363635</v>
      </c>
      <c r="BN81" s="4">
        <f t="shared" si="117"/>
        <v>2569.6868686868684</v>
      </c>
      <c r="BO81" s="33"/>
      <c r="BP81" s="47">
        <v>502.62</v>
      </c>
      <c r="BQ81" s="3">
        <v>58184</v>
      </c>
      <c r="BR81" s="4">
        <v>145</v>
      </c>
      <c r="BS81" s="4">
        <f t="shared" si="144"/>
        <v>54471</v>
      </c>
      <c r="BT81" s="4">
        <f t="shared" si="164"/>
        <v>54471</v>
      </c>
      <c r="BU81" s="4">
        <f t="shared" si="168"/>
        <v>0</v>
      </c>
      <c r="BV81" s="47" t="s">
        <v>14</v>
      </c>
      <c r="BY81" s="47">
        <v>389</v>
      </c>
      <c r="BZ81" s="47">
        <v>301</v>
      </c>
      <c r="CA81" s="47">
        <v>311</v>
      </c>
      <c r="CB81" s="3">
        <f t="shared" si="119"/>
        <v>311</v>
      </c>
      <c r="CC81" s="3">
        <v>0</v>
      </c>
      <c r="CD81" s="47">
        <v>0</v>
      </c>
      <c r="CE81" s="47">
        <v>0</v>
      </c>
      <c r="CF81" s="3">
        <f t="shared" si="145"/>
        <v>311</v>
      </c>
      <c r="CG81" s="47">
        <v>5</v>
      </c>
      <c r="CL81" s="47">
        <v>0</v>
      </c>
      <c r="CM81" s="4">
        <f t="shared" si="120"/>
        <v>44.949494949494948</v>
      </c>
      <c r="CN81" s="4">
        <f t="shared" si="121"/>
        <v>256.05050505050508</v>
      </c>
      <c r="CO81" s="4">
        <f t="shared" si="122"/>
        <v>0</v>
      </c>
      <c r="CP81" s="4">
        <f t="shared" si="123"/>
        <v>10</v>
      </c>
      <c r="CQ81" s="4">
        <f t="shared" si="124"/>
        <v>0</v>
      </c>
      <c r="CR81" s="4">
        <f t="shared" si="125"/>
        <v>0</v>
      </c>
      <c r="CS81" s="4">
        <f t="shared" si="126"/>
        <v>0</v>
      </c>
      <c r="CT81" s="47">
        <v>17</v>
      </c>
      <c r="CU81" s="32"/>
      <c r="CV81" s="47">
        <v>359.81</v>
      </c>
      <c r="CW81" s="47">
        <v>524</v>
      </c>
      <c r="CX81" s="4">
        <v>0</v>
      </c>
      <c r="CY81" s="47">
        <v>311</v>
      </c>
      <c r="CZ81" s="47">
        <v>0</v>
      </c>
      <c r="DA81" s="47">
        <v>204</v>
      </c>
      <c r="DB81" s="47">
        <v>112</v>
      </c>
      <c r="DC81" s="47">
        <v>0</v>
      </c>
      <c r="DD81" s="3">
        <f t="shared" si="152"/>
        <v>44.949494949494948</v>
      </c>
      <c r="DE81" s="3">
        <f t="shared" si="153"/>
        <v>0</v>
      </c>
      <c r="DF81" s="4">
        <f t="shared" si="107"/>
        <v>67.050505050505052</v>
      </c>
      <c r="DG81" s="3">
        <f t="shared" si="154"/>
        <v>0</v>
      </c>
      <c r="DH81" s="4">
        <f t="shared" si="146"/>
        <v>0</v>
      </c>
      <c r="DI81" s="3">
        <f t="shared" si="70"/>
        <v>0</v>
      </c>
      <c r="DJ81" s="3">
        <f t="shared" si="127"/>
        <v>199.00000000000003</v>
      </c>
      <c r="DL81" s="3">
        <f t="shared" si="133"/>
        <v>0</v>
      </c>
      <c r="DM81" s="3">
        <f t="shared" si="128"/>
        <v>0</v>
      </c>
      <c r="DN81" s="3">
        <f t="shared" si="129"/>
        <v>0</v>
      </c>
      <c r="DO81" s="3">
        <f t="shared" si="130"/>
        <v>0</v>
      </c>
      <c r="DP81" s="3">
        <f t="shared" si="147"/>
        <v>191.58053945046635</v>
      </c>
      <c r="DS81" s="47">
        <v>0</v>
      </c>
    </row>
    <row r="82" spans="1:123" x14ac:dyDescent="0.3">
      <c r="A82" s="1">
        <v>42449</v>
      </c>
      <c r="B82" s="3">
        <v>62100</v>
      </c>
      <c r="C82" s="4">
        <f t="shared" si="148"/>
        <v>0</v>
      </c>
      <c r="D82" s="4">
        <f t="shared" si="134"/>
        <v>62100</v>
      </c>
      <c r="E82" s="3">
        <f t="shared" si="162"/>
        <v>62100</v>
      </c>
      <c r="F82" s="4">
        <f t="shared" si="155"/>
        <v>0</v>
      </c>
      <c r="G82" s="4">
        <f t="shared" si="131"/>
        <v>0</v>
      </c>
      <c r="H82" s="33"/>
      <c r="I82" s="3">
        <v>13233</v>
      </c>
      <c r="J82" s="4">
        <f t="shared" si="78"/>
        <v>162</v>
      </c>
      <c r="K82" s="4">
        <f t="shared" si="135"/>
        <v>13233</v>
      </c>
      <c r="L82" s="3">
        <f t="shared" si="108"/>
        <v>13233</v>
      </c>
      <c r="M82" s="4">
        <f t="shared" si="109"/>
        <v>162</v>
      </c>
      <c r="O82" s="47"/>
      <c r="P82" s="47">
        <v>553</v>
      </c>
      <c r="Q82" s="21">
        <f t="shared" ref="Q82:Q113" si="169">P82</f>
        <v>553</v>
      </c>
      <c r="R82" s="21">
        <v>0</v>
      </c>
      <c r="S82" s="33"/>
      <c r="T82" s="3">
        <v>66197</v>
      </c>
      <c r="U82" s="4">
        <f t="shared" si="110"/>
        <v>844</v>
      </c>
      <c r="V82" s="4">
        <f t="shared" si="136"/>
        <v>66197</v>
      </c>
      <c r="W82" s="3">
        <f t="shared" si="111"/>
        <v>66197</v>
      </c>
      <c r="X82" s="4">
        <f t="shared" si="112"/>
        <v>844</v>
      </c>
      <c r="Z82" s="47"/>
      <c r="AA82" s="47">
        <v>601</v>
      </c>
      <c r="AB82" s="3">
        <f t="shared" si="137"/>
        <v>601</v>
      </c>
      <c r="AC82" s="3">
        <v>0</v>
      </c>
      <c r="AD82" s="41">
        <f t="shared" si="163"/>
        <v>0</v>
      </c>
      <c r="AE82" s="3">
        <v>79430</v>
      </c>
      <c r="AF82" s="3">
        <v>2501</v>
      </c>
      <c r="AG82" s="3">
        <v>3008</v>
      </c>
      <c r="AH82" s="4">
        <f t="shared" si="113"/>
        <v>507.18427022939244</v>
      </c>
      <c r="AI82" s="33"/>
      <c r="AJ82" s="47">
        <v>872.29</v>
      </c>
      <c r="AK82" s="3">
        <v>571517</v>
      </c>
      <c r="AL82" s="4">
        <f t="shared" si="106"/>
        <v>4705</v>
      </c>
      <c r="AM82" s="3">
        <v>1976250</v>
      </c>
      <c r="AN82" s="3">
        <f t="shared" si="138"/>
        <v>571517</v>
      </c>
      <c r="AO82" s="3">
        <f t="shared" si="166"/>
        <v>571517</v>
      </c>
      <c r="AP82" s="4">
        <f t="shared" si="167"/>
        <v>4705</v>
      </c>
      <c r="AQ82" s="47" t="s">
        <v>17</v>
      </c>
      <c r="AT82" s="3">
        <v>2501</v>
      </c>
      <c r="AV82" s="47">
        <v>104</v>
      </c>
      <c r="AW82" s="3">
        <f t="shared" si="114"/>
        <v>104</v>
      </c>
      <c r="AX82" s="47">
        <v>0</v>
      </c>
      <c r="AY82" s="47">
        <v>0</v>
      </c>
      <c r="AZ82" s="47">
        <v>0</v>
      </c>
      <c r="BA82" s="3">
        <f t="shared" si="139"/>
        <v>104</v>
      </c>
      <c r="BB82" s="47">
        <v>25</v>
      </c>
      <c r="BC82" s="47">
        <v>0.15</v>
      </c>
      <c r="BD82" s="47">
        <v>0</v>
      </c>
      <c r="BE82" s="3">
        <f t="shared" si="140"/>
        <v>0</v>
      </c>
      <c r="BF82" s="3">
        <f t="shared" si="141"/>
        <v>0</v>
      </c>
      <c r="BG82" s="3" t="b">
        <f t="shared" si="142"/>
        <v>1</v>
      </c>
      <c r="BH82" s="17"/>
      <c r="BI82" s="7"/>
      <c r="BJ82" s="12">
        <v>0</v>
      </c>
      <c r="BK82" s="4">
        <f t="shared" si="115"/>
        <v>104</v>
      </c>
      <c r="BL82" s="4">
        <f t="shared" si="143"/>
        <v>2376.2626262626263</v>
      </c>
      <c r="BM82" s="4">
        <f t="shared" si="116"/>
        <v>2376.2626262626263</v>
      </c>
      <c r="BN82" s="4">
        <f t="shared" si="117"/>
        <v>2480.2626262626263</v>
      </c>
      <c r="BO82" s="33"/>
      <c r="BP82" s="47">
        <v>502.36</v>
      </c>
      <c r="BQ82" s="3">
        <v>57893</v>
      </c>
      <c r="BR82" s="4">
        <v>-291</v>
      </c>
      <c r="BS82" s="4">
        <f t="shared" si="144"/>
        <v>54471</v>
      </c>
      <c r="BT82" s="4">
        <f t="shared" si="164"/>
        <v>54471</v>
      </c>
      <c r="BU82" s="4">
        <f t="shared" ref="BU82:BU92" si="170">BT82-BT81</f>
        <v>0</v>
      </c>
      <c r="BV82" s="47" t="s">
        <v>15</v>
      </c>
      <c r="BY82" s="47">
        <v>168</v>
      </c>
      <c r="BZ82" s="47">
        <v>104</v>
      </c>
      <c r="CA82" s="47">
        <v>310</v>
      </c>
      <c r="CB82" s="3">
        <f t="shared" si="119"/>
        <v>310</v>
      </c>
      <c r="CC82" s="3">
        <v>0</v>
      </c>
      <c r="CD82" s="47">
        <v>0</v>
      </c>
      <c r="CE82" s="47">
        <v>0</v>
      </c>
      <c r="CF82" s="3">
        <f t="shared" si="145"/>
        <v>310</v>
      </c>
      <c r="CG82" s="47">
        <v>5</v>
      </c>
      <c r="CL82" s="47">
        <v>0</v>
      </c>
      <c r="CM82" s="4">
        <f t="shared" si="120"/>
        <v>0</v>
      </c>
      <c r="CN82" s="4">
        <f t="shared" si="121"/>
        <v>104</v>
      </c>
      <c r="CO82" s="4">
        <f t="shared" si="122"/>
        <v>0</v>
      </c>
      <c r="CP82" s="4">
        <f t="shared" si="123"/>
        <v>206</v>
      </c>
      <c r="CQ82" s="4">
        <f t="shared" si="124"/>
        <v>0</v>
      </c>
      <c r="CR82" s="4">
        <f t="shared" si="125"/>
        <v>0</v>
      </c>
      <c r="CS82" s="4">
        <f t="shared" si="126"/>
        <v>0</v>
      </c>
      <c r="CT82" s="47">
        <v>14</v>
      </c>
      <c r="CU82" s="32"/>
      <c r="CV82" s="47">
        <v>359.81</v>
      </c>
      <c r="CW82" s="47">
        <v>524</v>
      </c>
      <c r="CX82" s="4">
        <v>0</v>
      </c>
      <c r="CY82" s="47">
        <v>310</v>
      </c>
      <c r="CZ82" s="47">
        <v>0</v>
      </c>
      <c r="DA82" s="47">
        <v>204</v>
      </c>
      <c r="DB82" s="47">
        <v>113</v>
      </c>
      <c r="DC82" s="47">
        <v>0</v>
      </c>
      <c r="DD82" s="3">
        <f t="shared" si="152"/>
        <v>0</v>
      </c>
      <c r="DE82" s="3">
        <f t="shared" si="153"/>
        <v>0</v>
      </c>
      <c r="DF82" s="4">
        <f t="shared" si="107"/>
        <v>113</v>
      </c>
      <c r="DG82" s="3">
        <f t="shared" si="154"/>
        <v>0</v>
      </c>
      <c r="DH82" s="4">
        <f t="shared" si="146"/>
        <v>0</v>
      </c>
      <c r="DI82" s="3">
        <f t="shared" si="70"/>
        <v>0</v>
      </c>
      <c r="DJ82" s="3">
        <f t="shared" si="127"/>
        <v>197</v>
      </c>
      <c r="DL82" s="3">
        <f t="shared" si="133"/>
        <v>0</v>
      </c>
      <c r="DM82" s="3">
        <f t="shared" si="128"/>
        <v>0</v>
      </c>
      <c r="DN82" s="3">
        <f t="shared" si="129"/>
        <v>0</v>
      </c>
      <c r="DO82" s="3">
        <f t="shared" si="130"/>
        <v>0</v>
      </c>
      <c r="DP82" s="3">
        <f t="shared" si="147"/>
        <v>0</v>
      </c>
      <c r="DS82" s="47">
        <v>0</v>
      </c>
    </row>
    <row r="83" spans="1:123" x14ac:dyDescent="0.3">
      <c r="A83" s="1">
        <v>42450</v>
      </c>
      <c r="B83" s="3">
        <v>63152</v>
      </c>
      <c r="C83" s="4">
        <f t="shared" si="148"/>
        <v>1052</v>
      </c>
      <c r="D83" s="4">
        <f t="shared" si="134"/>
        <v>62960</v>
      </c>
      <c r="E83" s="3">
        <f t="shared" si="162"/>
        <v>63152</v>
      </c>
      <c r="F83" s="4">
        <f t="shared" si="155"/>
        <v>1052</v>
      </c>
      <c r="G83" s="4">
        <f t="shared" si="131"/>
        <v>530.37559868918572</v>
      </c>
      <c r="H83" s="33"/>
      <c r="I83" s="3">
        <v>13886</v>
      </c>
      <c r="J83" s="4">
        <f t="shared" si="78"/>
        <v>653</v>
      </c>
      <c r="K83" s="4">
        <f t="shared" si="135"/>
        <v>13886</v>
      </c>
      <c r="L83" s="3">
        <f t="shared" si="108"/>
        <v>13886</v>
      </c>
      <c r="M83" s="4">
        <f t="shared" si="109"/>
        <v>653</v>
      </c>
      <c r="O83" s="47"/>
      <c r="P83" s="47">
        <v>550</v>
      </c>
      <c r="Q83" s="21">
        <f t="shared" si="169"/>
        <v>550</v>
      </c>
      <c r="R83" s="21">
        <v>0</v>
      </c>
      <c r="S83" s="33"/>
      <c r="T83" s="3">
        <v>67349</v>
      </c>
      <c r="U83" s="4">
        <f t="shared" si="110"/>
        <v>1152</v>
      </c>
      <c r="V83" s="4">
        <f t="shared" si="136"/>
        <v>67349</v>
      </c>
      <c r="W83" s="3">
        <f t="shared" si="111"/>
        <v>67349</v>
      </c>
      <c r="X83" s="4">
        <f t="shared" si="112"/>
        <v>1152</v>
      </c>
      <c r="Z83" s="47"/>
      <c r="AA83" s="47">
        <v>602</v>
      </c>
      <c r="AB83" s="3">
        <f t="shared" si="137"/>
        <v>602</v>
      </c>
      <c r="AC83" s="3">
        <v>0</v>
      </c>
      <c r="AD83" s="41">
        <f t="shared" si="163"/>
        <v>0</v>
      </c>
      <c r="AE83" s="3">
        <v>81235</v>
      </c>
      <c r="AF83" s="3">
        <v>2773</v>
      </c>
      <c r="AG83" s="3">
        <v>3683</v>
      </c>
      <c r="AH83" s="4">
        <f t="shared" si="113"/>
        <v>910.00756238971508</v>
      </c>
      <c r="AI83" s="33"/>
      <c r="AJ83" s="47">
        <v>873.34</v>
      </c>
      <c r="AK83" s="3">
        <v>576859</v>
      </c>
      <c r="AL83" s="4">
        <f t="shared" si="106"/>
        <v>5342</v>
      </c>
      <c r="AM83" s="3">
        <v>1982500</v>
      </c>
      <c r="AN83" s="3">
        <f t="shared" si="138"/>
        <v>576859</v>
      </c>
      <c r="AO83" s="3">
        <f t="shared" si="166"/>
        <v>576859</v>
      </c>
      <c r="AP83" s="4">
        <f t="shared" si="167"/>
        <v>5342</v>
      </c>
      <c r="AQ83" s="47" t="s">
        <v>17</v>
      </c>
      <c r="AT83" s="3">
        <v>2773</v>
      </c>
      <c r="AV83" s="47">
        <v>57</v>
      </c>
      <c r="AW83" s="3">
        <f t="shared" si="114"/>
        <v>57</v>
      </c>
      <c r="AX83" s="47">
        <v>0</v>
      </c>
      <c r="AY83" s="47">
        <v>0</v>
      </c>
      <c r="AZ83" s="47">
        <v>0</v>
      </c>
      <c r="BA83" s="3">
        <f t="shared" si="139"/>
        <v>57</v>
      </c>
      <c r="BB83" s="47">
        <v>23</v>
      </c>
      <c r="BC83" s="47">
        <v>0.14000000000000001</v>
      </c>
      <c r="BD83" s="47">
        <v>0.02</v>
      </c>
      <c r="BE83" s="3">
        <f t="shared" si="140"/>
        <v>0</v>
      </c>
      <c r="BF83" s="3">
        <f t="shared" si="141"/>
        <v>0</v>
      </c>
      <c r="BG83" s="3" t="b">
        <f t="shared" si="142"/>
        <v>1</v>
      </c>
      <c r="BH83" s="17"/>
      <c r="BI83" s="7"/>
      <c r="BJ83" s="12">
        <v>0</v>
      </c>
      <c r="BK83" s="4">
        <f t="shared" si="115"/>
        <v>57</v>
      </c>
      <c r="BL83" s="4">
        <f t="shared" si="143"/>
        <v>2697.9797979797981</v>
      </c>
      <c r="BM83" s="4">
        <f t="shared" si="116"/>
        <v>2697.9797979797981</v>
      </c>
      <c r="BN83" s="4">
        <f t="shared" si="117"/>
        <v>2754.9797979797981</v>
      </c>
      <c r="BO83" s="33"/>
      <c r="BP83" s="47">
        <v>502.06</v>
      </c>
      <c r="BQ83" s="3">
        <v>57557</v>
      </c>
      <c r="BR83" s="4">
        <v>-336</v>
      </c>
      <c r="BS83" s="4">
        <f t="shared" si="144"/>
        <v>54471</v>
      </c>
      <c r="BT83" s="4">
        <f t="shared" si="164"/>
        <v>54471</v>
      </c>
      <c r="BU83" s="4">
        <f t="shared" si="170"/>
        <v>0</v>
      </c>
      <c r="BV83" s="47" t="s">
        <v>15</v>
      </c>
      <c r="BY83" s="47">
        <v>130</v>
      </c>
      <c r="BZ83" s="47">
        <v>57</v>
      </c>
      <c r="CA83" s="47">
        <v>294</v>
      </c>
      <c r="CB83" s="3">
        <f t="shared" si="119"/>
        <v>294</v>
      </c>
      <c r="CC83" s="3">
        <v>0</v>
      </c>
      <c r="CD83" s="47">
        <v>0</v>
      </c>
      <c r="CE83" s="47">
        <v>0</v>
      </c>
      <c r="CF83" s="3">
        <f t="shared" si="145"/>
        <v>294</v>
      </c>
      <c r="CG83" s="47">
        <v>5</v>
      </c>
      <c r="CL83" s="47">
        <v>0</v>
      </c>
      <c r="CM83" s="4">
        <f t="shared" si="120"/>
        <v>0</v>
      </c>
      <c r="CN83" s="4">
        <f t="shared" si="121"/>
        <v>57</v>
      </c>
      <c r="CO83" s="4">
        <f t="shared" si="122"/>
        <v>0</v>
      </c>
      <c r="CP83" s="4">
        <f t="shared" si="123"/>
        <v>237</v>
      </c>
      <c r="CQ83" s="4">
        <f t="shared" si="124"/>
        <v>0</v>
      </c>
      <c r="CR83" s="4">
        <f t="shared" si="125"/>
        <v>0</v>
      </c>
      <c r="CS83" s="4">
        <f t="shared" si="126"/>
        <v>0</v>
      </c>
      <c r="CT83" s="47">
        <v>14</v>
      </c>
      <c r="CU83" s="32"/>
      <c r="CV83" s="47">
        <v>359.81</v>
      </c>
      <c r="CW83" s="47">
        <v>524</v>
      </c>
      <c r="CX83" s="4">
        <v>0</v>
      </c>
      <c r="CY83" s="47">
        <v>294</v>
      </c>
      <c r="CZ83" s="47">
        <v>0</v>
      </c>
      <c r="DA83" s="47">
        <v>207</v>
      </c>
      <c r="DB83" s="47">
        <v>92</v>
      </c>
      <c r="DC83" s="47">
        <v>0</v>
      </c>
      <c r="DD83" s="3">
        <f t="shared" si="152"/>
        <v>0</v>
      </c>
      <c r="DE83" s="3">
        <f t="shared" si="153"/>
        <v>0</v>
      </c>
      <c r="DF83" s="4">
        <f t="shared" si="107"/>
        <v>92</v>
      </c>
      <c r="DG83" s="3">
        <f t="shared" si="154"/>
        <v>0</v>
      </c>
      <c r="DH83" s="4">
        <f t="shared" si="146"/>
        <v>0</v>
      </c>
      <c r="DI83" s="3">
        <f t="shared" si="70"/>
        <v>0</v>
      </c>
      <c r="DJ83" s="3">
        <f t="shared" si="127"/>
        <v>202</v>
      </c>
      <c r="DL83" s="3">
        <f t="shared" si="133"/>
        <v>0</v>
      </c>
      <c r="DM83" s="3">
        <f t="shared" si="128"/>
        <v>0</v>
      </c>
      <c r="DN83" s="3">
        <f t="shared" si="129"/>
        <v>0</v>
      </c>
      <c r="DO83" s="3">
        <f t="shared" si="130"/>
        <v>0</v>
      </c>
      <c r="DP83" s="3">
        <f t="shared" si="147"/>
        <v>530.37559868918572</v>
      </c>
      <c r="DS83" s="47">
        <v>0</v>
      </c>
    </row>
    <row r="84" spans="1:123" x14ac:dyDescent="0.3">
      <c r="A84" s="1">
        <v>42451</v>
      </c>
      <c r="B84" s="3">
        <v>64116</v>
      </c>
      <c r="C84" s="4">
        <f t="shared" si="148"/>
        <v>964</v>
      </c>
      <c r="D84" s="4">
        <f t="shared" si="134"/>
        <v>62960</v>
      </c>
      <c r="E84" s="3">
        <f t="shared" si="162"/>
        <v>64116</v>
      </c>
      <c r="F84" s="4">
        <f t="shared" si="155"/>
        <v>964</v>
      </c>
      <c r="G84" s="4">
        <f t="shared" si="131"/>
        <v>486.00957902697252</v>
      </c>
      <c r="H84" s="33"/>
      <c r="I84" s="3">
        <v>14774</v>
      </c>
      <c r="J84" s="4">
        <f t="shared" si="78"/>
        <v>888</v>
      </c>
      <c r="K84" s="4">
        <f t="shared" si="135"/>
        <v>14774</v>
      </c>
      <c r="L84" s="3">
        <f t="shared" si="108"/>
        <v>14774</v>
      </c>
      <c r="M84" s="4">
        <f t="shared" si="109"/>
        <v>888</v>
      </c>
      <c r="O84" s="47"/>
      <c r="P84" s="47">
        <v>295</v>
      </c>
      <c r="Q84" s="21">
        <f t="shared" si="169"/>
        <v>295</v>
      </c>
      <c r="R84" s="21">
        <v>0</v>
      </c>
      <c r="S84" s="33"/>
      <c r="T84" s="3">
        <v>67890</v>
      </c>
      <c r="U84" s="4">
        <f t="shared" si="110"/>
        <v>541</v>
      </c>
      <c r="V84" s="4">
        <f t="shared" si="136"/>
        <v>67890</v>
      </c>
      <c r="W84" s="3">
        <f t="shared" si="111"/>
        <v>67890</v>
      </c>
      <c r="X84" s="4">
        <f t="shared" si="112"/>
        <v>541</v>
      </c>
      <c r="Z84" s="47"/>
      <c r="AA84" s="47">
        <v>581</v>
      </c>
      <c r="AB84" s="3">
        <f t="shared" si="137"/>
        <v>581</v>
      </c>
      <c r="AC84" s="3">
        <v>0</v>
      </c>
      <c r="AD84" s="41">
        <f t="shared" si="163"/>
        <v>0</v>
      </c>
      <c r="AE84" s="3">
        <v>82664</v>
      </c>
      <c r="AF84" s="3">
        <v>3094</v>
      </c>
      <c r="AG84" s="3">
        <v>3814</v>
      </c>
      <c r="AH84" s="4">
        <f t="shared" si="113"/>
        <v>720.44366019662209</v>
      </c>
      <c r="AI84" s="33"/>
      <c r="AJ84" s="47">
        <v>874.52</v>
      </c>
      <c r="AK84" s="3">
        <v>582899</v>
      </c>
      <c r="AL84" s="4">
        <f t="shared" si="106"/>
        <v>6040</v>
      </c>
      <c r="AM84" s="3">
        <v>1988750</v>
      </c>
      <c r="AN84" s="3">
        <f t="shared" si="138"/>
        <v>582899</v>
      </c>
      <c r="AO84" s="3">
        <f t="shared" si="166"/>
        <v>582899</v>
      </c>
      <c r="AP84" s="4">
        <f t="shared" si="167"/>
        <v>6040</v>
      </c>
      <c r="AQ84" s="47" t="s">
        <v>17</v>
      </c>
      <c r="AT84" s="3">
        <v>3094</v>
      </c>
      <c r="AV84" s="47">
        <v>34</v>
      </c>
      <c r="AW84" s="3">
        <f t="shared" si="114"/>
        <v>34</v>
      </c>
      <c r="AX84" s="47">
        <v>0</v>
      </c>
      <c r="AY84" s="47">
        <v>0</v>
      </c>
      <c r="AZ84" s="47">
        <v>0</v>
      </c>
      <c r="BA84" s="3">
        <f t="shared" si="139"/>
        <v>34</v>
      </c>
      <c r="BB84" s="47">
        <v>15</v>
      </c>
      <c r="BC84" s="47">
        <v>0.09</v>
      </c>
      <c r="BD84" s="47">
        <v>0.5</v>
      </c>
      <c r="BE84" s="3">
        <f t="shared" si="140"/>
        <v>0</v>
      </c>
      <c r="BF84" s="3">
        <f t="shared" si="141"/>
        <v>0</v>
      </c>
      <c r="BG84" s="3" t="b">
        <f t="shared" si="142"/>
        <v>1</v>
      </c>
      <c r="BH84" s="17"/>
      <c r="BI84" s="7"/>
      <c r="BJ84" s="12">
        <v>0</v>
      </c>
      <c r="BK84" s="4">
        <f t="shared" si="115"/>
        <v>34</v>
      </c>
      <c r="BL84" s="4">
        <f t="shared" si="143"/>
        <v>3050.5050505050503</v>
      </c>
      <c r="BM84" s="4">
        <f t="shared" si="116"/>
        <v>3050.5050505050503</v>
      </c>
      <c r="BN84" s="4">
        <f t="shared" si="117"/>
        <v>3084.5050505050503</v>
      </c>
      <c r="BO84" s="33"/>
      <c r="BP84" s="47">
        <v>501.71</v>
      </c>
      <c r="BQ84" s="3">
        <v>57170</v>
      </c>
      <c r="BR84" s="4">
        <v>-387</v>
      </c>
      <c r="BS84" s="4">
        <f t="shared" si="144"/>
        <v>54471</v>
      </c>
      <c r="BT84" s="4">
        <f t="shared" si="164"/>
        <v>54471</v>
      </c>
      <c r="BU84" s="4">
        <f t="shared" si="170"/>
        <v>0</v>
      </c>
      <c r="BV84" s="47" t="s">
        <v>15</v>
      </c>
      <c r="BY84" s="47">
        <v>93</v>
      </c>
      <c r="BZ84" s="47">
        <v>34</v>
      </c>
      <c r="CA84" s="47">
        <v>283</v>
      </c>
      <c r="CB84" s="3">
        <f t="shared" si="119"/>
        <v>283</v>
      </c>
      <c r="CC84" s="3">
        <v>0</v>
      </c>
      <c r="CD84" s="47">
        <v>0</v>
      </c>
      <c r="CE84" s="47">
        <v>0</v>
      </c>
      <c r="CF84" s="3">
        <f t="shared" si="145"/>
        <v>283</v>
      </c>
      <c r="CG84" s="47">
        <v>5</v>
      </c>
      <c r="CL84" s="47">
        <v>0</v>
      </c>
      <c r="CM84" s="4">
        <f t="shared" si="120"/>
        <v>0</v>
      </c>
      <c r="CN84" s="4">
        <f t="shared" si="121"/>
        <v>34</v>
      </c>
      <c r="CO84" s="4">
        <f t="shared" si="122"/>
        <v>0</v>
      </c>
      <c r="CP84" s="4">
        <f t="shared" si="123"/>
        <v>249</v>
      </c>
      <c r="CQ84" s="4">
        <f t="shared" si="124"/>
        <v>0</v>
      </c>
      <c r="CR84" s="4">
        <f t="shared" si="125"/>
        <v>0</v>
      </c>
      <c r="CS84" s="4">
        <f t="shared" si="126"/>
        <v>0</v>
      </c>
      <c r="CT84" s="47">
        <v>14</v>
      </c>
      <c r="CU84" s="32"/>
      <c r="CV84" s="47">
        <v>359.81</v>
      </c>
      <c r="CW84" s="47">
        <v>524</v>
      </c>
      <c r="CX84" s="4">
        <v>0</v>
      </c>
      <c r="CY84" s="47">
        <v>283</v>
      </c>
      <c r="CZ84" s="47">
        <v>0</v>
      </c>
      <c r="DA84" s="47">
        <v>204</v>
      </c>
      <c r="DB84" s="47">
        <v>85</v>
      </c>
      <c r="DC84" s="47">
        <v>0</v>
      </c>
      <c r="DD84" s="3">
        <f t="shared" si="152"/>
        <v>0</v>
      </c>
      <c r="DE84" s="3">
        <f t="shared" si="153"/>
        <v>0</v>
      </c>
      <c r="DF84" s="4">
        <f t="shared" si="107"/>
        <v>85</v>
      </c>
      <c r="DG84" s="3">
        <f t="shared" si="154"/>
        <v>0</v>
      </c>
      <c r="DH84" s="4">
        <f t="shared" si="146"/>
        <v>0</v>
      </c>
      <c r="DI84" s="3">
        <f t="shared" si="70"/>
        <v>0</v>
      </c>
      <c r="DJ84" s="3">
        <f t="shared" si="127"/>
        <v>198</v>
      </c>
      <c r="DL84" s="3">
        <f t="shared" si="133"/>
        <v>0</v>
      </c>
      <c r="DM84" s="3">
        <f t="shared" si="128"/>
        <v>0</v>
      </c>
      <c r="DN84" s="3">
        <f t="shared" si="129"/>
        <v>0</v>
      </c>
      <c r="DO84" s="3">
        <f t="shared" si="130"/>
        <v>0</v>
      </c>
      <c r="DP84" s="3">
        <f t="shared" si="147"/>
        <v>486.00957902697252</v>
      </c>
      <c r="DS84" s="47">
        <v>0</v>
      </c>
    </row>
    <row r="85" spans="1:123" x14ac:dyDescent="0.3">
      <c r="A85" s="1">
        <v>42452</v>
      </c>
      <c r="B85" s="3">
        <v>64503</v>
      </c>
      <c r="C85" s="4">
        <f t="shared" si="148"/>
        <v>387</v>
      </c>
      <c r="D85" s="4">
        <f t="shared" si="134"/>
        <v>62960</v>
      </c>
      <c r="E85" s="3">
        <f t="shared" si="162"/>
        <v>64503</v>
      </c>
      <c r="F85" s="4">
        <f t="shared" si="155"/>
        <v>387</v>
      </c>
      <c r="G85" s="4">
        <f t="shared" si="131"/>
        <v>195.10965465086966</v>
      </c>
      <c r="H85" s="33"/>
      <c r="I85" s="3">
        <v>14931</v>
      </c>
      <c r="J85" s="4">
        <f t="shared" si="78"/>
        <v>157</v>
      </c>
      <c r="K85" s="4">
        <f t="shared" si="135"/>
        <v>14931</v>
      </c>
      <c r="L85" s="3">
        <f t="shared" si="108"/>
        <v>14931</v>
      </c>
      <c r="M85" s="4">
        <f t="shared" si="109"/>
        <v>157</v>
      </c>
      <c r="O85" s="47"/>
      <c r="P85" s="47">
        <v>507</v>
      </c>
      <c r="Q85" s="21">
        <f t="shared" si="169"/>
        <v>507</v>
      </c>
      <c r="R85" s="21">
        <v>0</v>
      </c>
      <c r="S85" s="33"/>
      <c r="T85" s="3">
        <v>68714</v>
      </c>
      <c r="U85" s="4">
        <f t="shared" si="110"/>
        <v>824</v>
      </c>
      <c r="V85" s="4">
        <f t="shared" si="136"/>
        <v>68714</v>
      </c>
      <c r="W85" s="3">
        <f t="shared" si="111"/>
        <v>68714</v>
      </c>
      <c r="X85" s="4">
        <f t="shared" si="112"/>
        <v>824</v>
      </c>
      <c r="Z85" s="47"/>
      <c r="AA85" s="47">
        <v>560</v>
      </c>
      <c r="AB85" s="3">
        <f t="shared" si="137"/>
        <v>560</v>
      </c>
      <c r="AC85" s="3">
        <v>0</v>
      </c>
      <c r="AD85" s="41">
        <f t="shared" si="163"/>
        <v>0</v>
      </c>
      <c r="AE85" s="3">
        <v>83645</v>
      </c>
      <c r="AF85" s="3">
        <v>2662</v>
      </c>
      <c r="AG85" s="3">
        <v>3157</v>
      </c>
      <c r="AH85" s="4">
        <f t="shared" si="113"/>
        <v>494.58028737080917</v>
      </c>
      <c r="AI85" s="33"/>
      <c r="AJ85" s="47">
        <v>875.53</v>
      </c>
      <c r="AK85" s="3">
        <v>588099</v>
      </c>
      <c r="AL85" s="4">
        <f t="shared" si="106"/>
        <v>5200</v>
      </c>
      <c r="AM85" s="3">
        <v>1995000</v>
      </c>
      <c r="AN85" s="3">
        <f t="shared" si="138"/>
        <v>588099</v>
      </c>
      <c r="AO85" s="3">
        <f t="shared" si="166"/>
        <v>588099</v>
      </c>
      <c r="AP85" s="4">
        <f t="shared" si="167"/>
        <v>5200</v>
      </c>
      <c r="AQ85" s="47" t="s">
        <v>17</v>
      </c>
      <c r="AT85" s="3">
        <v>2662</v>
      </c>
      <c r="AV85" s="47">
        <v>17</v>
      </c>
      <c r="AW85" s="3">
        <f t="shared" si="114"/>
        <v>17</v>
      </c>
      <c r="AX85" s="47">
        <v>0</v>
      </c>
      <c r="AY85" s="47">
        <v>0</v>
      </c>
      <c r="AZ85" s="47">
        <v>0</v>
      </c>
      <c r="BA85" s="3">
        <f t="shared" si="139"/>
        <v>17</v>
      </c>
      <c r="BB85" s="47">
        <v>23</v>
      </c>
      <c r="BC85" s="47">
        <v>0.14000000000000001</v>
      </c>
      <c r="BD85" s="47">
        <v>0</v>
      </c>
      <c r="BE85" s="3">
        <f t="shared" si="140"/>
        <v>0</v>
      </c>
      <c r="BF85" s="3">
        <f t="shared" si="141"/>
        <v>0</v>
      </c>
      <c r="BG85" s="3" t="b">
        <f t="shared" si="142"/>
        <v>1</v>
      </c>
      <c r="BH85" s="17"/>
      <c r="BI85" s="7"/>
      <c r="BJ85" s="12">
        <v>0</v>
      </c>
      <c r="BK85" s="4">
        <f t="shared" si="115"/>
        <v>17</v>
      </c>
      <c r="BL85" s="4">
        <f t="shared" si="143"/>
        <v>2626.2626262626263</v>
      </c>
      <c r="BM85" s="4">
        <f t="shared" si="116"/>
        <v>2626.2626262626263</v>
      </c>
      <c r="BN85" s="4">
        <f t="shared" si="117"/>
        <v>2643.2626262626263</v>
      </c>
      <c r="BO85" s="33"/>
      <c r="BP85" s="47">
        <v>501.31</v>
      </c>
      <c r="BQ85" s="3">
        <v>56729</v>
      </c>
      <c r="BR85" s="4">
        <v>-441</v>
      </c>
      <c r="BS85" s="4">
        <f t="shared" si="144"/>
        <v>54471</v>
      </c>
      <c r="BT85" s="4">
        <f t="shared" si="164"/>
        <v>54471</v>
      </c>
      <c r="BU85" s="4">
        <f t="shared" si="170"/>
        <v>0</v>
      </c>
      <c r="BV85" s="47" t="s">
        <v>15</v>
      </c>
      <c r="BY85" s="47">
        <v>67</v>
      </c>
      <c r="BZ85" s="47">
        <v>17</v>
      </c>
      <c r="CA85" s="47">
        <v>284</v>
      </c>
      <c r="CB85" s="3">
        <f t="shared" si="119"/>
        <v>284</v>
      </c>
      <c r="CC85" s="3">
        <v>0</v>
      </c>
      <c r="CD85" s="47">
        <v>0</v>
      </c>
      <c r="CE85" s="47">
        <v>0</v>
      </c>
      <c r="CF85" s="3">
        <f t="shared" si="145"/>
        <v>284</v>
      </c>
      <c r="CG85" s="47">
        <v>5</v>
      </c>
      <c r="CL85" s="47">
        <v>0</v>
      </c>
      <c r="CM85" s="4">
        <f t="shared" si="120"/>
        <v>0</v>
      </c>
      <c r="CN85" s="4">
        <f t="shared" si="121"/>
        <v>17</v>
      </c>
      <c r="CO85" s="4">
        <f t="shared" si="122"/>
        <v>0</v>
      </c>
      <c r="CP85" s="4">
        <f t="shared" si="123"/>
        <v>267</v>
      </c>
      <c r="CQ85" s="4">
        <f t="shared" si="124"/>
        <v>0</v>
      </c>
      <c r="CR85" s="4">
        <f t="shared" si="125"/>
        <v>0</v>
      </c>
      <c r="CS85" s="4">
        <f t="shared" si="126"/>
        <v>0</v>
      </c>
      <c r="CT85" s="47">
        <v>10</v>
      </c>
      <c r="CU85" s="32"/>
      <c r="CV85" s="47">
        <v>359.81</v>
      </c>
      <c r="CW85" s="47">
        <v>524</v>
      </c>
      <c r="CX85" s="4">
        <v>0</v>
      </c>
      <c r="CY85" s="47">
        <v>284</v>
      </c>
      <c r="CZ85" s="47">
        <v>0</v>
      </c>
      <c r="DA85" s="47">
        <v>202</v>
      </c>
      <c r="DB85" s="47">
        <v>88</v>
      </c>
      <c r="DC85" s="47">
        <v>0</v>
      </c>
      <c r="DD85" s="3">
        <f t="shared" si="152"/>
        <v>0</v>
      </c>
      <c r="DE85" s="3">
        <f t="shared" si="153"/>
        <v>0</v>
      </c>
      <c r="DF85" s="4">
        <f t="shared" si="107"/>
        <v>88</v>
      </c>
      <c r="DG85" s="3">
        <f t="shared" si="154"/>
        <v>0</v>
      </c>
      <c r="DH85" s="4">
        <f t="shared" si="146"/>
        <v>0</v>
      </c>
      <c r="DI85" s="3">
        <f t="shared" si="70"/>
        <v>0</v>
      </c>
      <c r="DJ85" s="3">
        <f t="shared" si="127"/>
        <v>196</v>
      </c>
      <c r="DL85" s="3">
        <f t="shared" si="133"/>
        <v>0</v>
      </c>
      <c r="DM85" s="3">
        <f t="shared" si="128"/>
        <v>0</v>
      </c>
      <c r="DN85" s="3">
        <f t="shared" si="129"/>
        <v>0</v>
      </c>
      <c r="DO85" s="3">
        <f t="shared" si="130"/>
        <v>0</v>
      </c>
      <c r="DP85" s="3">
        <f t="shared" si="147"/>
        <v>195.10965465086966</v>
      </c>
      <c r="DS85" s="47">
        <v>0</v>
      </c>
    </row>
    <row r="86" spans="1:123" x14ac:dyDescent="0.3">
      <c r="A86" s="1">
        <v>42453</v>
      </c>
      <c r="B86" s="3">
        <v>64503</v>
      </c>
      <c r="C86" s="4">
        <f t="shared" si="148"/>
        <v>0</v>
      </c>
      <c r="D86" s="4">
        <f t="shared" si="134"/>
        <v>62960</v>
      </c>
      <c r="E86" s="3">
        <f t="shared" si="162"/>
        <v>64503</v>
      </c>
      <c r="F86" s="4">
        <f t="shared" si="155"/>
        <v>0</v>
      </c>
      <c r="G86" s="4">
        <f t="shared" si="131"/>
        <v>0</v>
      </c>
      <c r="H86" s="33"/>
      <c r="I86" s="3">
        <v>15194</v>
      </c>
      <c r="J86" s="4">
        <f t="shared" si="78"/>
        <v>263</v>
      </c>
      <c r="K86" s="4">
        <f t="shared" si="135"/>
        <v>15194</v>
      </c>
      <c r="L86" s="3">
        <f t="shared" si="108"/>
        <v>15194</v>
      </c>
      <c r="M86" s="4">
        <f t="shared" si="109"/>
        <v>263</v>
      </c>
      <c r="O86" s="47"/>
      <c r="P86" s="47">
        <v>461</v>
      </c>
      <c r="Q86" s="21">
        <f t="shared" si="169"/>
        <v>461</v>
      </c>
      <c r="R86" s="21">
        <v>0</v>
      </c>
      <c r="S86" s="33"/>
      <c r="T86" s="3">
        <v>69241</v>
      </c>
      <c r="U86" s="4">
        <f t="shared" si="110"/>
        <v>527</v>
      </c>
      <c r="V86" s="4">
        <f t="shared" si="136"/>
        <v>69241</v>
      </c>
      <c r="W86" s="3">
        <f t="shared" si="111"/>
        <v>69241</v>
      </c>
      <c r="X86" s="4">
        <f t="shared" si="112"/>
        <v>527</v>
      </c>
      <c r="Z86" s="47"/>
      <c r="AA86" s="47">
        <v>600</v>
      </c>
      <c r="AB86" s="3">
        <f t="shared" si="137"/>
        <v>600</v>
      </c>
      <c r="AC86" s="3">
        <v>0</v>
      </c>
      <c r="AD86" s="41">
        <f t="shared" si="163"/>
        <v>0</v>
      </c>
      <c r="AE86" s="3">
        <v>84435</v>
      </c>
      <c r="AF86" s="3">
        <v>2445</v>
      </c>
      <c r="AG86" s="3">
        <v>2843</v>
      </c>
      <c r="AH86" s="4">
        <f t="shared" si="113"/>
        <v>398.2858583312327</v>
      </c>
      <c r="AI86" s="33"/>
      <c r="AJ86" s="47">
        <v>876.44</v>
      </c>
      <c r="AK86" s="3">
        <v>592809</v>
      </c>
      <c r="AL86" s="4">
        <f t="shared" si="106"/>
        <v>4710</v>
      </c>
      <c r="AM86" s="3">
        <v>2001250</v>
      </c>
      <c r="AN86" s="3">
        <f t="shared" si="138"/>
        <v>592809</v>
      </c>
      <c r="AO86" s="3">
        <f t="shared" si="166"/>
        <v>592809</v>
      </c>
      <c r="AP86" s="4">
        <f t="shared" si="167"/>
        <v>4710</v>
      </c>
      <c r="AQ86" s="47" t="s">
        <v>17</v>
      </c>
      <c r="AT86" s="3">
        <v>2445</v>
      </c>
      <c r="AV86" s="47">
        <v>48</v>
      </c>
      <c r="AW86" s="3">
        <f t="shared" si="114"/>
        <v>48</v>
      </c>
      <c r="AX86" s="47">
        <v>0</v>
      </c>
      <c r="AY86" s="47">
        <v>0</v>
      </c>
      <c r="AZ86" s="47">
        <v>0</v>
      </c>
      <c r="BA86" s="3">
        <f t="shared" si="139"/>
        <v>48</v>
      </c>
      <c r="BB86" s="47">
        <v>22</v>
      </c>
      <c r="BC86" s="47">
        <v>0.13</v>
      </c>
      <c r="BD86" s="47">
        <v>0</v>
      </c>
      <c r="BE86" s="3">
        <f t="shared" si="140"/>
        <v>0</v>
      </c>
      <c r="BF86" s="3">
        <f t="shared" si="141"/>
        <v>0</v>
      </c>
      <c r="BG86" s="3" t="b">
        <f t="shared" si="142"/>
        <v>1</v>
      </c>
      <c r="BH86" s="17"/>
      <c r="BI86" s="7"/>
      <c r="BJ86" s="12">
        <v>0</v>
      </c>
      <c r="BK86" s="4">
        <f t="shared" si="115"/>
        <v>48</v>
      </c>
      <c r="BL86" s="4">
        <f t="shared" si="143"/>
        <v>2378.787878787879</v>
      </c>
      <c r="BM86" s="4">
        <f t="shared" si="116"/>
        <v>2378.787878787879</v>
      </c>
      <c r="BN86" s="4">
        <f t="shared" si="117"/>
        <v>2426.787878787879</v>
      </c>
      <c r="BO86" s="33"/>
      <c r="BP86" s="47">
        <v>500.93</v>
      </c>
      <c r="BQ86" s="3">
        <v>56311</v>
      </c>
      <c r="BR86" s="4">
        <v>-418</v>
      </c>
      <c r="BS86" s="4">
        <f t="shared" si="144"/>
        <v>54471</v>
      </c>
      <c r="BT86" s="4">
        <f t="shared" si="164"/>
        <v>54471</v>
      </c>
      <c r="BU86" s="4">
        <f t="shared" si="170"/>
        <v>0</v>
      </c>
      <c r="BV86" s="47" t="s">
        <v>15</v>
      </c>
      <c r="BY86" s="47">
        <v>80</v>
      </c>
      <c r="BZ86" s="47">
        <v>48</v>
      </c>
      <c r="CA86" s="47">
        <v>286</v>
      </c>
      <c r="CB86" s="3">
        <f t="shared" si="119"/>
        <v>286</v>
      </c>
      <c r="CC86" s="3">
        <v>0</v>
      </c>
      <c r="CD86" s="47">
        <v>0</v>
      </c>
      <c r="CE86" s="47">
        <v>0</v>
      </c>
      <c r="CF86" s="3">
        <f t="shared" si="145"/>
        <v>286</v>
      </c>
      <c r="CG86" s="47">
        <v>5</v>
      </c>
      <c r="CL86" s="47">
        <v>0</v>
      </c>
      <c r="CM86" s="4">
        <f t="shared" si="120"/>
        <v>0</v>
      </c>
      <c r="CN86" s="4">
        <f t="shared" si="121"/>
        <v>48</v>
      </c>
      <c r="CO86" s="4">
        <f t="shared" si="122"/>
        <v>0</v>
      </c>
      <c r="CP86" s="4">
        <f t="shared" si="123"/>
        <v>238</v>
      </c>
      <c r="CQ86" s="4">
        <f t="shared" si="124"/>
        <v>0</v>
      </c>
      <c r="CR86" s="4">
        <f t="shared" si="125"/>
        <v>0</v>
      </c>
      <c r="CS86" s="4">
        <f t="shared" si="126"/>
        <v>0</v>
      </c>
      <c r="CT86" s="47">
        <v>8.6999999999999993</v>
      </c>
      <c r="CU86" s="32"/>
      <c r="CV86" s="47">
        <v>359.81</v>
      </c>
      <c r="CW86" s="47">
        <v>524</v>
      </c>
      <c r="CX86" s="4">
        <v>0</v>
      </c>
      <c r="CY86" s="47">
        <v>286</v>
      </c>
      <c r="CZ86" s="47">
        <v>0</v>
      </c>
      <c r="DA86" s="47">
        <v>204</v>
      </c>
      <c r="DB86" s="47">
        <v>88</v>
      </c>
      <c r="DC86" s="47">
        <v>0</v>
      </c>
      <c r="DD86" s="3">
        <f t="shared" si="152"/>
        <v>0</v>
      </c>
      <c r="DE86" s="3">
        <f t="shared" si="153"/>
        <v>0</v>
      </c>
      <c r="DF86" s="4">
        <f t="shared" si="107"/>
        <v>88</v>
      </c>
      <c r="DG86" s="3">
        <f t="shared" si="154"/>
        <v>0</v>
      </c>
      <c r="DH86" s="4">
        <f t="shared" si="146"/>
        <v>0</v>
      </c>
      <c r="DI86" s="3">
        <f t="shared" si="70"/>
        <v>0</v>
      </c>
      <c r="DJ86" s="3">
        <f t="shared" si="127"/>
        <v>198</v>
      </c>
      <c r="DL86" s="3">
        <f t="shared" si="133"/>
        <v>0</v>
      </c>
      <c r="DM86" s="3">
        <f t="shared" si="128"/>
        <v>0</v>
      </c>
      <c r="DN86" s="3">
        <f t="shared" si="129"/>
        <v>0</v>
      </c>
      <c r="DO86" s="3">
        <f t="shared" si="130"/>
        <v>0</v>
      </c>
      <c r="DP86" s="3">
        <f t="shared" si="147"/>
        <v>0</v>
      </c>
      <c r="DS86" s="47">
        <v>0</v>
      </c>
    </row>
    <row r="87" spans="1:123" x14ac:dyDescent="0.3">
      <c r="A87" s="1">
        <v>42454</v>
      </c>
      <c r="B87" s="3">
        <v>64116</v>
      </c>
      <c r="C87" s="4">
        <f t="shared" si="148"/>
        <v>-387</v>
      </c>
      <c r="D87" s="4">
        <f t="shared" si="134"/>
        <v>62960</v>
      </c>
      <c r="E87" s="3">
        <f t="shared" si="162"/>
        <v>64116</v>
      </c>
      <c r="F87" s="4">
        <f t="shared" si="155"/>
        <v>-387</v>
      </c>
      <c r="G87" s="4">
        <f t="shared" si="131"/>
        <v>0</v>
      </c>
      <c r="H87" s="33"/>
      <c r="I87" s="3">
        <v>15497</v>
      </c>
      <c r="J87" s="4">
        <f t="shared" si="78"/>
        <v>303</v>
      </c>
      <c r="K87" s="4">
        <f t="shared" si="135"/>
        <v>15497</v>
      </c>
      <c r="L87" s="3">
        <f t="shared" si="108"/>
        <v>15497</v>
      </c>
      <c r="M87" s="4">
        <f t="shared" si="109"/>
        <v>303</v>
      </c>
      <c r="O87" s="47"/>
      <c r="P87" s="47">
        <v>457</v>
      </c>
      <c r="Q87" s="21">
        <f t="shared" si="169"/>
        <v>457</v>
      </c>
      <c r="R87" s="21">
        <v>0</v>
      </c>
      <c r="S87" s="33"/>
      <c r="T87" s="3">
        <v>69813</v>
      </c>
      <c r="U87" s="4">
        <f t="shared" si="110"/>
        <v>572</v>
      </c>
      <c r="V87" s="4">
        <f t="shared" si="136"/>
        <v>69813</v>
      </c>
      <c r="W87" s="3">
        <f t="shared" si="111"/>
        <v>69813</v>
      </c>
      <c r="X87" s="4">
        <f t="shared" si="112"/>
        <v>572</v>
      </c>
      <c r="Z87" s="47"/>
      <c r="AA87" s="47">
        <v>602</v>
      </c>
      <c r="AB87" s="3">
        <f t="shared" si="137"/>
        <v>602</v>
      </c>
      <c r="AC87" s="3">
        <v>0</v>
      </c>
      <c r="AD87" s="41">
        <f t="shared" si="163"/>
        <v>0</v>
      </c>
      <c r="AE87" s="3">
        <v>85310</v>
      </c>
      <c r="AF87" s="3">
        <v>2361</v>
      </c>
      <c r="AG87" s="3">
        <v>2013</v>
      </c>
      <c r="AH87" s="4">
        <f t="shared" si="113"/>
        <v>441.13940005041593</v>
      </c>
      <c r="AI87" s="33"/>
      <c r="AJ87" s="47">
        <v>877.28</v>
      </c>
      <c r="AK87" s="3">
        <v>597176</v>
      </c>
      <c r="AL87" s="4">
        <f t="shared" si="106"/>
        <v>4367</v>
      </c>
      <c r="AM87" s="3">
        <v>2007500</v>
      </c>
      <c r="AN87" s="3">
        <f t="shared" si="138"/>
        <v>597176</v>
      </c>
      <c r="AO87" s="3">
        <f t="shared" si="166"/>
        <v>597176</v>
      </c>
      <c r="AP87" s="4">
        <f t="shared" si="167"/>
        <v>4367</v>
      </c>
      <c r="AQ87" s="47" t="s">
        <v>17</v>
      </c>
      <c r="AT87" s="3">
        <v>2361</v>
      </c>
      <c r="AV87" s="47">
        <v>134</v>
      </c>
      <c r="AW87" s="3">
        <f t="shared" si="114"/>
        <v>134</v>
      </c>
      <c r="AX87" s="47">
        <v>0</v>
      </c>
      <c r="AY87" s="47">
        <v>0</v>
      </c>
      <c r="AZ87" s="47">
        <v>0</v>
      </c>
      <c r="BA87" s="3">
        <f t="shared" si="139"/>
        <v>134</v>
      </c>
      <c r="BB87" s="47">
        <v>25</v>
      </c>
      <c r="BC87" s="47">
        <v>0.15</v>
      </c>
      <c r="BD87" s="47">
        <v>0</v>
      </c>
      <c r="BE87" s="3">
        <f t="shared" si="140"/>
        <v>0</v>
      </c>
      <c r="BF87" s="3">
        <f t="shared" si="141"/>
        <v>0</v>
      </c>
      <c r="BG87" s="3" t="b">
        <f t="shared" si="142"/>
        <v>1</v>
      </c>
      <c r="BH87" s="17"/>
      <c r="BI87" s="7"/>
      <c r="BJ87" s="12">
        <v>0</v>
      </c>
      <c r="BK87" s="4">
        <f t="shared" si="115"/>
        <v>134</v>
      </c>
      <c r="BL87" s="4">
        <f t="shared" si="143"/>
        <v>2205.5555555555557</v>
      </c>
      <c r="BM87" s="4">
        <f t="shared" si="116"/>
        <v>2205.5555555555557</v>
      </c>
      <c r="BN87" s="4">
        <f t="shared" si="117"/>
        <v>2339.5555555555557</v>
      </c>
      <c r="BO87" s="33"/>
      <c r="BP87" s="47">
        <v>500.73</v>
      </c>
      <c r="BQ87" s="3">
        <v>56094</v>
      </c>
      <c r="BR87" s="4">
        <v>-217</v>
      </c>
      <c r="BS87" s="4">
        <f t="shared" si="144"/>
        <v>54471</v>
      </c>
      <c r="BT87" s="4">
        <f t="shared" si="164"/>
        <v>54471</v>
      </c>
      <c r="BU87" s="4">
        <f t="shared" si="170"/>
        <v>0</v>
      </c>
      <c r="BV87" s="47" t="s">
        <v>15</v>
      </c>
      <c r="BY87" s="47">
        <v>181</v>
      </c>
      <c r="BZ87" s="47">
        <v>134</v>
      </c>
      <c r="CA87" s="47">
        <v>285</v>
      </c>
      <c r="CB87" s="3">
        <f t="shared" si="119"/>
        <v>285</v>
      </c>
      <c r="CC87" s="3">
        <v>0</v>
      </c>
      <c r="CD87" s="47">
        <v>0</v>
      </c>
      <c r="CE87" s="47">
        <v>0</v>
      </c>
      <c r="CF87" s="3">
        <f t="shared" si="145"/>
        <v>285</v>
      </c>
      <c r="CG87" s="47">
        <v>5</v>
      </c>
      <c r="CL87" s="47">
        <v>0</v>
      </c>
      <c r="CM87" s="4">
        <f t="shared" si="120"/>
        <v>0</v>
      </c>
      <c r="CN87" s="4">
        <f t="shared" si="121"/>
        <v>134</v>
      </c>
      <c r="CO87" s="4">
        <f t="shared" si="122"/>
        <v>0</v>
      </c>
      <c r="CP87" s="4">
        <f t="shared" si="123"/>
        <v>151</v>
      </c>
      <c r="CQ87" s="4">
        <f t="shared" si="124"/>
        <v>0</v>
      </c>
      <c r="CR87" s="4">
        <f t="shared" si="125"/>
        <v>0</v>
      </c>
      <c r="CS87" s="4">
        <f t="shared" si="126"/>
        <v>0</v>
      </c>
      <c r="CT87" s="47">
        <v>8</v>
      </c>
      <c r="CU87" s="32"/>
      <c r="CV87" s="47">
        <v>359.81</v>
      </c>
      <c r="CW87" s="47">
        <v>524</v>
      </c>
      <c r="CX87" s="4">
        <v>0</v>
      </c>
      <c r="CY87" s="47">
        <v>285</v>
      </c>
      <c r="CZ87" s="47">
        <v>0</v>
      </c>
      <c r="DA87" s="47">
        <v>204</v>
      </c>
      <c r="DB87" s="47">
        <v>88</v>
      </c>
      <c r="DC87" s="47">
        <v>0</v>
      </c>
      <c r="DD87" s="3">
        <f t="shared" si="152"/>
        <v>0</v>
      </c>
      <c r="DE87" s="3">
        <f t="shared" si="153"/>
        <v>0</v>
      </c>
      <c r="DF87" s="4">
        <f t="shared" si="107"/>
        <v>88</v>
      </c>
      <c r="DG87" s="3">
        <f t="shared" si="154"/>
        <v>0</v>
      </c>
      <c r="DH87" s="4">
        <f t="shared" si="146"/>
        <v>0</v>
      </c>
      <c r="DI87" s="3">
        <f t="shared" ref="DI87:DI150" si="171">DB87+DC87-DD87-DE87-DF87-DG87-DH87</f>
        <v>0</v>
      </c>
      <c r="DJ87" s="3">
        <f t="shared" si="127"/>
        <v>197</v>
      </c>
      <c r="DL87" s="3">
        <f t="shared" si="133"/>
        <v>0</v>
      </c>
      <c r="DM87" s="3">
        <f t="shared" si="128"/>
        <v>0</v>
      </c>
      <c r="DN87" s="3">
        <f t="shared" si="129"/>
        <v>0</v>
      </c>
      <c r="DO87" s="3">
        <f t="shared" si="130"/>
        <v>0</v>
      </c>
      <c r="DP87" s="3">
        <f t="shared" si="147"/>
        <v>0</v>
      </c>
      <c r="DS87" s="47">
        <v>0</v>
      </c>
    </row>
    <row r="88" spans="1:123" x14ac:dyDescent="0.3">
      <c r="A88" s="1">
        <v>42455</v>
      </c>
      <c r="B88" s="3">
        <v>63826</v>
      </c>
      <c r="C88" s="4">
        <f t="shared" si="148"/>
        <v>-290</v>
      </c>
      <c r="D88" s="4">
        <f t="shared" si="134"/>
        <v>62960</v>
      </c>
      <c r="E88" s="3">
        <f t="shared" si="162"/>
        <v>63826</v>
      </c>
      <c r="F88" s="4">
        <f t="shared" si="155"/>
        <v>-290</v>
      </c>
      <c r="G88" s="4">
        <f t="shared" si="131"/>
        <v>0</v>
      </c>
      <c r="H88" s="33"/>
      <c r="I88" s="3">
        <v>15868</v>
      </c>
      <c r="J88" s="4">
        <f t="shared" si="78"/>
        <v>371</v>
      </c>
      <c r="K88" s="4">
        <f t="shared" si="135"/>
        <v>15868</v>
      </c>
      <c r="L88" s="3">
        <f t="shared" si="108"/>
        <v>15868</v>
      </c>
      <c r="M88" s="4">
        <f t="shared" si="109"/>
        <v>371</v>
      </c>
      <c r="O88" s="47"/>
      <c r="P88" s="47"/>
      <c r="Q88" s="21">
        <f t="shared" si="169"/>
        <v>0</v>
      </c>
      <c r="R88" s="21">
        <v>0</v>
      </c>
      <c r="S88" s="33"/>
      <c r="T88" s="3">
        <v>70362</v>
      </c>
      <c r="U88" s="4">
        <f t="shared" si="110"/>
        <v>549</v>
      </c>
      <c r="V88" s="4">
        <f t="shared" si="136"/>
        <v>70362</v>
      </c>
      <c r="W88" s="3">
        <f t="shared" si="111"/>
        <v>70362</v>
      </c>
      <c r="X88" s="4">
        <f t="shared" si="112"/>
        <v>549</v>
      </c>
      <c r="Z88" s="47"/>
      <c r="AA88" s="47" t="s">
        <v>47</v>
      </c>
      <c r="AB88" s="3"/>
      <c r="AC88" s="3">
        <v>0</v>
      </c>
      <c r="AD88" s="41">
        <f t="shared" si="163"/>
        <v>0</v>
      </c>
      <c r="AE88" s="3">
        <v>86230</v>
      </c>
      <c r="AF88" s="47">
        <v>773</v>
      </c>
      <c r="AG88" s="3">
        <v>2026</v>
      </c>
      <c r="AH88" s="4">
        <f t="shared" si="113"/>
        <v>463.82656919586589</v>
      </c>
      <c r="AI88" s="33"/>
      <c r="AJ88" s="47">
        <v>877.5</v>
      </c>
      <c r="AK88" s="3">
        <v>598324</v>
      </c>
      <c r="AL88" s="4">
        <f t="shared" si="106"/>
        <v>1148</v>
      </c>
      <c r="AM88" s="3">
        <v>2013750</v>
      </c>
      <c r="AN88" s="3">
        <f t="shared" si="138"/>
        <v>598324</v>
      </c>
      <c r="AO88" s="3">
        <f t="shared" si="166"/>
        <v>598324</v>
      </c>
      <c r="AP88" s="4">
        <f t="shared" si="167"/>
        <v>1148</v>
      </c>
      <c r="AQ88" s="47" t="s">
        <v>17</v>
      </c>
      <c r="AT88" s="47">
        <v>773</v>
      </c>
      <c r="AV88" s="47">
        <v>164</v>
      </c>
      <c r="AW88" s="3">
        <f t="shared" si="114"/>
        <v>164</v>
      </c>
      <c r="AX88" s="47">
        <v>0</v>
      </c>
      <c r="AY88" s="47">
        <v>0</v>
      </c>
      <c r="AZ88" s="47">
        <v>0</v>
      </c>
      <c r="BA88" s="3">
        <f t="shared" si="139"/>
        <v>164</v>
      </c>
      <c r="BB88" s="47">
        <v>30</v>
      </c>
      <c r="BC88" s="47">
        <v>0.18</v>
      </c>
      <c r="BD88" s="47">
        <v>0</v>
      </c>
      <c r="BE88" s="3">
        <f t="shared" si="140"/>
        <v>0</v>
      </c>
      <c r="BF88" s="3">
        <f t="shared" si="141"/>
        <v>0</v>
      </c>
      <c r="BG88" s="3" t="b">
        <f t="shared" si="142"/>
        <v>1</v>
      </c>
      <c r="BH88" s="17"/>
      <c r="BI88" s="7"/>
      <c r="BJ88" s="12">
        <v>0</v>
      </c>
      <c r="BK88" s="4">
        <f t="shared" si="115"/>
        <v>164</v>
      </c>
      <c r="BL88" s="4">
        <f t="shared" si="143"/>
        <v>579.79797979797979</v>
      </c>
      <c r="BM88" s="4">
        <f t="shared" si="116"/>
        <v>579.79797979797979</v>
      </c>
      <c r="BN88" s="4">
        <f t="shared" si="117"/>
        <v>743.79797979797979</v>
      </c>
      <c r="BO88" s="33"/>
      <c r="BP88" s="47">
        <v>500.4</v>
      </c>
      <c r="BQ88" s="3">
        <v>55737</v>
      </c>
      <c r="BR88" s="4">
        <v>-357</v>
      </c>
      <c r="BS88" s="4">
        <f t="shared" si="144"/>
        <v>54471</v>
      </c>
      <c r="BT88" s="4">
        <f t="shared" si="164"/>
        <v>54471</v>
      </c>
      <c r="BU88" s="4">
        <f t="shared" si="170"/>
        <v>0</v>
      </c>
      <c r="BV88" s="47" t="s">
        <v>15</v>
      </c>
      <c r="BY88" s="47">
        <v>207</v>
      </c>
      <c r="BZ88" s="47">
        <v>164</v>
      </c>
      <c r="CA88" s="47">
        <v>381</v>
      </c>
      <c r="CB88" s="3">
        <f t="shared" si="119"/>
        <v>381</v>
      </c>
      <c r="CC88" s="3">
        <v>0</v>
      </c>
      <c r="CD88" s="47">
        <v>0</v>
      </c>
      <c r="CE88" s="47">
        <v>0</v>
      </c>
      <c r="CF88" s="3">
        <f t="shared" si="145"/>
        <v>381</v>
      </c>
      <c r="CG88" s="47">
        <v>6</v>
      </c>
      <c r="CL88" s="47">
        <v>0</v>
      </c>
      <c r="CM88" s="4">
        <f t="shared" si="120"/>
        <v>0</v>
      </c>
      <c r="CN88" s="4">
        <f t="shared" si="121"/>
        <v>164</v>
      </c>
      <c r="CO88" s="4">
        <f t="shared" si="122"/>
        <v>0</v>
      </c>
      <c r="CP88" s="4">
        <f t="shared" si="123"/>
        <v>217</v>
      </c>
      <c r="CQ88" s="4">
        <f t="shared" si="124"/>
        <v>0</v>
      </c>
      <c r="CR88" s="4">
        <f t="shared" si="125"/>
        <v>0</v>
      </c>
      <c r="CS88" s="4">
        <f t="shared" si="126"/>
        <v>0</v>
      </c>
      <c r="CT88" s="47">
        <v>7.2</v>
      </c>
      <c r="CU88" s="32"/>
      <c r="CV88" s="47">
        <v>359.83</v>
      </c>
      <c r="CW88" s="47">
        <v>525</v>
      </c>
      <c r="CX88" s="4">
        <v>1</v>
      </c>
      <c r="CY88" s="47">
        <v>381</v>
      </c>
      <c r="CZ88" s="47">
        <v>0</v>
      </c>
      <c r="DA88" s="47">
        <v>201</v>
      </c>
      <c r="DB88" s="47">
        <v>136</v>
      </c>
      <c r="DC88" s="47">
        <v>38</v>
      </c>
      <c r="DD88" s="3">
        <f t="shared" si="152"/>
        <v>0</v>
      </c>
      <c r="DE88" s="3">
        <f t="shared" si="153"/>
        <v>0</v>
      </c>
      <c r="DF88" s="4">
        <f t="shared" si="107"/>
        <v>174</v>
      </c>
      <c r="DG88" s="3">
        <f t="shared" si="154"/>
        <v>0</v>
      </c>
      <c r="DH88" s="4">
        <f t="shared" si="146"/>
        <v>0</v>
      </c>
      <c r="DI88" s="3">
        <f t="shared" si="171"/>
        <v>0</v>
      </c>
      <c r="DJ88" s="3">
        <f t="shared" si="127"/>
        <v>207</v>
      </c>
      <c r="DL88" s="3">
        <f t="shared" si="133"/>
        <v>0</v>
      </c>
      <c r="DM88" s="3">
        <f t="shared" si="128"/>
        <v>0</v>
      </c>
      <c r="DN88" s="3">
        <f t="shared" si="129"/>
        <v>0</v>
      </c>
      <c r="DO88" s="3">
        <f t="shared" si="130"/>
        <v>0</v>
      </c>
      <c r="DP88" s="3">
        <f t="shared" si="147"/>
        <v>0</v>
      </c>
      <c r="DS88" s="47">
        <v>0</v>
      </c>
    </row>
    <row r="89" spans="1:123" x14ac:dyDescent="0.3">
      <c r="A89" s="1">
        <v>42456</v>
      </c>
      <c r="B89" s="3">
        <v>63633</v>
      </c>
      <c r="C89" s="4">
        <f t="shared" si="148"/>
        <v>-193</v>
      </c>
      <c r="D89" s="4">
        <f t="shared" si="134"/>
        <v>62960</v>
      </c>
      <c r="E89" s="3">
        <f t="shared" si="162"/>
        <v>63633</v>
      </c>
      <c r="F89" s="4">
        <f t="shared" si="155"/>
        <v>-193</v>
      </c>
      <c r="G89" s="4">
        <f t="shared" si="131"/>
        <v>0</v>
      </c>
      <c r="H89" s="33"/>
      <c r="I89" s="3">
        <v>16362</v>
      </c>
      <c r="J89" s="4">
        <f t="shared" si="78"/>
        <v>494</v>
      </c>
      <c r="K89" s="4">
        <f t="shared" si="135"/>
        <v>16362</v>
      </c>
      <c r="L89" s="3">
        <f t="shared" si="108"/>
        <v>16362</v>
      </c>
      <c r="M89" s="4">
        <f t="shared" si="109"/>
        <v>494</v>
      </c>
      <c r="O89" s="47"/>
      <c r="P89" s="47">
        <v>458</v>
      </c>
      <c r="Q89" s="21">
        <f t="shared" si="169"/>
        <v>458</v>
      </c>
      <c r="R89" s="21">
        <v>0</v>
      </c>
      <c r="S89" s="33"/>
      <c r="T89" s="3">
        <v>70900</v>
      </c>
      <c r="U89" s="4">
        <f t="shared" si="110"/>
        <v>538</v>
      </c>
      <c r="V89" s="4">
        <f t="shared" si="136"/>
        <v>70900</v>
      </c>
      <c r="W89" s="3">
        <f t="shared" si="111"/>
        <v>70900</v>
      </c>
      <c r="X89" s="4">
        <f t="shared" si="112"/>
        <v>538</v>
      </c>
      <c r="Z89" s="47"/>
      <c r="AA89" s="47">
        <v>599</v>
      </c>
      <c r="AB89" s="3">
        <f t="shared" ref="AB89:AB120" si="172">AA89</f>
        <v>599</v>
      </c>
      <c r="AC89" s="3">
        <v>0</v>
      </c>
      <c r="AD89" s="41">
        <f t="shared" si="163"/>
        <v>0</v>
      </c>
      <c r="AE89" s="3">
        <v>87262</v>
      </c>
      <c r="AF89" s="3">
        <v>2744</v>
      </c>
      <c r="AG89" s="3">
        <v>3336</v>
      </c>
      <c r="AH89" s="4">
        <f t="shared" si="113"/>
        <v>520.29241240231909</v>
      </c>
      <c r="AI89" s="33"/>
      <c r="AJ89" s="47">
        <v>878.5</v>
      </c>
      <c r="AK89" s="3">
        <v>603557</v>
      </c>
      <c r="AL89" s="4">
        <f t="shared" si="106"/>
        <v>5233</v>
      </c>
      <c r="AM89" s="3">
        <v>2020000</v>
      </c>
      <c r="AN89" s="3">
        <f t="shared" si="138"/>
        <v>603557</v>
      </c>
      <c r="AO89" s="3">
        <f t="shared" si="166"/>
        <v>603557</v>
      </c>
      <c r="AP89" s="4">
        <f t="shared" si="167"/>
        <v>5233</v>
      </c>
      <c r="AQ89" s="47" t="s">
        <v>17</v>
      </c>
      <c r="AT89" s="3">
        <v>2744</v>
      </c>
      <c r="AV89" s="47">
        <v>79</v>
      </c>
      <c r="AW89" s="3">
        <f t="shared" si="114"/>
        <v>79</v>
      </c>
      <c r="AX89" s="47">
        <v>0</v>
      </c>
      <c r="AY89" s="47">
        <v>0</v>
      </c>
      <c r="AZ89" s="47">
        <v>0</v>
      </c>
      <c r="BA89" s="3">
        <f t="shared" si="139"/>
        <v>79</v>
      </c>
      <c r="BB89" s="47">
        <v>27</v>
      </c>
      <c r="BC89" s="47">
        <v>0.16</v>
      </c>
      <c r="BD89" s="47">
        <v>0</v>
      </c>
      <c r="BE89" s="3">
        <f t="shared" si="140"/>
        <v>0</v>
      </c>
      <c r="BF89" s="3">
        <f t="shared" si="141"/>
        <v>0</v>
      </c>
      <c r="BG89" s="3" t="b">
        <f t="shared" si="142"/>
        <v>1</v>
      </c>
      <c r="BH89" s="17"/>
      <c r="BI89" s="7"/>
      <c r="BJ89" s="12">
        <v>0</v>
      </c>
      <c r="BK89" s="4">
        <f t="shared" si="115"/>
        <v>79</v>
      </c>
      <c r="BL89" s="4">
        <f t="shared" si="143"/>
        <v>2642.9292929292928</v>
      </c>
      <c r="BM89" s="4">
        <f t="shared" si="116"/>
        <v>2642.9292929292928</v>
      </c>
      <c r="BN89" s="4">
        <f t="shared" si="117"/>
        <v>2721.9292929292928</v>
      </c>
      <c r="BO89" s="33"/>
      <c r="BP89" s="47">
        <v>499.71</v>
      </c>
      <c r="BQ89" s="3">
        <v>54994</v>
      </c>
      <c r="BR89" s="4">
        <v>-743</v>
      </c>
      <c r="BS89" s="4">
        <f t="shared" si="144"/>
        <v>54471</v>
      </c>
      <c r="BT89" s="4">
        <f t="shared" si="164"/>
        <v>54471</v>
      </c>
      <c r="BU89" s="4">
        <f t="shared" si="170"/>
        <v>0</v>
      </c>
      <c r="BV89" s="47" t="s">
        <v>15</v>
      </c>
      <c r="BY89" s="47">
        <v>106</v>
      </c>
      <c r="BZ89" s="47">
        <v>79</v>
      </c>
      <c r="CA89" s="47">
        <v>475</v>
      </c>
      <c r="CB89" s="3">
        <f t="shared" si="119"/>
        <v>475</v>
      </c>
      <c r="CC89" s="3">
        <v>0</v>
      </c>
      <c r="CD89" s="47">
        <v>0</v>
      </c>
      <c r="CE89" s="47">
        <v>0</v>
      </c>
      <c r="CF89" s="3">
        <f t="shared" si="145"/>
        <v>475</v>
      </c>
      <c r="CG89" s="47">
        <v>6</v>
      </c>
      <c r="CL89" s="47">
        <v>0</v>
      </c>
      <c r="CM89" s="4">
        <f t="shared" si="120"/>
        <v>0</v>
      </c>
      <c r="CN89" s="4">
        <f t="shared" si="121"/>
        <v>79</v>
      </c>
      <c r="CO89" s="4">
        <f t="shared" si="122"/>
        <v>0</v>
      </c>
      <c r="CP89" s="4">
        <f t="shared" si="123"/>
        <v>396</v>
      </c>
      <c r="CQ89" s="4">
        <f t="shared" si="124"/>
        <v>0</v>
      </c>
      <c r="CR89" s="4">
        <f t="shared" si="125"/>
        <v>0</v>
      </c>
      <c r="CS89" s="4">
        <f t="shared" si="126"/>
        <v>0</v>
      </c>
      <c r="CT89" s="47">
        <v>6.5</v>
      </c>
      <c r="CU89" s="32"/>
      <c r="CV89" s="47">
        <v>359.83</v>
      </c>
      <c r="CW89" s="47">
        <v>525</v>
      </c>
      <c r="CX89" s="4">
        <v>0</v>
      </c>
      <c r="CY89" s="47">
        <v>475</v>
      </c>
      <c r="CZ89" s="47">
        <v>0</v>
      </c>
      <c r="DA89" s="47">
        <v>202</v>
      </c>
      <c r="DB89" s="47">
        <v>161</v>
      </c>
      <c r="DC89" s="47">
        <v>100</v>
      </c>
      <c r="DD89" s="3">
        <f t="shared" si="152"/>
        <v>0</v>
      </c>
      <c r="DE89" s="3">
        <f t="shared" si="153"/>
        <v>0</v>
      </c>
      <c r="DF89" s="4">
        <f t="shared" si="107"/>
        <v>261</v>
      </c>
      <c r="DG89" s="3">
        <f t="shared" si="154"/>
        <v>0</v>
      </c>
      <c r="DH89" s="4">
        <f t="shared" si="146"/>
        <v>0</v>
      </c>
      <c r="DI89" s="3">
        <f t="shared" si="171"/>
        <v>0</v>
      </c>
      <c r="DJ89" s="3">
        <f t="shared" si="127"/>
        <v>214</v>
      </c>
      <c r="DL89" s="3">
        <f t="shared" si="133"/>
        <v>0</v>
      </c>
      <c r="DM89" s="3">
        <f t="shared" si="128"/>
        <v>0</v>
      </c>
      <c r="DN89" s="3">
        <f t="shared" si="129"/>
        <v>0</v>
      </c>
      <c r="DO89" s="3">
        <f t="shared" si="130"/>
        <v>0</v>
      </c>
      <c r="DP89" s="3">
        <f t="shared" si="147"/>
        <v>0</v>
      </c>
      <c r="DS89" s="47">
        <v>0</v>
      </c>
    </row>
    <row r="90" spans="1:123" x14ac:dyDescent="0.3">
      <c r="A90" s="1">
        <v>42457</v>
      </c>
      <c r="B90" s="3">
        <v>63633</v>
      </c>
      <c r="C90" s="4">
        <f t="shared" si="148"/>
        <v>0</v>
      </c>
      <c r="D90" s="4">
        <f t="shared" si="134"/>
        <v>62960</v>
      </c>
      <c r="E90" s="3">
        <f t="shared" si="162"/>
        <v>63633</v>
      </c>
      <c r="F90" s="4">
        <f t="shared" si="155"/>
        <v>0</v>
      </c>
      <c r="G90" s="4">
        <f t="shared" si="131"/>
        <v>0</v>
      </c>
      <c r="H90" s="33"/>
      <c r="I90" s="3">
        <v>16964</v>
      </c>
      <c r="J90" s="4">
        <f t="shared" si="78"/>
        <v>602</v>
      </c>
      <c r="K90" s="4">
        <f t="shared" si="135"/>
        <v>16964</v>
      </c>
      <c r="L90" s="3">
        <f t="shared" si="108"/>
        <v>16964</v>
      </c>
      <c r="M90" s="4">
        <f t="shared" si="109"/>
        <v>602</v>
      </c>
      <c r="O90" s="47"/>
      <c r="P90" s="47">
        <v>458</v>
      </c>
      <c r="Q90" s="21">
        <f t="shared" si="169"/>
        <v>458</v>
      </c>
      <c r="R90" s="21">
        <v>0</v>
      </c>
      <c r="S90" s="33"/>
      <c r="T90" s="3">
        <v>71464</v>
      </c>
      <c r="U90" s="4">
        <f t="shared" si="110"/>
        <v>564</v>
      </c>
      <c r="V90" s="4">
        <f t="shared" si="136"/>
        <v>71464</v>
      </c>
      <c r="W90" s="3">
        <f t="shared" si="111"/>
        <v>71464</v>
      </c>
      <c r="X90" s="4">
        <f t="shared" si="112"/>
        <v>564</v>
      </c>
      <c r="Z90" s="47"/>
      <c r="AA90" s="47">
        <v>601</v>
      </c>
      <c r="AB90" s="3">
        <f t="shared" si="172"/>
        <v>601</v>
      </c>
      <c r="AC90" s="3">
        <v>0</v>
      </c>
      <c r="AD90" s="41">
        <f t="shared" si="163"/>
        <v>0</v>
      </c>
      <c r="AE90" s="3">
        <v>88428</v>
      </c>
      <c r="AF90" s="3">
        <v>4080</v>
      </c>
      <c r="AG90" s="3">
        <v>4668</v>
      </c>
      <c r="AH90" s="4">
        <f t="shared" si="113"/>
        <v>587.84976052432569</v>
      </c>
      <c r="AI90" s="33"/>
      <c r="AJ90" s="47">
        <v>879.84</v>
      </c>
      <c r="AK90" s="3">
        <v>610610</v>
      </c>
      <c r="AL90" s="4">
        <f t="shared" si="106"/>
        <v>7053</v>
      </c>
      <c r="AM90" s="3">
        <v>2026250</v>
      </c>
      <c r="AN90" s="3">
        <f t="shared" si="138"/>
        <v>610610</v>
      </c>
      <c r="AO90" s="3">
        <f t="shared" si="166"/>
        <v>610610</v>
      </c>
      <c r="AP90" s="4">
        <f t="shared" si="167"/>
        <v>7053</v>
      </c>
      <c r="AQ90" s="47" t="s">
        <v>17</v>
      </c>
      <c r="AT90" s="3">
        <v>4080</v>
      </c>
      <c r="AV90" s="47">
        <v>492</v>
      </c>
      <c r="AW90" s="3">
        <f t="shared" si="114"/>
        <v>492</v>
      </c>
      <c r="AX90" s="47">
        <v>0</v>
      </c>
      <c r="AY90" s="47">
        <v>0</v>
      </c>
      <c r="AZ90" s="47">
        <v>0</v>
      </c>
      <c r="BA90" s="3">
        <f t="shared" si="139"/>
        <v>492</v>
      </c>
      <c r="BB90" s="47">
        <v>32</v>
      </c>
      <c r="BC90" s="47">
        <v>0.19</v>
      </c>
      <c r="BD90" s="47">
        <v>0</v>
      </c>
      <c r="BE90" s="3">
        <f t="shared" si="140"/>
        <v>0</v>
      </c>
      <c r="BF90" s="3">
        <f t="shared" si="141"/>
        <v>0</v>
      </c>
      <c r="BG90" s="3" t="b">
        <f t="shared" si="142"/>
        <v>1</v>
      </c>
      <c r="BH90" s="17"/>
      <c r="BI90" s="7"/>
      <c r="BJ90" s="12">
        <v>0</v>
      </c>
      <c r="BK90" s="4">
        <f t="shared" si="115"/>
        <v>492</v>
      </c>
      <c r="BL90" s="4">
        <f t="shared" si="143"/>
        <v>3562.121212121212</v>
      </c>
      <c r="BM90" s="4">
        <f t="shared" si="116"/>
        <v>3562.121212121212</v>
      </c>
      <c r="BN90" s="4">
        <f t="shared" si="117"/>
        <v>4054.121212121212</v>
      </c>
      <c r="BO90" s="33"/>
      <c r="BP90" s="47">
        <v>499.35</v>
      </c>
      <c r="BQ90" s="3">
        <v>54609</v>
      </c>
      <c r="BR90" s="4">
        <v>-385</v>
      </c>
      <c r="BS90" s="4">
        <f t="shared" si="144"/>
        <v>54471</v>
      </c>
      <c r="BT90" s="4">
        <f t="shared" si="164"/>
        <v>54471</v>
      </c>
      <c r="BU90" s="4">
        <f t="shared" si="170"/>
        <v>0</v>
      </c>
      <c r="BV90" s="47" t="s">
        <v>15</v>
      </c>
      <c r="BY90" s="47">
        <v>537</v>
      </c>
      <c r="BZ90" s="47">
        <v>492</v>
      </c>
      <c r="CA90" s="47">
        <v>724</v>
      </c>
      <c r="CB90" s="3">
        <f t="shared" si="119"/>
        <v>724</v>
      </c>
      <c r="CC90" s="3">
        <v>0</v>
      </c>
      <c r="CD90" s="47">
        <v>0</v>
      </c>
      <c r="CE90" s="47">
        <v>0</v>
      </c>
      <c r="CF90" s="3">
        <f t="shared" si="145"/>
        <v>724</v>
      </c>
      <c r="CG90" s="47">
        <v>7</v>
      </c>
      <c r="CL90" s="47">
        <v>0</v>
      </c>
      <c r="CM90" s="4">
        <f t="shared" si="120"/>
        <v>0</v>
      </c>
      <c r="CN90" s="4">
        <f t="shared" si="121"/>
        <v>492</v>
      </c>
      <c r="CO90" s="4">
        <f t="shared" si="122"/>
        <v>0</v>
      </c>
      <c r="CP90" s="4">
        <f t="shared" si="123"/>
        <v>232</v>
      </c>
      <c r="CQ90" s="4">
        <f t="shared" si="124"/>
        <v>0</v>
      </c>
      <c r="CR90" s="4">
        <f t="shared" si="125"/>
        <v>0</v>
      </c>
      <c r="CS90" s="4">
        <f t="shared" si="126"/>
        <v>0</v>
      </c>
      <c r="CT90" s="47">
        <v>6</v>
      </c>
      <c r="CU90" s="32"/>
      <c r="CV90" s="47">
        <v>359.81</v>
      </c>
      <c r="CW90" s="47">
        <v>524</v>
      </c>
      <c r="CX90" s="4">
        <v>-1</v>
      </c>
      <c r="CY90" s="47">
        <v>724</v>
      </c>
      <c r="CZ90" s="47">
        <v>0</v>
      </c>
      <c r="DA90" s="47">
        <v>206</v>
      </c>
      <c r="DB90" s="47">
        <v>388</v>
      </c>
      <c r="DC90" s="47">
        <v>93</v>
      </c>
      <c r="DD90" s="3">
        <f t="shared" si="152"/>
        <v>0</v>
      </c>
      <c r="DE90" s="3">
        <f t="shared" si="153"/>
        <v>0</v>
      </c>
      <c r="DF90" s="4">
        <f t="shared" si="107"/>
        <v>481</v>
      </c>
      <c r="DG90" s="3">
        <f t="shared" si="154"/>
        <v>0</v>
      </c>
      <c r="DH90" s="4">
        <f t="shared" si="146"/>
        <v>0</v>
      </c>
      <c r="DI90" s="3">
        <f t="shared" si="171"/>
        <v>0</v>
      </c>
      <c r="DJ90" s="3">
        <f t="shared" si="127"/>
        <v>243</v>
      </c>
      <c r="DL90" s="3">
        <f t="shared" si="133"/>
        <v>0</v>
      </c>
      <c r="DM90" s="3">
        <f t="shared" si="128"/>
        <v>0</v>
      </c>
      <c r="DN90" s="3">
        <f t="shared" si="129"/>
        <v>0</v>
      </c>
      <c r="DO90" s="3">
        <f t="shared" si="130"/>
        <v>0</v>
      </c>
      <c r="DP90" s="3">
        <f t="shared" si="147"/>
        <v>0</v>
      </c>
      <c r="DS90" s="47">
        <v>0</v>
      </c>
    </row>
    <row r="91" spans="1:123" x14ac:dyDescent="0.3">
      <c r="A91" s="1">
        <v>42458</v>
      </c>
      <c r="B91" s="3">
        <v>63536</v>
      </c>
      <c r="C91" s="4">
        <f t="shared" si="148"/>
        <v>-97</v>
      </c>
      <c r="D91" s="4">
        <f t="shared" si="134"/>
        <v>62960</v>
      </c>
      <c r="E91" s="3">
        <f t="shared" si="162"/>
        <v>63536</v>
      </c>
      <c r="F91" s="4">
        <f t="shared" si="155"/>
        <v>-97</v>
      </c>
      <c r="G91" s="4">
        <f t="shared" si="131"/>
        <v>0</v>
      </c>
      <c r="H91" s="33"/>
      <c r="I91" s="3">
        <v>17291</v>
      </c>
      <c r="J91" s="4">
        <f t="shared" si="78"/>
        <v>327</v>
      </c>
      <c r="K91" s="4">
        <f t="shared" si="135"/>
        <v>17291</v>
      </c>
      <c r="L91" s="3">
        <f t="shared" si="108"/>
        <v>17291</v>
      </c>
      <c r="M91" s="4">
        <f t="shared" si="109"/>
        <v>327</v>
      </c>
      <c r="O91" s="47"/>
      <c r="P91" s="47">
        <v>458</v>
      </c>
      <c r="Q91" s="21">
        <f t="shared" si="169"/>
        <v>458</v>
      </c>
      <c r="R91" s="21">
        <v>0</v>
      </c>
      <c r="S91" s="33"/>
      <c r="T91" s="3">
        <v>71903</v>
      </c>
      <c r="U91" s="4">
        <f t="shared" si="110"/>
        <v>439</v>
      </c>
      <c r="V91" s="4">
        <f t="shared" si="136"/>
        <v>71903</v>
      </c>
      <c r="W91" s="3">
        <f t="shared" si="111"/>
        <v>71903</v>
      </c>
      <c r="X91" s="4">
        <f t="shared" si="112"/>
        <v>439</v>
      </c>
      <c r="Z91" s="47"/>
      <c r="AA91" s="47">
        <v>604</v>
      </c>
      <c r="AB91" s="3">
        <f t="shared" si="172"/>
        <v>604</v>
      </c>
      <c r="AC91" s="3">
        <v>0</v>
      </c>
      <c r="AD91" s="41">
        <f t="shared" si="163"/>
        <v>0</v>
      </c>
      <c r="AE91" s="3">
        <v>89194</v>
      </c>
      <c r="AF91" s="3">
        <v>2360</v>
      </c>
      <c r="AG91" s="3">
        <v>2746</v>
      </c>
      <c r="AH91" s="4">
        <f t="shared" si="113"/>
        <v>386.18603478699265</v>
      </c>
      <c r="AI91" s="33"/>
      <c r="AJ91" s="47">
        <v>880.39</v>
      </c>
      <c r="AK91" s="3">
        <v>613522</v>
      </c>
      <c r="AL91" s="4">
        <f t="shared" si="106"/>
        <v>2912</v>
      </c>
      <c r="AM91" s="3">
        <v>2032500</v>
      </c>
      <c r="AN91" s="3">
        <f t="shared" si="138"/>
        <v>613522</v>
      </c>
      <c r="AO91" s="3">
        <f t="shared" si="166"/>
        <v>613522</v>
      </c>
      <c r="AP91" s="4">
        <f t="shared" si="167"/>
        <v>2912</v>
      </c>
      <c r="AQ91" s="47" t="s">
        <v>17</v>
      </c>
      <c r="AT91" s="3">
        <v>2360</v>
      </c>
      <c r="AV91" s="47">
        <v>871</v>
      </c>
      <c r="AW91" s="3">
        <f t="shared" si="114"/>
        <v>871</v>
      </c>
      <c r="AX91" s="47">
        <v>0</v>
      </c>
      <c r="AY91" s="47">
        <v>0</v>
      </c>
      <c r="AZ91" s="47">
        <v>0</v>
      </c>
      <c r="BA91" s="3">
        <f t="shared" si="139"/>
        <v>871</v>
      </c>
      <c r="BB91" s="47">
        <v>21</v>
      </c>
      <c r="BC91" s="47">
        <v>0.12</v>
      </c>
      <c r="BD91" s="47">
        <v>0</v>
      </c>
      <c r="BE91" s="3">
        <f t="shared" si="140"/>
        <v>0</v>
      </c>
      <c r="BF91" s="3">
        <f t="shared" si="141"/>
        <v>0</v>
      </c>
      <c r="BG91" s="3" t="b">
        <f t="shared" si="142"/>
        <v>1</v>
      </c>
      <c r="BH91" s="17"/>
      <c r="BI91" s="7"/>
      <c r="BJ91" s="12">
        <v>0</v>
      </c>
      <c r="BK91" s="4">
        <f t="shared" si="115"/>
        <v>871</v>
      </c>
      <c r="BL91" s="4">
        <f t="shared" si="143"/>
        <v>1470.7070707070707</v>
      </c>
      <c r="BM91" s="4">
        <f t="shared" si="116"/>
        <v>1470.7070707070707</v>
      </c>
      <c r="BN91" s="4">
        <f t="shared" si="117"/>
        <v>2341.7070707070707</v>
      </c>
      <c r="BO91" s="33"/>
      <c r="BP91" s="47">
        <v>499.32</v>
      </c>
      <c r="BQ91" s="3">
        <v>54577</v>
      </c>
      <c r="BR91" s="4">
        <v>-32</v>
      </c>
      <c r="BS91" s="4">
        <f t="shared" si="144"/>
        <v>54471</v>
      </c>
      <c r="BT91" s="4">
        <f t="shared" si="164"/>
        <v>54471</v>
      </c>
      <c r="BU91" s="4">
        <f t="shared" si="170"/>
        <v>0</v>
      </c>
      <c r="BV91" s="47" t="s">
        <v>15</v>
      </c>
      <c r="BY91" s="47">
        <v>901</v>
      </c>
      <c r="BZ91" s="47">
        <v>871</v>
      </c>
      <c r="CA91" s="47">
        <v>913</v>
      </c>
      <c r="CB91" s="3">
        <f t="shared" si="119"/>
        <v>913</v>
      </c>
      <c r="CC91" s="3">
        <v>0</v>
      </c>
      <c r="CD91" s="47">
        <v>0</v>
      </c>
      <c r="CE91" s="47">
        <v>0</v>
      </c>
      <c r="CF91" s="3">
        <f t="shared" si="145"/>
        <v>913</v>
      </c>
      <c r="CG91" s="47">
        <v>4</v>
      </c>
      <c r="CL91" s="47">
        <v>0</v>
      </c>
      <c r="CM91" s="4">
        <f t="shared" si="120"/>
        <v>0</v>
      </c>
      <c r="CN91" s="4">
        <f t="shared" si="121"/>
        <v>871</v>
      </c>
      <c r="CO91" s="4">
        <f t="shared" si="122"/>
        <v>0</v>
      </c>
      <c r="CP91" s="4">
        <f t="shared" si="123"/>
        <v>42</v>
      </c>
      <c r="CQ91" s="4">
        <f t="shared" si="124"/>
        <v>0</v>
      </c>
      <c r="CR91" s="4">
        <f t="shared" si="125"/>
        <v>0</v>
      </c>
      <c r="CS91" s="4">
        <f t="shared" si="126"/>
        <v>0</v>
      </c>
      <c r="CT91" s="47">
        <v>5.6</v>
      </c>
      <c r="CU91" s="32"/>
      <c r="CV91" s="47">
        <v>359.75</v>
      </c>
      <c r="CW91" s="47">
        <v>520</v>
      </c>
      <c r="CX91" s="4">
        <v>-4</v>
      </c>
      <c r="CY91" s="47">
        <v>913</v>
      </c>
      <c r="CZ91" s="47">
        <v>0</v>
      </c>
      <c r="DA91" s="47">
        <v>207</v>
      </c>
      <c r="DB91" s="47">
        <v>585</v>
      </c>
      <c r="DC91" s="47">
        <v>61</v>
      </c>
      <c r="DD91" s="3">
        <f t="shared" si="152"/>
        <v>0</v>
      </c>
      <c r="DE91" s="3">
        <f t="shared" si="153"/>
        <v>0</v>
      </c>
      <c r="DF91" s="4">
        <f t="shared" si="107"/>
        <v>646</v>
      </c>
      <c r="DG91" s="3">
        <f t="shared" si="154"/>
        <v>0</v>
      </c>
      <c r="DH91" s="4">
        <f t="shared" si="146"/>
        <v>0</v>
      </c>
      <c r="DI91" s="3">
        <f t="shared" si="171"/>
        <v>0</v>
      </c>
      <c r="DJ91" s="3">
        <f t="shared" si="127"/>
        <v>267</v>
      </c>
      <c r="DL91" s="3">
        <f t="shared" si="133"/>
        <v>0</v>
      </c>
      <c r="DM91" s="3">
        <f t="shared" si="128"/>
        <v>0</v>
      </c>
      <c r="DN91" s="3">
        <f t="shared" si="129"/>
        <v>0</v>
      </c>
      <c r="DO91" s="3">
        <f t="shared" si="130"/>
        <v>0</v>
      </c>
      <c r="DP91" s="3">
        <f t="shared" si="147"/>
        <v>0</v>
      </c>
      <c r="DS91" s="47">
        <v>0</v>
      </c>
    </row>
    <row r="92" spans="1:123" x14ac:dyDescent="0.3">
      <c r="A92" s="1">
        <v>42459</v>
      </c>
      <c r="B92" s="3">
        <v>63344</v>
      </c>
      <c r="C92" s="4">
        <f t="shared" si="148"/>
        <v>-192</v>
      </c>
      <c r="D92" s="4">
        <f t="shared" si="134"/>
        <v>62960</v>
      </c>
      <c r="E92" s="3">
        <f t="shared" si="162"/>
        <v>63344</v>
      </c>
      <c r="F92" s="4">
        <f t="shared" si="155"/>
        <v>-192</v>
      </c>
      <c r="G92" s="4">
        <f t="shared" si="131"/>
        <v>0</v>
      </c>
      <c r="H92" s="33"/>
      <c r="I92" s="3">
        <v>17476</v>
      </c>
      <c r="J92" s="4">
        <f t="shared" si="78"/>
        <v>185</v>
      </c>
      <c r="K92" s="4">
        <f t="shared" si="135"/>
        <v>17476</v>
      </c>
      <c r="L92" s="3">
        <f t="shared" si="108"/>
        <v>17476</v>
      </c>
      <c r="M92" s="4">
        <f t="shared" si="109"/>
        <v>185</v>
      </c>
      <c r="O92" s="47"/>
      <c r="P92" s="47">
        <v>459</v>
      </c>
      <c r="Q92" s="21">
        <f t="shared" si="169"/>
        <v>459</v>
      </c>
      <c r="R92" s="21">
        <v>0</v>
      </c>
      <c r="S92" s="33"/>
      <c r="T92" s="3">
        <v>72279</v>
      </c>
      <c r="U92" s="4">
        <f t="shared" si="110"/>
        <v>376</v>
      </c>
      <c r="V92" s="4">
        <f t="shared" si="136"/>
        <v>72279</v>
      </c>
      <c r="W92" s="3">
        <f t="shared" si="111"/>
        <v>72279</v>
      </c>
      <c r="X92" s="4">
        <f t="shared" si="112"/>
        <v>376</v>
      </c>
      <c r="Z92" s="47"/>
      <c r="AA92" s="47">
        <v>602</v>
      </c>
      <c r="AB92" s="3">
        <f t="shared" si="172"/>
        <v>602</v>
      </c>
      <c r="AC92" s="3">
        <v>0</v>
      </c>
      <c r="AD92" s="41">
        <f t="shared" si="163"/>
        <v>0</v>
      </c>
      <c r="AE92" s="3">
        <v>89755</v>
      </c>
      <c r="AF92" s="3">
        <v>2105</v>
      </c>
      <c r="AG92" s="3">
        <v>2388</v>
      </c>
      <c r="AH92" s="4">
        <f t="shared" si="113"/>
        <v>282.8333753466095</v>
      </c>
      <c r="AI92" s="33"/>
      <c r="AJ92" s="47">
        <v>880.74</v>
      </c>
      <c r="AK92" s="3">
        <v>615378</v>
      </c>
      <c r="AL92" s="4">
        <f t="shared" si="106"/>
        <v>1856</v>
      </c>
      <c r="AM92" s="3">
        <v>2038750</v>
      </c>
      <c r="AN92" s="3">
        <f t="shared" si="138"/>
        <v>615378</v>
      </c>
      <c r="AO92" s="3">
        <f t="shared" si="166"/>
        <v>615378</v>
      </c>
      <c r="AP92" s="4">
        <f t="shared" si="167"/>
        <v>1856</v>
      </c>
      <c r="AQ92" s="47" t="s">
        <v>17</v>
      </c>
      <c r="AT92" s="3">
        <v>2105</v>
      </c>
      <c r="AV92" s="3">
        <v>1147</v>
      </c>
      <c r="AW92" s="3">
        <f t="shared" si="114"/>
        <v>1147</v>
      </c>
      <c r="AX92" s="47">
        <v>0</v>
      </c>
      <c r="AY92" s="47">
        <v>0</v>
      </c>
      <c r="AZ92" s="47">
        <v>0</v>
      </c>
      <c r="BA92" s="3">
        <f t="shared" si="139"/>
        <v>1147</v>
      </c>
      <c r="BB92" s="47">
        <v>22</v>
      </c>
      <c r="BC92" s="47">
        <v>0.13</v>
      </c>
      <c r="BD92" s="47">
        <v>0</v>
      </c>
      <c r="BE92" s="3">
        <f t="shared" si="140"/>
        <v>0</v>
      </c>
      <c r="BF92" s="3">
        <f t="shared" si="141"/>
        <v>0</v>
      </c>
      <c r="BG92" s="3" t="b">
        <f t="shared" si="142"/>
        <v>1</v>
      </c>
      <c r="BH92" s="17"/>
      <c r="BI92" s="7"/>
      <c r="BJ92" s="12">
        <v>0</v>
      </c>
      <c r="BK92" s="4">
        <f t="shared" si="115"/>
        <v>1147</v>
      </c>
      <c r="BL92" s="4">
        <f t="shared" si="143"/>
        <v>937.37373737373741</v>
      </c>
      <c r="BM92" s="4">
        <f t="shared" si="116"/>
        <v>937.37373737373741</v>
      </c>
      <c r="BN92" s="4">
        <f t="shared" si="117"/>
        <v>2084.3737373737376</v>
      </c>
      <c r="BO92" s="33"/>
      <c r="BP92" s="47">
        <v>499.63</v>
      </c>
      <c r="BQ92" s="3">
        <v>54908</v>
      </c>
      <c r="BR92" s="4">
        <v>331</v>
      </c>
      <c r="BS92" s="4">
        <f t="shared" si="144"/>
        <v>54471</v>
      </c>
      <c r="BT92" s="4">
        <f t="shared" si="164"/>
        <v>54471</v>
      </c>
      <c r="BU92" s="4">
        <f t="shared" si="170"/>
        <v>0</v>
      </c>
      <c r="BV92" s="47" t="s">
        <v>14</v>
      </c>
      <c r="BY92" s="3">
        <v>1177</v>
      </c>
      <c r="BZ92" s="3">
        <v>1147</v>
      </c>
      <c r="CA92" s="3">
        <v>1005</v>
      </c>
      <c r="CB92" s="3">
        <f t="shared" si="119"/>
        <v>1005</v>
      </c>
      <c r="CC92" s="3">
        <v>0</v>
      </c>
      <c r="CD92" s="47">
        <v>0</v>
      </c>
      <c r="CE92" s="47">
        <v>0</v>
      </c>
      <c r="CF92" s="3">
        <f t="shared" si="145"/>
        <v>1005</v>
      </c>
      <c r="CG92" s="47">
        <v>5</v>
      </c>
      <c r="CL92" s="47">
        <v>0</v>
      </c>
      <c r="CM92" s="4">
        <f t="shared" si="120"/>
        <v>0</v>
      </c>
      <c r="CN92" s="4">
        <f t="shared" si="121"/>
        <v>1005</v>
      </c>
      <c r="CO92" s="4">
        <f t="shared" si="122"/>
        <v>0</v>
      </c>
      <c r="CP92" s="4">
        <f t="shared" si="123"/>
        <v>0</v>
      </c>
      <c r="CQ92" s="4">
        <f t="shared" si="124"/>
        <v>0</v>
      </c>
      <c r="CR92" s="4">
        <f t="shared" si="125"/>
        <v>142</v>
      </c>
      <c r="CS92" s="4">
        <f t="shared" si="126"/>
        <v>0</v>
      </c>
      <c r="CT92" s="47">
        <v>5.0999999999999996</v>
      </c>
      <c r="CU92" s="32"/>
      <c r="CV92" s="47">
        <v>359.75</v>
      </c>
      <c r="CW92" s="47">
        <v>520</v>
      </c>
      <c r="CX92" s="4">
        <v>0</v>
      </c>
      <c r="CY92" s="3">
        <v>1005</v>
      </c>
      <c r="CZ92" s="47">
        <v>0</v>
      </c>
      <c r="DA92" s="47">
        <v>204</v>
      </c>
      <c r="DB92" s="47">
        <v>634</v>
      </c>
      <c r="DC92" s="47">
        <v>102</v>
      </c>
      <c r="DD92" s="3">
        <f t="shared" si="152"/>
        <v>0</v>
      </c>
      <c r="DE92" s="3">
        <f t="shared" si="153"/>
        <v>0</v>
      </c>
      <c r="DF92" s="4">
        <f t="shared" si="107"/>
        <v>736</v>
      </c>
      <c r="DG92" s="3">
        <f t="shared" si="154"/>
        <v>0</v>
      </c>
      <c r="DH92" s="4">
        <f t="shared" si="146"/>
        <v>0</v>
      </c>
      <c r="DI92" s="3">
        <f t="shared" si="171"/>
        <v>0</v>
      </c>
      <c r="DJ92" s="3">
        <f t="shared" si="127"/>
        <v>269</v>
      </c>
      <c r="DL92" s="3">
        <f t="shared" si="133"/>
        <v>0</v>
      </c>
      <c r="DM92" s="3">
        <f t="shared" si="128"/>
        <v>0</v>
      </c>
      <c r="DN92" s="3">
        <f t="shared" si="129"/>
        <v>0</v>
      </c>
      <c r="DO92" s="3">
        <f t="shared" si="130"/>
        <v>0</v>
      </c>
      <c r="DP92" s="3">
        <f t="shared" si="147"/>
        <v>0</v>
      </c>
      <c r="DS92" s="47">
        <v>0</v>
      </c>
    </row>
    <row r="93" spans="1:123" x14ac:dyDescent="0.3">
      <c r="A93" s="1">
        <v>42460</v>
      </c>
      <c r="B93" s="3">
        <v>62960</v>
      </c>
      <c r="C93" s="4">
        <f t="shared" si="148"/>
        <v>-384</v>
      </c>
      <c r="D93" s="4">
        <f t="shared" si="134"/>
        <v>62960</v>
      </c>
      <c r="E93" s="3">
        <f t="shared" si="162"/>
        <v>62960</v>
      </c>
      <c r="F93" s="4">
        <f t="shared" si="155"/>
        <v>-384</v>
      </c>
      <c r="G93" s="4">
        <f t="shared" si="131"/>
        <v>0</v>
      </c>
      <c r="H93" s="33"/>
      <c r="I93" s="3">
        <v>17588</v>
      </c>
      <c r="J93" s="4">
        <f t="shared" si="78"/>
        <v>112</v>
      </c>
      <c r="K93" s="4">
        <f t="shared" si="135"/>
        <v>17588</v>
      </c>
      <c r="L93" s="3">
        <f t="shared" si="108"/>
        <v>17588</v>
      </c>
      <c r="M93" s="4">
        <f t="shared" si="109"/>
        <v>112</v>
      </c>
      <c r="N93" s="4">
        <f>SUM(M82:M93,M64:M70)</f>
        <v>9148</v>
      </c>
      <c r="O93" s="47"/>
      <c r="P93" s="47">
        <v>472</v>
      </c>
      <c r="Q93" s="21">
        <f t="shared" si="169"/>
        <v>472</v>
      </c>
      <c r="R93" s="21">
        <v>0</v>
      </c>
      <c r="S93" s="33"/>
      <c r="T93" s="3">
        <v>72624</v>
      </c>
      <c r="U93" s="4">
        <f t="shared" si="110"/>
        <v>345</v>
      </c>
      <c r="V93" s="4">
        <f t="shared" si="136"/>
        <v>72624</v>
      </c>
      <c r="W93" s="3">
        <f t="shared" si="111"/>
        <v>72624</v>
      </c>
      <c r="X93" s="4">
        <f t="shared" si="112"/>
        <v>345</v>
      </c>
      <c r="Y93" s="4">
        <f>SUM(X63:X93)</f>
        <v>31958</v>
      </c>
      <c r="Z93" s="47">
        <v>0</v>
      </c>
      <c r="AA93" s="47">
        <v>605</v>
      </c>
      <c r="AB93" s="3">
        <f t="shared" si="172"/>
        <v>605</v>
      </c>
      <c r="AC93" s="3">
        <v>0</v>
      </c>
      <c r="AD93" s="41">
        <f t="shared" si="163"/>
        <v>0</v>
      </c>
      <c r="AE93" s="3">
        <v>90212</v>
      </c>
      <c r="AF93" s="3">
        <v>1873</v>
      </c>
      <c r="AG93" s="3">
        <v>2103</v>
      </c>
      <c r="AH93" s="4">
        <f t="shared" si="113"/>
        <v>230.40080665490294</v>
      </c>
      <c r="AI93" s="33"/>
      <c r="AJ93" s="47">
        <v>881.11</v>
      </c>
      <c r="AK93" s="3">
        <v>617344</v>
      </c>
      <c r="AL93" s="4">
        <f t="shared" si="106"/>
        <v>1966</v>
      </c>
      <c r="AM93" s="3">
        <v>2045000</v>
      </c>
      <c r="AN93" s="3">
        <f t="shared" si="138"/>
        <v>617344</v>
      </c>
      <c r="AO93" s="3">
        <f t="shared" si="166"/>
        <v>617344</v>
      </c>
      <c r="AP93" s="4">
        <f t="shared" si="167"/>
        <v>1966</v>
      </c>
      <c r="AQ93" s="47" t="s">
        <v>17</v>
      </c>
      <c r="AR93" s="4">
        <f>SUM(AP63:AP93)</f>
        <v>158640</v>
      </c>
      <c r="AS93">
        <v>0</v>
      </c>
      <c r="AT93" s="3">
        <v>1873</v>
      </c>
      <c r="AV93" s="47">
        <v>854</v>
      </c>
      <c r="AW93" s="3">
        <f t="shared" si="114"/>
        <v>854</v>
      </c>
      <c r="AX93" s="47">
        <v>0</v>
      </c>
      <c r="AY93" s="47">
        <v>0</v>
      </c>
      <c r="AZ93" s="47">
        <v>0</v>
      </c>
      <c r="BA93" s="3">
        <f t="shared" si="139"/>
        <v>854</v>
      </c>
      <c r="BB93" s="47">
        <v>28</v>
      </c>
      <c r="BC93" s="47">
        <v>0.16</v>
      </c>
      <c r="BD93" s="47">
        <v>0</v>
      </c>
      <c r="BE93" s="3">
        <f t="shared" si="140"/>
        <v>0</v>
      </c>
      <c r="BF93" s="3">
        <f t="shared" si="141"/>
        <v>0</v>
      </c>
      <c r="BG93" s="3" t="b">
        <f t="shared" si="142"/>
        <v>1</v>
      </c>
      <c r="BH93" s="17"/>
      <c r="BI93" s="7"/>
      <c r="BJ93" s="12">
        <v>0</v>
      </c>
      <c r="BK93" s="4">
        <f t="shared" si="115"/>
        <v>854</v>
      </c>
      <c r="BL93" s="4">
        <f t="shared" si="143"/>
        <v>992.92929292929296</v>
      </c>
      <c r="BM93" s="4">
        <f t="shared" si="116"/>
        <v>992.92929292929296</v>
      </c>
      <c r="BN93" s="4">
        <f t="shared" si="117"/>
        <v>1846.9292929292928</v>
      </c>
      <c r="BO93" s="33"/>
      <c r="BP93" s="47">
        <v>499.33</v>
      </c>
      <c r="BQ93" s="3">
        <v>54588</v>
      </c>
      <c r="BR93" s="4">
        <v>-320</v>
      </c>
      <c r="BS93" s="4">
        <f t="shared" si="144"/>
        <v>54471</v>
      </c>
      <c r="BT93" s="4">
        <f t="shared" si="164"/>
        <v>54471</v>
      </c>
      <c r="BU93" s="4">
        <f t="shared" ref="BU93:BU97" si="173">BT93-BT92</f>
        <v>0</v>
      </c>
      <c r="BV93" s="47" t="s">
        <v>15</v>
      </c>
      <c r="BW93" s="4">
        <f>BU68</f>
        <v>319</v>
      </c>
      <c r="BX93">
        <v>0</v>
      </c>
      <c r="BY93" s="47">
        <v>858</v>
      </c>
      <c r="BZ93" s="47">
        <v>854</v>
      </c>
      <c r="CA93" s="3">
        <v>1013</v>
      </c>
      <c r="CB93" s="3">
        <f t="shared" si="119"/>
        <v>1013</v>
      </c>
      <c r="CC93" s="3">
        <v>0</v>
      </c>
      <c r="CD93" s="47">
        <v>0</v>
      </c>
      <c r="CE93" s="47">
        <v>0</v>
      </c>
      <c r="CF93" s="3">
        <f t="shared" si="145"/>
        <v>1013</v>
      </c>
      <c r="CG93" s="47">
        <v>6</v>
      </c>
      <c r="CL93" s="47">
        <v>0</v>
      </c>
      <c r="CM93" s="4">
        <f t="shared" si="120"/>
        <v>0</v>
      </c>
      <c r="CN93" s="4">
        <f t="shared" si="121"/>
        <v>854</v>
      </c>
      <c r="CO93" s="4">
        <f t="shared" si="122"/>
        <v>0</v>
      </c>
      <c r="CP93" s="4">
        <f>CF93-CM93-CN93-CO93-CL93</f>
        <v>159</v>
      </c>
      <c r="CQ93" s="4">
        <f t="shared" si="124"/>
        <v>0</v>
      </c>
      <c r="CR93" s="4">
        <f t="shared" si="125"/>
        <v>0</v>
      </c>
      <c r="CS93" s="4">
        <f t="shared" si="126"/>
        <v>0</v>
      </c>
      <c r="CT93" s="47">
        <v>4.7</v>
      </c>
      <c r="CU93" s="32"/>
      <c r="CV93" s="47">
        <v>359.78</v>
      </c>
      <c r="CW93" s="47">
        <v>522</v>
      </c>
      <c r="CX93" s="4">
        <v>2</v>
      </c>
      <c r="CY93" s="3">
        <v>1013</v>
      </c>
      <c r="CZ93" s="47">
        <v>0</v>
      </c>
      <c r="DA93" s="47">
        <v>207</v>
      </c>
      <c r="DB93" s="47">
        <v>645</v>
      </c>
      <c r="DC93" s="47">
        <v>102</v>
      </c>
      <c r="DD93" s="3">
        <f t="shared" si="152"/>
        <v>0</v>
      </c>
      <c r="DE93" s="3">
        <f t="shared" si="153"/>
        <v>0</v>
      </c>
      <c r="DF93" s="4">
        <f>MIN(CP93+CN93,1816.6,DB93+DC93-DD93-DE93)</f>
        <v>747</v>
      </c>
      <c r="DG93" s="3">
        <f t="shared" si="154"/>
        <v>0</v>
      </c>
      <c r="DH93" s="4">
        <f t="shared" si="146"/>
        <v>0</v>
      </c>
      <c r="DI93" s="3">
        <f t="shared" si="171"/>
        <v>0</v>
      </c>
      <c r="DJ93" s="3">
        <f t="shared" si="127"/>
        <v>266</v>
      </c>
      <c r="DL93" s="3">
        <f t="shared" si="133"/>
        <v>0</v>
      </c>
      <c r="DM93" s="3">
        <f t="shared" si="128"/>
        <v>0</v>
      </c>
      <c r="DN93" s="3">
        <f t="shared" si="129"/>
        <v>0</v>
      </c>
      <c r="DO93" s="3">
        <f t="shared" si="130"/>
        <v>0</v>
      </c>
      <c r="DP93" s="3">
        <f t="shared" si="147"/>
        <v>0</v>
      </c>
      <c r="DS93" s="47">
        <v>0</v>
      </c>
    </row>
    <row r="94" spans="1:123" x14ac:dyDescent="0.3">
      <c r="A94" s="1">
        <v>42461</v>
      </c>
      <c r="B94" s="3">
        <v>63152</v>
      </c>
      <c r="C94" s="4">
        <f t="shared" si="148"/>
        <v>192</v>
      </c>
      <c r="D94" s="4">
        <f t="shared" si="134"/>
        <v>63152</v>
      </c>
      <c r="E94" s="3">
        <f t="shared" si="162"/>
        <v>63152</v>
      </c>
      <c r="F94" s="4">
        <f t="shared" si="155"/>
        <v>192</v>
      </c>
      <c r="G94" s="4">
        <f t="shared" si="131"/>
        <v>96.79858835391984</v>
      </c>
      <c r="H94" s="33"/>
      <c r="I94" s="3">
        <v>17657</v>
      </c>
      <c r="J94" s="4">
        <f t="shared" si="78"/>
        <v>69</v>
      </c>
      <c r="K94" s="4">
        <f t="shared" si="135"/>
        <v>17657</v>
      </c>
      <c r="L94" s="3">
        <f t="shared" si="108"/>
        <v>17657</v>
      </c>
      <c r="M94" s="4">
        <f t="shared" si="109"/>
        <v>69</v>
      </c>
      <c r="O94" s="47"/>
      <c r="P94" s="47">
        <v>568</v>
      </c>
      <c r="Q94" s="21">
        <f t="shared" si="169"/>
        <v>568</v>
      </c>
      <c r="R94" s="21">
        <v>0</v>
      </c>
      <c r="S94" s="33"/>
      <c r="T94" s="3">
        <v>73194</v>
      </c>
      <c r="U94" s="4">
        <f t="shared" si="110"/>
        <v>570</v>
      </c>
      <c r="V94" s="4">
        <f t="shared" si="136"/>
        <v>73194</v>
      </c>
      <c r="W94" s="3">
        <f t="shared" si="111"/>
        <v>73194</v>
      </c>
      <c r="X94" s="4">
        <f t="shared" si="112"/>
        <v>570</v>
      </c>
      <c r="Z94" s="47"/>
      <c r="AA94" s="47">
        <v>602</v>
      </c>
      <c r="AB94" s="3">
        <f t="shared" si="172"/>
        <v>602</v>
      </c>
      <c r="AC94" s="3">
        <v>0</v>
      </c>
      <c r="AD94" s="41">
        <f t="shared" si="163"/>
        <v>0</v>
      </c>
      <c r="AE94" s="3">
        <v>90851</v>
      </c>
      <c r="AF94" s="3">
        <v>1858</v>
      </c>
      <c r="AG94" s="3">
        <v>2180</v>
      </c>
      <c r="AH94" s="4">
        <f t="shared" si="113"/>
        <v>322.15780186538944</v>
      </c>
      <c r="AI94" s="33"/>
      <c r="AJ94" s="47">
        <v>881.4</v>
      </c>
      <c r="AK94" s="3">
        <v>618890</v>
      </c>
      <c r="AL94" s="4">
        <f t="shared" si="106"/>
        <v>1546</v>
      </c>
      <c r="AM94" s="3">
        <v>2051250</v>
      </c>
      <c r="AN94" s="3">
        <f t="shared" si="138"/>
        <v>618890</v>
      </c>
      <c r="AO94" s="3">
        <f t="shared" si="166"/>
        <v>618890</v>
      </c>
      <c r="AP94" s="4">
        <f t="shared" si="167"/>
        <v>1546</v>
      </c>
      <c r="AQ94" s="47" t="s">
        <v>17</v>
      </c>
      <c r="AT94" s="3">
        <v>1858</v>
      </c>
      <c r="AV94" s="3">
        <v>1051</v>
      </c>
      <c r="AW94" s="3">
        <f t="shared" si="114"/>
        <v>1051</v>
      </c>
      <c r="AX94" s="47">
        <v>0</v>
      </c>
      <c r="AY94" s="47">
        <v>0</v>
      </c>
      <c r="AZ94" s="47">
        <v>0</v>
      </c>
      <c r="BA94" s="3">
        <f t="shared" si="139"/>
        <v>1051</v>
      </c>
      <c r="BB94" s="47">
        <v>28</v>
      </c>
      <c r="BC94" s="47">
        <v>0.16</v>
      </c>
      <c r="BD94" s="47">
        <v>0</v>
      </c>
      <c r="BE94" s="3">
        <f t="shared" si="140"/>
        <v>0</v>
      </c>
      <c r="BF94" s="3">
        <f t="shared" si="141"/>
        <v>0</v>
      </c>
      <c r="BG94" s="3" t="b">
        <f t="shared" si="142"/>
        <v>1</v>
      </c>
      <c r="BH94" s="17"/>
      <c r="BI94" s="7"/>
      <c r="BJ94" s="12">
        <v>0</v>
      </c>
      <c r="BK94" s="4">
        <f t="shared" si="115"/>
        <v>1051</v>
      </c>
      <c r="BL94" s="4">
        <f t="shared" si="143"/>
        <v>780.80808080808083</v>
      </c>
      <c r="BM94" s="4">
        <f t="shared" si="116"/>
        <v>780.80808080808083</v>
      </c>
      <c r="BN94" s="4">
        <f t="shared" si="117"/>
        <v>1831.8080808080808</v>
      </c>
      <c r="BO94" s="33"/>
      <c r="BP94" s="47">
        <v>499.22</v>
      </c>
      <c r="BQ94" s="3">
        <v>54471</v>
      </c>
      <c r="BR94" s="4">
        <v>-117</v>
      </c>
      <c r="BS94" s="4">
        <f t="shared" si="144"/>
        <v>54471</v>
      </c>
      <c r="BT94" s="4">
        <f t="shared" si="164"/>
        <v>54471</v>
      </c>
      <c r="BU94" s="4">
        <f t="shared" si="173"/>
        <v>0</v>
      </c>
      <c r="BV94" s="47" t="s">
        <v>15</v>
      </c>
      <c r="BY94" s="3">
        <v>1147</v>
      </c>
      <c r="BZ94" s="3">
        <v>1051</v>
      </c>
      <c r="CA94" s="3">
        <v>1200</v>
      </c>
      <c r="CB94" s="3">
        <f t="shared" si="119"/>
        <v>1200</v>
      </c>
      <c r="CC94" s="3">
        <v>0</v>
      </c>
      <c r="CD94" s="47">
        <v>0</v>
      </c>
      <c r="CE94" s="47">
        <v>0</v>
      </c>
      <c r="CF94" s="3">
        <f t="shared" si="145"/>
        <v>1200</v>
      </c>
      <c r="CG94" s="47">
        <v>6</v>
      </c>
      <c r="CL94" s="47">
        <v>0</v>
      </c>
      <c r="CM94" s="4">
        <f t="shared" si="120"/>
        <v>0</v>
      </c>
      <c r="CN94" s="4">
        <f t="shared" si="121"/>
        <v>1051</v>
      </c>
      <c r="CO94" s="4">
        <f t="shared" si="122"/>
        <v>0</v>
      </c>
      <c r="CP94" s="4">
        <f t="shared" si="123"/>
        <v>149</v>
      </c>
      <c r="CQ94" s="4">
        <f t="shared" si="124"/>
        <v>0</v>
      </c>
      <c r="CR94" s="4">
        <f t="shared" si="125"/>
        <v>0</v>
      </c>
      <c r="CS94" s="4">
        <f t="shared" si="126"/>
        <v>0</v>
      </c>
      <c r="CT94" s="47">
        <v>4.5</v>
      </c>
      <c r="CU94" s="32"/>
      <c r="CV94" s="47">
        <v>359.78</v>
      </c>
      <c r="CW94" s="47">
        <v>522</v>
      </c>
      <c r="CX94" s="4">
        <v>0</v>
      </c>
      <c r="CY94" s="3">
        <v>1200</v>
      </c>
      <c r="CZ94" s="47">
        <v>0</v>
      </c>
      <c r="DA94" s="47">
        <v>205</v>
      </c>
      <c r="DB94" s="47">
        <v>704</v>
      </c>
      <c r="DC94" s="47">
        <v>153</v>
      </c>
      <c r="DD94" s="3">
        <f t="shared" si="152"/>
        <v>0</v>
      </c>
      <c r="DE94" s="3">
        <f t="shared" si="153"/>
        <v>0</v>
      </c>
      <c r="DF94" s="4">
        <f t="shared" si="107"/>
        <v>857</v>
      </c>
      <c r="DG94" s="3">
        <f t="shared" si="154"/>
        <v>0</v>
      </c>
      <c r="DH94" s="4">
        <f t="shared" si="146"/>
        <v>0</v>
      </c>
      <c r="DI94" s="3">
        <f t="shared" si="171"/>
        <v>0</v>
      </c>
      <c r="DJ94" s="3">
        <f t="shared" si="127"/>
        <v>343</v>
      </c>
      <c r="DL94" s="3">
        <f t="shared" si="133"/>
        <v>0</v>
      </c>
      <c r="DM94" s="3">
        <f t="shared" si="128"/>
        <v>0</v>
      </c>
      <c r="DN94" s="3">
        <f t="shared" si="129"/>
        <v>0</v>
      </c>
      <c r="DO94" s="3">
        <f t="shared" si="130"/>
        <v>0</v>
      </c>
      <c r="DP94" s="3">
        <f t="shared" si="147"/>
        <v>96.79858835391984</v>
      </c>
      <c r="DS94" s="47">
        <v>0</v>
      </c>
    </row>
    <row r="95" spans="1:123" x14ac:dyDescent="0.3">
      <c r="A95" s="1">
        <v>42462</v>
      </c>
      <c r="B95" s="3">
        <v>64116</v>
      </c>
      <c r="C95" s="4">
        <f t="shared" si="148"/>
        <v>964</v>
      </c>
      <c r="D95" s="4">
        <f t="shared" si="134"/>
        <v>64116</v>
      </c>
      <c r="E95" s="3">
        <f t="shared" si="162"/>
        <v>64116</v>
      </c>
      <c r="F95" s="4">
        <f t="shared" si="155"/>
        <v>964</v>
      </c>
      <c r="G95" s="4">
        <f t="shared" si="131"/>
        <v>486.00957902697252</v>
      </c>
      <c r="H95" s="33"/>
      <c r="I95" s="3">
        <v>18207</v>
      </c>
      <c r="J95" s="4">
        <f t="shared" si="78"/>
        <v>550</v>
      </c>
      <c r="K95" s="4">
        <f t="shared" si="135"/>
        <v>18207</v>
      </c>
      <c r="L95" s="3">
        <f t="shared" si="108"/>
        <v>18207</v>
      </c>
      <c r="M95" s="4">
        <f t="shared" si="109"/>
        <v>550</v>
      </c>
      <c r="O95" s="47"/>
      <c r="P95" s="47">
        <v>534</v>
      </c>
      <c r="Q95" s="21">
        <f t="shared" si="169"/>
        <v>534</v>
      </c>
      <c r="R95" s="21">
        <v>0</v>
      </c>
      <c r="S95" s="33"/>
      <c r="T95" s="3">
        <v>73732</v>
      </c>
      <c r="U95" s="4">
        <f t="shared" si="110"/>
        <v>538</v>
      </c>
      <c r="V95" s="4">
        <f t="shared" si="136"/>
        <v>73732</v>
      </c>
      <c r="W95" s="3">
        <f t="shared" si="111"/>
        <v>73732</v>
      </c>
      <c r="X95" s="4">
        <f t="shared" si="112"/>
        <v>538</v>
      </c>
      <c r="Z95" s="47"/>
      <c r="AA95" s="47">
        <v>601</v>
      </c>
      <c r="AB95" s="3">
        <f t="shared" si="172"/>
        <v>601</v>
      </c>
      <c r="AC95" s="3">
        <v>0</v>
      </c>
      <c r="AD95" s="41">
        <f t="shared" si="163"/>
        <v>0</v>
      </c>
      <c r="AE95" s="3">
        <v>91939</v>
      </c>
      <c r="AF95" s="3">
        <v>1796</v>
      </c>
      <c r="AG95" s="3">
        <v>2069</v>
      </c>
      <c r="AH95" s="4">
        <f t="shared" si="113"/>
        <v>548.5253340055458</v>
      </c>
      <c r="AI95" s="33"/>
      <c r="AJ95" s="47">
        <v>881.62</v>
      </c>
      <c r="AK95" s="3">
        <v>620063</v>
      </c>
      <c r="AL95" s="4">
        <f t="shared" si="106"/>
        <v>1173</v>
      </c>
      <c r="AM95" s="3">
        <v>2057500</v>
      </c>
      <c r="AN95" s="3">
        <f t="shared" si="138"/>
        <v>619370</v>
      </c>
      <c r="AO95" s="3">
        <f t="shared" si="166"/>
        <v>620063</v>
      </c>
      <c r="AP95" s="4">
        <f t="shared" si="167"/>
        <v>1173</v>
      </c>
      <c r="AQ95" s="47" t="s">
        <v>17</v>
      </c>
      <c r="AT95" s="3">
        <v>1796</v>
      </c>
      <c r="AV95" s="3">
        <v>1179</v>
      </c>
      <c r="AW95" s="3">
        <f t="shared" si="114"/>
        <v>1179</v>
      </c>
      <c r="AX95" s="47">
        <v>0</v>
      </c>
      <c r="AY95" s="47">
        <v>0</v>
      </c>
      <c r="AZ95" s="47">
        <v>0</v>
      </c>
      <c r="BA95" s="3">
        <f t="shared" si="139"/>
        <v>1179</v>
      </c>
      <c r="BB95" s="47">
        <v>26</v>
      </c>
      <c r="BC95" s="47">
        <v>0.15</v>
      </c>
      <c r="BD95" s="47">
        <v>0</v>
      </c>
      <c r="BE95" s="3">
        <f t="shared" si="140"/>
        <v>0</v>
      </c>
      <c r="BF95" s="3">
        <f t="shared" si="141"/>
        <v>0</v>
      </c>
      <c r="BG95" s="3" t="b">
        <f t="shared" si="142"/>
        <v>1</v>
      </c>
      <c r="BH95" s="17"/>
      <c r="BI95" s="7"/>
      <c r="BJ95" s="12">
        <v>0</v>
      </c>
      <c r="BK95" s="4">
        <f t="shared" si="115"/>
        <v>1179</v>
      </c>
      <c r="BL95" s="4">
        <f t="shared" si="143"/>
        <v>592.42424242424238</v>
      </c>
      <c r="BM95" s="4">
        <f t="shared" si="116"/>
        <v>592.42424242424238</v>
      </c>
      <c r="BN95" s="4">
        <f t="shared" si="117"/>
        <v>1771.4242424242425</v>
      </c>
      <c r="BO95" s="33"/>
      <c r="BP95" s="47">
        <v>499.23</v>
      </c>
      <c r="BQ95" s="3">
        <v>54481</v>
      </c>
      <c r="BR95" s="4">
        <v>10</v>
      </c>
      <c r="BS95" s="4">
        <f t="shared" si="144"/>
        <v>54481</v>
      </c>
      <c r="BT95" s="3">
        <f>BS95</f>
        <v>54481</v>
      </c>
      <c r="BU95" s="4">
        <f t="shared" si="173"/>
        <v>10</v>
      </c>
      <c r="BV95" t="s">
        <v>24</v>
      </c>
      <c r="BY95" s="3">
        <v>1193</v>
      </c>
      <c r="BZ95" s="3">
        <v>1179</v>
      </c>
      <c r="CA95" s="3">
        <v>1183</v>
      </c>
      <c r="CB95" s="3">
        <f t="shared" si="119"/>
        <v>1183</v>
      </c>
      <c r="CC95" s="3">
        <v>0</v>
      </c>
      <c r="CD95" s="47">
        <v>0</v>
      </c>
      <c r="CE95" s="47">
        <v>0</v>
      </c>
      <c r="CF95" s="3">
        <f t="shared" si="145"/>
        <v>1183</v>
      </c>
      <c r="CG95" s="47">
        <v>5</v>
      </c>
      <c r="CH95" s="4">
        <f t="shared" ref="CH95:CH96" si="174">BU95/1.98</f>
        <v>5.0505050505050502</v>
      </c>
      <c r="CI95" s="4">
        <f t="shared" ref="CI95:CI96" si="175">MIN(CH95,BF95+BE95)</f>
        <v>0</v>
      </c>
      <c r="CJ95" s="4">
        <f>MIN(CH95-CI95,BK95)</f>
        <v>5.0505050505050502</v>
      </c>
      <c r="CK95" s="4">
        <f t="shared" ref="CK95:CK96" si="176">MAX(0,CH95-CI95-CJ95)</f>
        <v>0</v>
      </c>
      <c r="CL95" s="47">
        <v>0</v>
      </c>
      <c r="CM95" s="4">
        <f t="shared" si="120"/>
        <v>0</v>
      </c>
      <c r="CN95" s="4">
        <f t="shared" si="121"/>
        <v>1173.9494949494949</v>
      </c>
      <c r="CO95" s="4">
        <f t="shared" si="122"/>
        <v>0</v>
      </c>
      <c r="CP95" s="4">
        <f t="shared" si="123"/>
        <v>9.0505050505050804</v>
      </c>
      <c r="CQ95" s="4">
        <f t="shared" si="124"/>
        <v>0</v>
      </c>
      <c r="CR95" s="4">
        <f t="shared" si="125"/>
        <v>3.0198066269804258E-14</v>
      </c>
      <c r="CS95" s="4">
        <f t="shared" si="126"/>
        <v>0</v>
      </c>
      <c r="CT95" s="47">
        <v>4.2</v>
      </c>
      <c r="CU95" s="32"/>
      <c r="CV95" s="47">
        <v>359.78</v>
      </c>
      <c r="CW95" s="47">
        <v>522</v>
      </c>
      <c r="CX95" s="4">
        <v>0</v>
      </c>
      <c r="CY95" s="3">
        <v>1183</v>
      </c>
      <c r="CZ95" s="47">
        <v>0</v>
      </c>
      <c r="DA95" s="47">
        <v>204</v>
      </c>
      <c r="DB95" s="47">
        <v>771</v>
      </c>
      <c r="DC95" s="47">
        <v>158</v>
      </c>
      <c r="DD95" s="3">
        <f t="shared" si="152"/>
        <v>0</v>
      </c>
      <c r="DE95" s="3">
        <f t="shared" si="153"/>
        <v>0</v>
      </c>
      <c r="DF95" s="4">
        <f t="shared" si="107"/>
        <v>929</v>
      </c>
      <c r="DG95" s="3">
        <f t="shared" si="154"/>
        <v>0</v>
      </c>
      <c r="DH95" s="4">
        <f t="shared" si="146"/>
        <v>0</v>
      </c>
      <c r="DI95" s="3">
        <f t="shared" si="171"/>
        <v>0</v>
      </c>
      <c r="DJ95" s="3">
        <f t="shared" si="127"/>
        <v>254</v>
      </c>
      <c r="DL95" s="3">
        <f t="shared" si="133"/>
        <v>0</v>
      </c>
      <c r="DM95" s="3">
        <f t="shared" si="128"/>
        <v>0</v>
      </c>
      <c r="DN95" s="3">
        <f t="shared" si="129"/>
        <v>0</v>
      </c>
      <c r="DO95" s="3">
        <f t="shared" si="130"/>
        <v>0</v>
      </c>
      <c r="DP95" s="3">
        <f t="shared" si="147"/>
        <v>486.00957902697252</v>
      </c>
      <c r="DS95" s="47">
        <v>0</v>
      </c>
    </row>
    <row r="96" spans="1:123" x14ac:dyDescent="0.3">
      <c r="A96" s="1">
        <v>42463</v>
      </c>
      <c r="B96" s="3">
        <v>65282</v>
      </c>
      <c r="C96" s="4">
        <f t="shared" si="148"/>
        <v>1166</v>
      </c>
      <c r="D96" s="4">
        <f t="shared" si="134"/>
        <v>65282</v>
      </c>
      <c r="E96" s="3">
        <f t="shared" si="162"/>
        <v>65282</v>
      </c>
      <c r="F96" s="4">
        <f t="shared" si="155"/>
        <v>1166</v>
      </c>
      <c r="G96" s="4">
        <f t="shared" si="131"/>
        <v>587.84976052432569</v>
      </c>
      <c r="H96" s="33"/>
      <c r="I96" s="3">
        <v>19167</v>
      </c>
      <c r="J96" s="4">
        <f t="shared" si="78"/>
        <v>960</v>
      </c>
      <c r="K96" s="4">
        <f t="shared" si="135"/>
        <v>19167</v>
      </c>
      <c r="L96" s="3">
        <f t="shared" si="108"/>
        <v>19167</v>
      </c>
      <c r="M96" s="4">
        <f t="shared" si="109"/>
        <v>960</v>
      </c>
      <c r="O96" s="47"/>
      <c r="P96" s="47">
        <v>439</v>
      </c>
      <c r="Q96" s="21">
        <f t="shared" si="169"/>
        <v>439</v>
      </c>
      <c r="R96" s="21">
        <v>0</v>
      </c>
      <c r="S96" s="33"/>
      <c r="T96" s="3">
        <v>74196</v>
      </c>
      <c r="U96" s="4">
        <f t="shared" si="110"/>
        <v>464</v>
      </c>
      <c r="V96" s="4">
        <f t="shared" si="136"/>
        <v>74196</v>
      </c>
      <c r="W96" s="3">
        <f t="shared" si="111"/>
        <v>74196</v>
      </c>
      <c r="X96" s="4">
        <f t="shared" si="112"/>
        <v>464</v>
      </c>
      <c r="Z96" s="47"/>
      <c r="AA96" s="47">
        <v>601</v>
      </c>
      <c r="AB96" s="3">
        <f t="shared" si="172"/>
        <v>601</v>
      </c>
      <c r="AC96" s="3">
        <v>0</v>
      </c>
      <c r="AD96" s="41">
        <f t="shared" si="163"/>
        <v>0</v>
      </c>
      <c r="AE96" s="3">
        <v>93363</v>
      </c>
      <c r="AF96" s="3">
        <v>1893</v>
      </c>
      <c r="AG96" s="3">
        <v>2637</v>
      </c>
      <c r="AH96" s="4">
        <f t="shared" si="113"/>
        <v>717.9228636249054</v>
      </c>
      <c r="AI96" s="33"/>
      <c r="AJ96" s="47">
        <v>881.49</v>
      </c>
      <c r="AK96" s="3">
        <v>619370</v>
      </c>
      <c r="AL96" s="4">
        <f t="shared" si="106"/>
        <v>-693</v>
      </c>
      <c r="AM96" s="3">
        <v>2063750</v>
      </c>
      <c r="AN96" s="3">
        <f t="shared" si="138"/>
        <v>619370</v>
      </c>
      <c r="AO96" s="3">
        <f t="shared" si="166"/>
        <v>619370</v>
      </c>
      <c r="AP96" s="4">
        <f t="shared" si="167"/>
        <v>-693</v>
      </c>
      <c r="AQ96" t="s">
        <v>13</v>
      </c>
      <c r="AT96" s="3">
        <v>1893</v>
      </c>
      <c r="AV96" s="3">
        <v>2202</v>
      </c>
      <c r="AW96" s="4">
        <f t="shared" ref="AW96" si="177">AV96-AX96</f>
        <v>1852</v>
      </c>
      <c r="AX96" s="3">
        <f t="shared" ref="AX96" si="178">IF(AV96&lt;=-AP96/1.98,AV96,-AP96/1.98)</f>
        <v>350</v>
      </c>
      <c r="AY96" s="47">
        <v>0</v>
      </c>
      <c r="AZ96" s="47">
        <v>0</v>
      </c>
      <c r="BA96" s="3">
        <f t="shared" si="139"/>
        <v>2202</v>
      </c>
      <c r="BB96" s="47">
        <v>40</v>
      </c>
      <c r="BC96" s="47">
        <v>0.23</v>
      </c>
      <c r="BD96" s="47">
        <v>0</v>
      </c>
      <c r="BE96" s="3">
        <f t="shared" si="140"/>
        <v>0</v>
      </c>
      <c r="BF96" s="3">
        <f t="shared" si="141"/>
        <v>0</v>
      </c>
      <c r="BG96" s="3" t="b">
        <f t="shared" si="142"/>
        <v>1</v>
      </c>
      <c r="BH96" s="17"/>
      <c r="BI96" s="7"/>
      <c r="BJ96" s="12">
        <v>0</v>
      </c>
      <c r="BK96" s="4">
        <f t="shared" si="115"/>
        <v>2202</v>
      </c>
      <c r="BL96" s="4">
        <v>0</v>
      </c>
      <c r="BM96" s="4">
        <f t="shared" si="116"/>
        <v>0</v>
      </c>
      <c r="BN96" s="4">
        <f t="shared" si="117"/>
        <v>2202</v>
      </c>
      <c r="BO96" s="33"/>
      <c r="BP96" s="47">
        <v>500.34</v>
      </c>
      <c r="BQ96" s="3">
        <v>55672</v>
      </c>
      <c r="BR96" s="4">
        <v>1191</v>
      </c>
      <c r="BS96" s="4">
        <f t="shared" si="144"/>
        <v>54556</v>
      </c>
      <c r="BT96" s="3">
        <f>BS96</f>
        <v>54556</v>
      </c>
      <c r="BU96" s="4">
        <f t="shared" si="173"/>
        <v>75</v>
      </c>
      <c r="BV96" s="47" t="s">
        <v>23</v>
      </c>
      <c r="BY96" s="3">
        <v>2269</v>
      </c>
      <c r="BZ96" s="3">
        <v>2202</v>
      </c>
      <c r="CA96" s="3">
        <v>1661</v>
      </c>
      <c r="CB96" s="3">
        <f t="shared" si="119"/>
        <v>1661</v>
      </c>
      <c r="CC96" s="3">
        <v>0</v>
      </c>
      <c r="CD96" s="47">
        <v>0</v>
      </c>
      <c r="CE96" s="47">
        <v>0</v>
      </c>
      <c r="CF96" s="3">
        <f t="shared" si="145"/>
        <v>1661</v>
      </c>
      <c r="CG96" s="47">
        <v>8</v>
      </c>
      <c r="CH96" s="4">
        <f t="shared" si="174"/>
        <v>37.878787878787882</v>
      </c>
      <c r="CI96" s="4">
        <f t="shared" si="175"/>
        <v>0</v>
      </c>
      <c r="CJ96" s="4">
        <f>MIN(CH96-CI96,BK96)</f>
        <v>37.878787878787882</v>
      </c>
      <c r="CK96" s="4">
        <f t="shared" si="176"/>
        <v>0</v>
      </c>
      <c r="CL96" s="47">
        <v>0</v>
      </c>
      <c r="CM96" s="4">
        <f t="shared" si="120"/>
        <v>0</v>
      </c>
      <c r="CN96" s="4">
        <f t="shared" si="121"/>
        <v>1661</v>
      </c>
      <c r="CO96" s="4">
        <f t="shared" si="122"/>
        <v>0</v>
      </c>
      <c r="CP96" s="4">
        <f t="shared" si="123"/>
        <v>0</v>
      </c>
      <c r="CQ96" s="4">
        <f t="shared" si="124"/>
        <v>0</v>
      </c>
      <c r="CR96" s="4">
        <f t="shared" si="125"/>
        <v>503.12121212121212</v>
      </c>
      <c r="CS96" s="4">
        <f t="shared" si="126"/>
        <v>0</v>
      </c>
      <c r="CT96" s="47">
        <v>4.0999999999999996</v>
      </c>
      <c r="CU96" s="32"/>
      <c r="CV96" s="47">
        <v>360.16</v>
      </c>
      <c r="CW96" s="47">
        <v>548</v>
      </c>
      <c r="CX96" s="4">
        <v>26</v>
      </c>
      <c r="CY96" s="3">
        <v>1661</v>
      </c>
      <c r="CZ96" s="47">
        <v>0</v>
      </c>
      <c r="DA96" s="47">
        <v>704</v>
      </c>
      <c r="DB96" s="47">
        <v>804</v>
      </c>
      <c r="DC96" s="47">
        <v>147</v>
      </c>
      <c r="DD96" s="3">
        <f t="shared" si="152"/>
        <v>0</v>
      </c>
      <c r="DE96" s="3">
        <f t="shared" si="153"/>
        <v>0</v>
      </c>
      <c r="DF96" s="4">
        <f t="shared" si="107"/>
        <v>951</v>
      </c>
      <c r="DG96" s="3">
        <f t="shared" si="154"/>
        <v>0</v>
      </c>
      <c r="DH96" s="4">
        <f t="shared" si="146"/>
        <v>0</v>
      </c>
      <c r="DI96" s="3">
        <f t="shared" si="171"/>
        <v>0</v>
      </c>
      <c r="DJ96" s="3">
        <f t="shared" si="127"/>
        <v>710</v>
      </c>
      <c r="DL96" s="3">
        <f t="shared" si="133"/>
        <v>0</v>
      </c>
      <c r="DM96" s="3">
        <f t="shared" si="128"/>
        <v>0</v>
      </c>
      <c r="DN96" s="3">
        <f t="shared" si="129"/>
        <v>0</v>
      </c>
      <c r="DO96" s="3">
        <f t="shared" si="130"/>
        <v>0</v>
      </c>
      <c r="DP96" s="3">
        <f t="shared" si="147"/>
        <v>0</v>
      </c>
      <c r="DS96" s="47">
        <v>0</v>
      </c>
    </row>
    <row r="97" spans="1:123" x14ac:dyDescent="0.3">
      <c r="A97" s="1">
        <v>42464</v>
      </c>
      <c r="B97" s="3">
        <v>66558</v>
      </c>
      <c r="C97" s="4">
        <f t="shared" si="148"/>
        <v>1276</v>
      </c>
      <c r="D97" s="4">
        <f t="shared" si="134"/>
        <v>66558</v>
      </c>
      <c r="E97" s="3">
        <f t="shared" si="162"/>
        <v>66558</v>
      </c>
      <c r="F97" s="4">
        <f t="shared" si="155"/>
        <v>1276</v>
      </c>
      <c r="G97" s="4">
        <f t="shared" si="131"/>
        <v>643.30728510209224</v>
      </c>
      <c r="H97" s="33"/>
      <c r="I97" s="3">
        <v>20268</v>
      </c>
      <c r="J97" s="4">
        <f t="shared" ref="J97:J160" si="179">I97-I96</f>
        <v>1101</v>
      </c>
      <c r="K97" s="4">
        <f t="shared" si="135"/>
        <v>20268</v>
      </c>
      <c r="L97" s="3">
        <f t="shared" si="108"/>
        <v>20268</v>
      </c>
      <c r="M97" s="4">
        <f t="shared" si="109"/>
        <v>1101</v>
      </c>
      <c r="O97" s="47"/>
      <c r="P97" s="47">
        <v>452</v>
      </c>
      <c r="Q97" s="21">
        <f t="shared" si="169"/>
        <v>452</v>
      </c>
      <c r="R97" s="21">
        <v>0</v>
      </c>
      <c r="S97" s="33"/>
      <c r="T97" s="3">
        <v>74614</v>
      </c>
      <c r="U97" s="4">
        <f t="shared" si="110"/>
        <v>418</v>
      </c>
      <c r="V97" s="4">
        <f t="shared" si="136"/>
        <v>74614</v>
      </c>
      <c r="W97" s="3">
        <f t="shared" si="111"/>
        <v>74614</v>
      </c>
      <c r="X97" s="4">
        <f t="shared" si="112"/>
        <v>418</v>
      </c>
      <c r="Z97" s="47"/>
      <c r="AA97" s="47">
        <v>630</v>
      </c>
      <c r="AB97" s="3">
        <f t="shared" si="172"/>
        <v>630</v>
      </c>
      <c r="AC97" s="3">
        <v>0</v>
      </c>
      <c r="AD97" s="41">
        <f t="shared" si="163"/>
        <v>0</v>
      </c>
      <c r="AE97" s="3">
        <v>94882</v>
      </c>
      <c r="AF97" s="3">
        <v>2134</v>
      </c>
      <c r="AG97" s="3">
        <v>2900</v>
      </c>
      <c r="AH97" s="4">
        <f t="shared" si="113"/>
        <v>765.81799848752212</v>
      </c>
      <c r="AI97" s="33"/>
      <c r="AJ97" s="47">
        <v>881.96</v>
      </c>
      <c r="AK97" s="3">
        <v>621876</v>
      </c>
      <c r="AL97" s="4">
        <f t="shared" si="106"/>
        <v>2506</v>
      </c>
      <c r="AM97" s="3">
        <v>2070000</v>
      </c>
      <c r="AN97" s="3">
        <f t="shared" si="138"/>
        <v>621876</v>
      </c>
      <c r="AO97" s="3">
        <f t="shared" ref="AO97:AO129" si="180">AK97</f>
        <v>621876</v>
      </c>
      <c r="AP97" s="4">
        <f t="shared" ref="AP97:AP130" si="181">AO97-AO96</f>
        <v>2506</v>
      </c>
      <c r="AQ97" t="s">
        <v>18</v>
      </c>
      <c r="AT97" s="3">
        <v>2134</v>
      </c>
      <c r="AV97" s="47">
        <v>836</v>
      </c>
      <c r="AW97" s="3">
        <f t="shared" ref="AW97:AW98" si="182">AV97</f>
        <v>836</v>
      </c>
      <c r="AX97" s="47">
        <v>0</v>
      </c>
      <c r="AY97" s="47">
        <v>0</v>
      </c>
      <c r="AZ97" s="47">
        <v>0</v>
      </c>
      <c r="BA97" s="3">
        <f t="shared" si="139"/>
        <v>836</v>
      </c>
      <c r="BB97" s="47">
        <v>35</v>
      </c>
      <c r="BC97" s="47">
        <v>0.2</v>
      </c>
      <c r="BD97" s="47">
        <v>0</v>
      </c>
      <c r="BE97" s="3">
        <f t="shared" si="140"/>
        <v>0</v>
      </c>
      <c r="BF97" s="3">
        <f t="shared" si="141"/>
        <v>0</v>
      </c>
      <c r="BG97" s="3" t="b">
        <f t="shared" si="142"/>
        <v>1</v>
      </c>
      <c r="BH97" s="17"/>
      <c r="BI97" s="7"/>
      <c r="BJ97" s="12">
        <v>0</v>
      </c>
      <c r="BK97" s="4">
        <f t="shared" si="115"/>
        <v>836</v>
      </c>
      <c r="BL97" s="4">
        <f>AL97/1.98</f>
        <v>1265.6565656565656</v>
      </c>
      <c r="BM97" s="4">
        <f t="shared" si="116"/>
        <v>1265.6565656565656</v>
      </c>
      <c r="BN97" s="4">
        <f t="shared" si="117"/>
        <v>2101.6565656565654</v>
      </c>
      <c r="BO97" s="33"/>
      <c r="BP97" s="47">
        <v>499.3</v>
      </c>
      <c r="BQ97" s="3">
        <v>54556</v>
      </c>
      <c r="BR97" s="4">
        <v>-1116</v>
      </c>
      <c r="BS97" s="4">
        <f t="shared" si="144"/>
        <v>54556</v>
      </c>
      <c r="BT97" s="4">
        <f t="shared" ref="BT97" si="183">BT96</f>
        <v>54556</v>
      </c>
      <c r="BU97" s="4">
        <f t="shared" si="173"/>
        <v>0</v>
      </c>
      <c r="BV97" s="47" t="s">
        <v>15</v>
      </c>
      <c r="BY97" s="47">
        <v>852</v>
      </c>
      <c r="BZ97" s="47">
        <v>836</v>
      </c>
      <c r="CA97" s="3">
        <v>1380</v>
      </c>
      <c r="CB97" s="3">
        <f t="shared" si="119"/>
        <v>1380</v>
      </c>
      <c r="CC97" s="3">
        <v>0</v>
      </c>
      <c r="CD97" s="47">
        <v>0</v>
      </c>
      <c r="CE97" s="47">
        <v>28</v>
      </c>
      <c r="CF97" s="3">
        <f t="shared" si="145"/>
        <v>1408</v>
      </c>
      <c r="CG97" s="47">
        <v>7</v>
      </c>
      <c r="CL97" s="47">
        <v>0</v>
      </c>
      <c r="CM97" s="4">
        <f t="shared" si="120"/>
        <v>0</v>
      </c>
      <c r="CN97" s="4">
        <f t="shared" si="121"/>
        <v>836</v>
      </c>
      <c r="CO97" s="4">
        <f t="shared" si="122"/>
        <v>0</v>
      </c>
      <c r="CP97" s="4">
        <f t="shared" si="123"/>
        <v>572</v>
      </c>
      <c r="CQ97" s="4">
        <f t="shared" si="124"/>
        <v>0</v>
      </c>
      <c r="CR97" s="4">
        <f t="shared" si="125"/>
        <v>0</v>
      </c>
      <c r="CS97" s="4">
        <f t="shared" si="126"/>
        <v>0</v>
      </c>
      <c r="CT97" s="47">
        <v>3.8</v>
      </c>
      <c r="CU97" s="32"/>
      <c r="CV97" s="47">
        <v>359.92</v>
      </c>
      <c r="CW97" s="47">
        <v>531</v>
      </c>
      <c r="CX97" s="4">
        <v>-17</v>
      </c>
      <c r="CY97" s="3">
        <v>1408</v>
      </c>
      <c r="CZ97" s="47">
        <v>0</v>
      </c>
      <c r="DA97" s="47">
        <v>459</v>
      </c>
      <c r="DB97" s="47">
        <v>821</v>
      </c>
      <c r="DC97" s="47">
        <v>146</v>
      </c>
      <c r="DD97" s="3">
        <f t="shared" si="152"/>
        <v>0</v>
      </c>
      <c r="DE97" s="3">
        <f t="shared" si="153"/>
        <v>0</v>
      </c>
      <c r="DF97" s="4">
        <f t="shared" si="107"/>
        <v>967</v>
      </c>
      <c r="DG97" s="3">
        <f t="shared" si="154"/>
        <v>0</v>
      </c>
      <c r="DH97" s="4">
        <f t="shared" si="146"/>
        <v>0</v>
      </c>
      <c r="DI97" s="3">
        <f t="shared" si="171"/>
        <v>0</v>
      </c>
      <c r="DJ97" s="3">
        <f t="shared" si="127"/>
        <v>441</v>
      </c>
      <c r="DL97" s="3">
        <f t="shared" si="133"/>
        <v>0</v>
      </c>
      <c r="DM97" s="3">
        <f t="shared" si="128"/>
        <v>0</v>
      </c>
      <c r="DN97" s="3">
        <f t="shared" si="129"/>
        <v>0</v>
      </c>
      <c r="DO97" s="3">
        <f t="shared" si="130"/>
        <v>0</v>
      </c>
      <c r="DP97" s="3">
        <f t="shared" si="147"/>
        <v>643.30728510209224</v>
      </c>
      <c r="DS97" s="47">
        <v>0</v>
      </c>
    </row>
    <row r="98" spans="1:123" x14ac:dyDescent="0.3">
      <c r="A98" s="1">
        <v>42465</v>
      </c>
      <c r="B98" s="3">
        <v>67846</v>
      </c>
      <c r="C98" s="4">
        <f t="shared" si="148"/>
        <v>1288</v>
      </c>
      <c r="D98" s="4">
        <f t="shared" si="134"/>
        <v>67846</v>
      </c>
      <c r="E98" s="3">
        <f t="shared" si="162"/>
        <v>67846</v>
      </c>
      <c r="F98" s="4">
        <f t="shared" si="155"/>
        <v>1288</v>
      </c>
      <c r="G98" s="4">
        <f t="shared" si="131"/>
        <v>649.35719687421226</v>
      </c>
      <c r="H98" s="33"/>
      <c r="I98" s="3">
        <v>21166</v>
      </c>
      <c r="J98" s="4">
        <f t="shared" si="179"/>
        <v>898</v>
      </c>
      <c r="K98" s="4">
        <f t="shared" si="135"/>
        <v>21166</v>
      </c>
      <c r="L98" s="3">
        <f t="shared" si="108"/>
        <v>21166</v>
      </c>
      <c r="M98" s="4">
        <f t="shared" si="109"/>
        <v>898</v>
      </c>
      <c r="O98" s="47"/>
      <c r="P98" s="47">
        <v>589</v>
      </c>
      <c r="Q98" s="21">
        <f t="shared" si="169"/>
        <v>589</v>
      </c>
      <c r="R98" s="21">
        <v>0</v>
      </c>
      <c r="S98" s="33"/>
      <c r="T98" s="3">
        <v>75281</v>
      </c>
      <c r="U98" s="4">
        <f t="shared" si="110"/>
        <v>667</v>
      </c>
      <c r="V98" s="4">
        <f t="shared" si="136"/>
        <v>75281</v>
      </c>
      <c r="W98" s="3">
        <f t="shared" si="111"/>
        <v>75281</v>
      </c>
      <c r="X98" s="4">
        <f t="shared" si="112"/>
        <v>667</v>
      </c>
      <c r="Z98" s="47"/>
      <c r="AA98" s="47">
        <v>653</v>
      </c>
      <c r="AB98" s="3">
        <f t="shared" si="172"/>
        <v>653</v>
      </c>
      <c r="AC98" s="3">
        <v>0</v>
      </c>
      <c r="AD98" s="41">
        <f t="shared" si="163"/>
        <v>0</v>
      </c>
      <c r="AE98" s="3">
        <v>96447</v>
      </c>
      <c r="AF98" s="3">
        <v>2063</v>
      </c>
      <c r="AG98" s="3">
        <v>2852</v>
      </c>
      <c r="AH98" s="4">
        <f t="shared" si="113"/>
        <v>789.00932694731523</v>
      </c>
      <c r="AI98" s="33"/>
      <c r="AJ98" s="47">
        <v>882.25</v>
      </c>
      <c r="AK98" s="3">
        <v>623429</v>
      </c>
      <c r="AL98" s="4">
        <f t="shared" si="106"/>
        <v>1553</v>
      </c>
      <c r="AM98" s="3">
        <v>2076250</v>
      </c>
      <c r="AN98" s="3">
        <f t="shared" si="138"/>
        <v>623000</v>
      </c>
      <c r="AO98" s="3">
        <f t="shared" si="180"/>
        <v>623429</v>
      </c>
      <c r="AP98" s="4">
        <f t="shared" si="181"/>
        <v>1553</v>
      </c>
      <c r="AQ98" s="47" t="s">
        <v>17</v>
      </c>
      <c r="AT98" s="3">
        <v>2063</v>
      </c>
      <c r="AV98" s="3">
        <v>1244</v>
      </c>
      <c r="AW98" s="3">
        <f t="shared" si="182"/>
        <v>1244</v>
      </c>
      <c r="AX98" s="47">
        <v>0</v>
      </c>
      <c r="AY98" s="47">
        <v>0</v>
      </c>
      <c r="AZ98" s="47">
        <v>0</v>
      </c>
      <c r="BA98" s="3">
        <f t="shared" si="139"/>
        <v>1244</v>
      </c>
      <c r="BB98" s="47">
        <v>36</v>
      </c>
      <c r="BC98" s="47">
        <v>0.21</v>
      </c>
      <c r="BD98" s="47">
        <v>0</v>
      </c>
      <c r="BE98" s="3">
        <f t="shared" si="140"/>
        <v>0</v>
      </c>
      <c r="BF98" s="3">
        <f t="shared" si="141"/>
        <v>0</v>
      </c>
      <c r="BG98" s="3" t="b">
        <f t="shared" si="142"/>
        <v>1</v>
      </c>
      <c r="BH98" s="17"/>
      <c r="BI98" s="7"/>
      <c r="BJ98" s="12">
        <v>0</v>
      </c>
      <c r="BK98" s="4">
        <f t="shared" si="115"/>
        <v>1244</v>
      </c>
      <c r="BL98" s="4">
        <f>AL98/1.98</f>
        <v>784.3434343434343</v>
      </c>
      <c r="BM98" s="4">
        <f t="shared" si="116"/>
        <v>784.3434343434343</v>
      </c>
      <c r="BN98" s="4">
        <f t="shared" si="117"/>
        <v>2028.3434343434342</v>
      </c>
      <c r="BO98" s="33"/>
      <c r="BP98" s="47">
        <v>499.32</v>
      </c>
      <c r="BQ98" s="3">
        <v>54577</v>
      </c>
      <c r="BR98" s="4">
        <v>21</v>
      </c>
      <c r="BS98" s="4">
        <f t="shared" si="144"/>
        <v>54577</v>
      </c>
      <c r="BT98" s="3">
        <f t="shared" ref="BT98:BT100" si="184">BS98</f>
        <v>54577</v>
      </c>
      <c r="BU98" s="4">
        <f t="shared" ref="BU98:BU100" si="185">BT98-BT97</f>
        <v>21</v>
      </c>
      <c r="BV98" s="47" t="s">
        <v>24</v>
      </c>
      <c r="BY98" s="3">
        <v>1258</v>
      </c>
      <c r="BZ98" s="3">
        <v>1244</v>
      </c>
      <c r="CA98" s="3">
        <v>1192</v>
      </c>
      <c r="CB98" s="3">
        <f t="shared" si="119"/>
        <v>1192</v>
      </c>
      <c r="CC98" s="3">
        <v>0</v>
      </c>
      <c r="CD98" s="47">
        <v>0</v>
      </c>
      <c r="CE98" s="47">
        <v>48</v>
      </c>
      <c r="CF98" s="3">
        <f t="shared" si="145"/>
        <v>1240</v>
      </c>
      <c r="CG98" s="47">
        <v>7</v>
      </c>
      <c r="CH98" s="4">
        <f t="shared" ref="CH98:CH102" si="186">BU98/1.98</f>
        <v>10.606060606060606</v>
      </c>
      <c r="CI98" s="4">
        <f t="shared" ref="CI98:CI102" si="187">MIN(CH98,BF98+BE98)</f>
        <v>0</v>
      </c>
      <c r="CJ98" s="4">
        <f>MIN(CH98-CI98,BK98)</f>
        <v>10.606060606060606</v>
      </c>
      <c r="CK98" s="4">
        <f t="shared" ref="CK98:CK102" si="188">MAX(0,CH98-CI98-CJ98)</f>
        <v>0</v>
      </c>
      <c r="CL98" s="47">
        <v>0</v>
      </c>
      <c r="CM98" s="4">
        <f t="shared" si="120"/>
        <v>0</v>
      </c>
      <c r="CN98" s="4">
        <f t="shared" si="121"/>
        <v>1233.3939393939395</v>
      </c>
      <c r="CO98" s="4">
        <f t="shared" si="122"/>
        <v>0</v>
      </c>
      <c r="CP98" s="4">
        <f t="shared" si="123"/>
        <v>6.6060606060605096</v>
      </c>
      <c r="CQ98" s="4">
        <f t="shared" si="124"/>
        <v>0</v>
      </c>
      <c r="CR98" s="4">
        <f t="shared" si="125"/>
        <v>-9.5923269327613525E-14</v>
      </c>
      <c r="CS98" s="4">
        <f t="shared" si="126"/>
        <v>0</v>
      </c>
      <c r="CT98" s="47">
        <v>3.6</v>
      </c>
      <c r="CU98" s="32"/>
      <c r="CV98" s="47">
        <v>359.78</v>
      </c>
      <c r="CW98" s="47">
        <v>522</v>
      </c>
      <c r="CX98" s="4">
        <v>-9</v>
      </c>
      <c r="CY98" s="3">
        <v>1240</v>
      </c>
      <c r="CZ98" s="47">
        <v>0</v>
      </c>
      <c r="DA98" s="47">
        <v>229</v>
      </c>
      <c r="DB98" s="47">
        <v>850</v>
      </c>
      <c r="DC98" s="47">
        <v>149</v>
      </c>
      <c r="DD98" s="3">
        <f t="shared" si="152"/>
        <v>0</v>
      </c>
      <c r="DE98" s="3">
        <f t="shared" si="153"/>
        <v>0</v>
      </c>
      <c r="DF98" s="4">
        <f t="shared" si="107"/>
        <v>999</v>
      </c>
      <c r="DG98" s="3">
        <f t="shared" si="154"/>
        <v>0</v>
      </c>
      <c r="DH98" s="4">
        <f t="shared" si="146"/>
        <v>0</v>
      </c>
      <c r="DI98" s="3">
        <f t="shared" si="171"/>
        <v>0</v>
      </c>
      <c r="DJ98" s="3">
        <f t="shared" si="127"/>
        <v>241</v>
      </c>
      <c r="DL98" s="3">
        <f t="shared" si="133"/>
        <v>0</v>
      </c>
      <c r="DM98" s="3">
        <f t="shared" si="128"/>
        <v>0</v>
      </c>
      <c r="DN98" s="3">
        <f t="shared" si="129"/>
        <v>0</v>
      </c>
      <c r="DO98" s="3">
        <f t="shared" si="130"/>
        <v>0</v>
      </c>
      <c r="DP98" s="3">
        <f t="shared" si="147"/>
        <v>649.35719687421226</v>
      </c>
      <c r="DS98" s="47">
        <v>0</v>
      </c>
    </row>
    <row r="99" spans="1:123" x14ac:dyDescent="0.3">
      <c r="A99" s="1">
        <v>42466</v>
      </c>
      <c r="B99" s="3">
        <v>69410</v>
      </c>
      <c r="C99" s="4">
        <f t="shared" si="148"/>
        <v>1564</v>
      </c>
      <c r="D99" s="4">
        <f t="shared" si="134"/>
        <v>69410</v>
      </c>
      <c r="E99" s="3">
        <f t="shared" si="162"/>
        <v>69410</v>
      </c>
      <c r="F99" s="4">
        <f t="shared" si="155"/>
        <v>1564</v>
      </c>
      <c r="G99" s="4">
        <f t="shared" si="131"/>
        <v>788.50516763297196</v>
      </c>
      <c r="H99" s="33"/>
      <c r="I99" s="3">
        <v>22534</v>
      </c>
      <c r="J99" s="4">
        <f t="shared" si="179"/>
        <v>1368</v>
      </c>
      <c r="K99" s="4">
        <f t="shared" si="135"/>
        <v>22534</v>
      </c>
      <c r="L99" s="3">
        <f t="shared" si="108"/>
        <v>22534</v>
      </c>
      <c r="M99" s="4">
        <f t="shared" si="109"/>
        <v>1368</v>
      </c>
      <c r="O99" s="47"/>
      <c r="P99" s="47">
        <v>499</v>
      </c>
      <c r="Q99" s="21">
        <f t="shared" si="169"/>
        <v>499</v>
      </c>
      <c r="R99" s="21">
        <v>0</v>
      </c>
      <c r="S99" s="33"/>
      <c r="T99" s="3">
        <v>75780</v>
      </c>
      <c r="U99" s="4">
        <f t="shared" si="110"/>
        <v>499</v>
      </c>
      <c r="V99" s="4">
        <f t="shared" si="136"/>
        <v>75780</v>
      </c>
      <c r="W99" s="3">
        <f t="shared" si="111"/>
        <v>75780</v>
      </c>
      <c r="X99" s="4">
        <f t="shared" si="112"/>
        <v>499</v>
      </c>
      <c r="Z99" s="47"/>
      <c r="AA99" s="47">
        <v>654</v>
      </c>
      <c r="AB99" s="3">
        <f t="shared" si="172"/>
        <v>654</v>
      </c>
      <c r="AC99" s="3">
        <v>0</v>
      </c>
      <c r="AD99" s="41">
        <f t="shared" si="163"/>
        <v>0</v>
      </c>
      <c r="AE99" s="3">
        <v>98314</v>
      </c>
      <c r="AF99" s="3">
        <v>1917</v>
      </c>
      <c r="AG99" s="3">
        <v>2858</v>
      </c>
      <c r="AH99" s="4">
        <f t="shared" si="113"/>
        <v>941.26543987900175</v>
      </c>
      <c r="AI99" s="33"/>
      <c r="AJ99" s="47">
        <v>882.17</v>
      </c>
      <c r="AK99" s="3">
        <v>623000</v>
      </c>
      <c r="AL99" s="4">
        <f t="shared" si="106"/>
        <v>-429</v>
      </c>
      <c r="AM99" s="3">
        <v>2082500</v>
      </c>
      <c r="AN99" s="3">
        <f t="shared" si="138"/>
        <v>623000</v>
      </c>
      <c r="AO99" s="3">
        <f t="shared" si="180"/>
        <v>623000</v>
      </c>
      <c r="AP99" s="4">
        <f t="shared" si="181"/>
        <v>-429</v>
      </c>
      <c r="AQ99" s="47" t="s">
        <v>13</v>
      </c>
      <c r="AT99" s="3">
        <v>1917</v>
      </c>
      <c r="AV99" s="3">
        <v>2097</v>
      </c>
      <c r="AW99" s="4">
        <f t="shared" ref="AW99" si="189">AV99-AX99</f>
        <v>1880.3333333333333</v>
      </c>
      <c r="AX99" s="3">
        <f t="shared" ref="AX99" si="190">IF(AV99&lt;=-AP99/1.98,AV99,-AP99/1.98)</f>
        <v>216.66666666666666</v>
      </c>
      <c r="AY99" s="47">
        <v>0</v>
      </c>
      <c r="AZ99" s="47">
        <v>0</v>
      </c>
      <c r="BA99" s="3">
        <f t="shared" si="139"/>
        <v>2097</v>
      </c>
      <c r="BB99" s="47">
        <v>36</v>
      </c>
      <c r="BC99" s="47">
        <v>0.21</v>
      </c>
      <c r="BD99" s="47">
        <v>0</v>
      </c>
      <c r="BE99" s="3">
        <f t="shared" si="140"/>
        <v>0</v>
      </c>
      <c r="BF99" s="3">
        <f t="shared" si="141"/>
        <v>0</v>
      </c>
      <c r="BG99" s="3" t="b">
        <f t="shared" si="142"/>
        <v>1</v>
      </c>
      <c r="BH99" s="17"/>
      <c r="BI99" s="7"/>
      <c r="BJ99" s="12">
        <v>0</v>
      </c>
      <c r="BK99" s="4">
        <f t="shared" si="115"/>
        <v>2097</v>
      </c>
      <c r="BL99" s="4">
        <v>0</v>
      </c>
      <c r="BM99" s="4">
        <f t="shared" si="116"/>
        <v>0</v>
      </c>
      <c r="BN99" s="4">
        <f t="shared" si="117"/>
        <v>2097</v>
      </c>
      <c r="BO99" s="33"/>
      <c r="BP99" s="47">
        <v>500.86</v>
      </c>
      <c r="BQ99" s="3">
        <v>56235</v>
      </c>
      <c r="BR99" s="4">
        <v>1658</v>
      </c>
      <c r="BS99" s="4">
        <f t="shared" si="144"/>
        <v>56235</v>
      </c>
      <c r="BT99" s="3">
        <f t="shared" si="184"/>
        <v>56235</v>
      </c>
      <c r="BU99" s="4">
        <f t="shared" si="185"/>
        <v>1658</v>
      </c>
      <c r="BV99" s="47" t="s">
        <v>24</v>
      </c>
      <c r="BY99" s="3">
        <v>2123</v>
      </c>
      <c r="BZ99" s="3">
        <v>2097</v>
      </c>
      <c r="CA99" s="3">
        <v>1287</v>
      </c>
      <c r="CB99" s="3">
        <f t="shared" si="119"/>
        <v>1287</v>
      </c>
      <c r="CC99" s="3">
        <v>0</v>
      </c>
      <c r="CD99" s="47">
        <v>0</v>
      </c>
      <c r="CE99" s="47">
        <v>0</v>
      </c>
      <c r="CF99" s="3">
        <f t="shared" si="145"/>
        <v>1287</v>
      </c>
      <c r="CG99" s="47">
        <v>0</v>
      </c>
      <c r="CH99" s="4">
        <f t="shared" si="186"/>
        <v>837.37373737373741</v>
      </c>
      <c r="CI99" s="4">
        <f t="shared" si="187"/>
        <v>0</v>
      </c>
      <c r="CJ99" s="4">
        <f>MIN(CH99-CI99,BK99)</f>
        <v>837.37373737373741</v>
      </c>
      <c r="CK99" s="4">
        <f t="shared" si="188"/>
        <v>0</v>
      </c>
      <c r="CL99" s="47">
        <v>0</v>
      </c>
      <c r="CM99" s="4">
        <f t="shared" si="120"/>
        <v>0</v>
      </c>
      <c r="CN99" s="4">
        <f t="shared" si="121"/>
        <v>1259.6262626262626</v>
      </c>
      <c r="CO99" s="4">
        <f t="shared" si="122"/>
        <v>0</v>
      </c>
      <c r="CP99" s="4">
        <f t="shared" si="123"/>
        <v>27.373737373737413</v>
      </c>
      <c r="CQ99" s="4">
        <f t="shared" si="124"/>
        <v>0</v>
      </c>
      <c r="CR99" s="4">
        <f t="shared" si="125"/>
        <v>0</v>
      </c>
      <c r="CS99" s="4">
        <f t="shared" si="126"/>
        <v>0</v>
      </c>
      <c r="CT99" s="47">
        <v>3.5</v>
      </c>
      <c r="CU99" s="32"/>
      <c r="CV99" s="47">
        <v>359.78</v>
      </c>
      <c r="CW99" s="47">
        <v>522</v>
      </c>
      <c r="CX99" s="4">
        <v>0</v>
      </c>
      <c r="CY99" s="3">
        <v>1287</v>
      </c>
      <c r="CZ99" s="47">
        <v>0</v>
      </c>
      <c r="DA99" s="47">
        <v>203</v>
      </c>
      <c r="DB99" s="47">
        <v>851</v>
      </c>
      <c r="DC99" s="47">
        <v>214</v>
      </c>
      <c r="DD99" s="3">
        <f t="shared" si="152"/>
        <v>0</v>
      </c>
      <c r="DE99" s="3">
        <f t="shared" si="153"/>
        <v>0</v>
      </c>
      <c r="DF99" s="4">
        <f t="shared" si="107"/>
        <v>1065</v>
      </c>
      <c r="DG99" s="3">
        <f t="shared" si="154"/>
        <v>0</v>
      </c>
      <c r="DH99" s="4">
        <f t="shared" si="146"/>
        <v>0</v>
      </c>
      <c r="DI99" s="3">
        <f t="shared" si="171"/>
        <v>0</v>
      </c>
      <c r="DJ99" s="3">
        <f t="shared" si="127"/>
        <v>222</v>
      </c>
      <c r="DL99" s="3">
        <f t="shared" si="133"/>
        <v>0</v>
      </c>
      <c r="DM99" s="3">
        <f t="shared" si="128"/>
        <v>0</v>
      </c>
      <c r="DN99" s="3">
        <f t="shared" si="129"/>
        <v>0</v>
      </c>
      <c r="DO99" s="3">
        <f t="shared" si="130"/>
        <v>0</v>
      </c>
      <c r="DP99" s="3">
        <f t="shared" si="147"/>
        <v>0</v>
      </c>
      <c r="DS99" s="47">
        <v>0</v>
      </c>
    </row>
    <row r="100" spans="1:123" x14ac:dyDescent="0.3">
      <c r="A100" s="1">
        <v>42467</v>
      </c>
      <c r="B100" s="3">
        <v>70977</v>
      </c>
      <c r="C100" s="4">
        <f t="shared" si="148"/>
        <v>1567</v>
      </c>
      <c r="D100" s="4">
        <f t="shared" si="134"/>
        <v>70977</v>
      </c>
      <c r="E100" s="3">
        <f t="shared" si="162"/>
        <v>70977</v>
      </c>
      <c r="F100" s="4">
        <f t="shared" si="155"/>
        <v>1567</v>
      </c>
      <c r="G100" s="4">
        <f t="shared" si="131"/>
        <v>790.017645576002</v>
      </c>
      <c r="H100" s="33"/>
      <c r="I100" s="3">
        <v>23676</v>
      </c>
      <c r="J100" s="4">
        <f t="shared" si="179"/>
        <v>1142</v>
      </c>
      <c r="K100" s="4">
        <f t="shared" si="135"/>
        <v>23676</v>
      </c>
      <c r="L100" s="3">
        <f t="shared" si="108"/>
        <v>23676</v>
      </c>
      <c r="M100" s="4">
        <f t="shared" si="109"/>
        <v>1142</v>
      </c>
      <c r="O100" s="47"/>
      <c r="P100" s="47">
        <v>764</v>
      </c>
      <c r="Q100" s="21">
        <f t="shared" si="169"/>
        <v>764</v>
      </c>
      <c r="R100" s="21">
        <v>0</v>
      </c>
      <c r="S100" s="33"/>
      <c r="T100" s="3">
        <v>76875</v>
      </c>
      <c r="U100" s="4">
        <f t="shared" si="110"/>
        <v>1095</v>
      </c>
      <c r="V100" s="4">
        <f t="shared" si="136"/>
        <v>76875</v>
      </c>
      <c r="W100" s="3">
        <f t="shared" si="111"/>
        <v>76875</v>
      </c>
      <c r="X100" s="4">
        <f t="shared" si="112"/>
        <v>1095</v>
      </c>
      <c r="Z100" s="47"/>
      <c r="AA100" s="47">
        <v>662</v>
      </c>
      <c r="AB100" s="3">
        <f t="shared" si="172"/>
        <v>662</v>
      </c>
      <c r="AC100" s="3">
        <v>0</v>
      </c>
      <c r="AD100" s="41">
        <f t="shared" si="163"/>
        <v>0</v>
      </c>
      <c r="AE100" s="3">
        <v>100551</v>
      </c>
      <c r="AF100" s="3">
        <v>1820</v>
      </c>
      <c r="AG100" s="3">
        <v>2948</v>
      </c>
      <c r="AH100" s="4">
        <f t="shared" si="113"/>
        <v>1127.8043861860347</v>
      </c>
      <c r="AI100" s="33"/>
      <c r="AJ100" s="47">
        <v>882.23</v>
      </c>
      <c r="AK100" s="3">
        <v>623322</v>
      </c>
      <c r="AL100" s="4">
        <f t="shared" si="106"/>
        <v>322</v>
      </c>
      <c r="AM100" s="3">
        <v>2088750</v>
      </c>
      <c r="AN100" s="3">
        <f t="shared" si="138"/>
        <v>623322</v>
      </c>
      <c r="AO100" s="3">
        <f t="shared" si="180"/>
        <v>623322</v>
      </c>
      <c r="AP100" s="4">
        <f t="shared" si="181"/>
        <v>322</v>
      </c>
      <c r="AQ100" s="47" t="s">
        <v>29</v>
      </c>
      <c r="AT100" s="3">
        <v>1820</v>
      </c>
      <c r="AV100" s="3">
        <v>1620</v>
      </c>
      <c r="AW100" s="3">
        <f t="shared" ref="AW100:AW111" si="191">AV100</f>
        <v>1620</v>
      </c>
      <c r="AX100" s="47">
        <v>0</v>
      </c>
      <c r="AY100" s="47">
        <v>0</v>
      </c>
      <c r="AZ100" s="47">
        <v>0</v>
      </c>
      <c r="BA100" s="3">
        <f t="shared" si="139"/>
        <v>1620</v>
      </c>
      <c r="BB100" s="47">
        <v>38</v>
      </c>
      <c r="BC100" s="47">
        <v>0.22</v>
      </c>
      <c r="BD100" s="47">
        <v>0</v>
      </c>
      <c r="BE100" s="3">
        <f t="shared" si="140"/>
        <v>0</v>
      </c>
      <c r="BF100" s="3">
        <f t="shared" si="141"/>
        <v>0</v>
      </c>
      <c r="BG100" s="3" t="b">
        <f t="shared" si="142"/>
        <v>1</v>
      </c>
      <c r="BH100" s="17"/>
      <c r="BI100" s="7"/>
      <c r="BJ100" s="12">
        <v>0</v>
      </c>
      <c r="BK100" s="4">
        <f t="shared" si="115"/>
        <v>1620</v>
      </c>
      <c r="BL100" s="4">
        <f t="shared" ref="BL100:BL111" si="192">AL100/1.98</f>
        <v>162.62626262626262</v>
      </c>
      <c r="BM100" s="4">
        <f t="shared" si="116"/>
        <v>162.62626262626262</v>
      </c>
      <c r="BN100" s="4">
        <f t="shared" si="117"/>
        <v>1782.6262626262626</v>
      </c>
      <c r="BO100" s="33"/>
      <c r="BP100" s="47">
        <v>501.61</v>
      </c>
      <c r="BQ100" s="3">
        <v>57060</v>
      </c>
      <c r="BR100" s="4">
        <v>825</v>
      </c>
      <c r="BS100" s="4">
        <f t="shared" si="144"/>
        <v>57060</v>
      </c>
      <c r="BT100" s="3">
        <f t="shared" si="184"/>
        <v>57060</v>
      </c>
      <c r="BU100" s="4">
        <f t="shared" si="185"/>
        <v>825</v>
      </c>
      <c r="BV100" s="47" t="s">
        <v>24</v>
      </c>
      <c r="BY100" s="3">
        <v>1650</v>
      </c>
      <c r="BZ100" s="3">
        <v>1620</v>
      </c>
      <c r="CA100" s="3">
        <v>1226</v>
      </c>
      <c r="CB100" s="3">
        <f t="shared" si="119"/>
        <v>1226</v>
      </c>
      <c r="CC100" s="3">
        <v>0</v>
      </c>
      <c r="CD100" s="47">
        <v>0</v>
      </c>
      <c r="CE100" s="47">
        <v>0</v>
      </c>
      <c r="CF100" s="3">
        <f t="shared" si="145"/>
        <v>1226</v>
      </c>
      <c r="CG100" s="47">
        <v>8</v>
      </c>
      <c r="CH100" s="4">
        <f t="shared" si="186"/>
        <v>416.66666666666669</v>
      </c>
      <c r="CI100" s="4">
        <f t="shared" si="187"/>
        <v>0</v>
      </c>
      <c r="CJ100" s="4">
        <f>MIN(CH100-CI100,BK100)</f>
        <v>416.66666666666669</v>
      </c>
      <c r="CK100" s="4">
        <f t="shared" si="188"/>
        <v>0</v>
      </c>
      <c r="CL100" s="47">
        <v>0</v>
      </c>
      <c r="CM100" s="4">
        <f t="shared" si="120"/>
        <v>0</v>
      </c>
      <c r="CN100" s="4">
        <f t="shared" si="121"/>
        <v>1203.3333333333333</v>
      </c>
      <c r="CO100" s="4">
        <f t="shared" si="122"/>
        <v>0</v>
      </c>
      <c r="CP100" s="4">
        <f t="shared" si="123"/>
        <v>22.666666666666742</v>
      </c>
      <c r="CQ100" s="4">
        <f t="shared" si="124"/>
        <v>0</v>
      </c>
      <c r="CR100" s="4">
        <f t="shared" si="125"/>
        <v>0</v>
      </c>
      <c r="CS100" s="4">
        <f t="shared" si="126"/>
        <v>0</v>
      </c>
      <c r="CT100" s="47">
        <v>3.5</v>
      </c>
      <c r="CU100" s="32"/>
      <c r="CV100" s="47">
        <v>359.78</v>
      </c>
      <c r="CW100" s="47">
        <v>522</v>
      </c>
      <c r="CX100" s="4">
        <v>0</v>
      </c>
      <c r="CY100" s="3">
        <v>1226</v>
      </c>
      <c r="CZ100" s="47">
        <v>0</v>
      </c>
      <c r="DA100" s="47">
        <v>208</v>
      </c>
      <c r="DB100" s="47">
        <v>850</v>
      </c>
      <c r="DC100" s="47">
        <v>150</v>
      </c>
      <c r="DD100" s="3">
        <f t="shared" si="152"/>
        <v>0</v>
      </c>
      <c r="DE100" s="3">
        <f t="shared" si="153"/>
        <v>0</v>
      </c>
      <c r="DF100" s="4">
        <f t="shared" si="107"/>
        <v>1000</v>
      </c>
      <c r="DG100" s="3">
        <f t="shared" si="154"/>
        <v>0</v>
      </c>
      <c r="DH100" s="4">
        <f t="shared" si="146"/>
        <v>0</v>
      </c>
      <c r="DI100" s="3">
        <f t="shared" si="171"/>
        <v>0</v>
      </c>
      <c r="DJ100" s="3">
        <f t="shared" si="127"/>
        <v>226</v>
      </c>
      <c r="DL100" s="3">
        <f t="shared" si="133"/>
        <v>0</v>
      </c>
      <c r="DM100" s="3">
        <f t="shared" si="128"/>
        <v>0</v>
      </c>
      <c r="DN100" s="3">
        <f t="shared" si="129"/>
        <v>0</v>
      </c>
      <c r="DO100" s="3">
        <f t="shared" si="130"/>
        <v>0</v>
      </c>
      <c r="DP100" s="3">
        <f t="shared" si="147"/>
        <v>162.33929921855307</v>
      </c>
      <c r="DS100" s="47">
        <v>0</v>
      </c>
    </row>
    <row r="101" spans="1:123" x14ac:dyDescent="0.3">
      <c r="A101" s="1">
        <v>42468</v>
      </c>
      <c r="B101" s="3">
        <v>73140</v>
      </c>
      <c r="C101" s="4">
        <f t="shared" si="148"/>
        <v>2163</v>
      </c>
      <c r="D101" s="4">
        <f t="shared" si="134"/>
        <v>73140</v>
      </c>
      <c r="E101" s="3">
        <f t="shared" si="162"/>
        <v>73140</v>
      </c>
      <c r="F101" s="4">
        <f t="shared" si="155"/>
        <v>2163</v>
      </c>
      <c r="G101" s="4">
        <f t="shared" si="131"/>
        <v>1090.4965969246282</v>
      </c>
      <c r="H101" s="33"/>
      <c r="I101" s="3">
        <v>25032</v>
      </c>
      <c r="J101" s="4">
        <f t="shared" si="179"/>
        <v>1356</v>
      </c>
      <c r="K101" s="4">
        <f t="shared" si="135"/>
        <v>25032</v>
      </c>
      <c r="L101" s="3">
        <f t="shared" si="108"/>
        <v>25032</v>
      </c>
      <c r="M101" s="4">
        <f t="shared" si="109"/>
        <v>1356</v>
      </c>
      <c r="O101" s="47"/>
      <c r="P101" s="47">
        <v>697</v>
      </c>
      <c r="Q101" s="21">
        <f t="shared" si="169"/>
        <v>697</v>
      </c>
      <c r="R101" s="21">
        <v>0</v>
      </c>
      <c r="S101" s="33"/>
      <c r="T101" s="3">
        <v>77864</v>
      </c>
      <c r="U101" s="4">
        <f t="shared" si="110"/>
        <v>989</v>
      </c>
      <c r="V101" s="4">
        <f t="shared" si="136"/>
        <v>77864</v>
      </c>
      <c r="W101" s="3">
        <f t="shared" si="111"/>
        <v>77864</v>
      </c>
      <c r="X101" s="4">
        <f t="shared" si="112"/>
        <v>989</v>
      </c>
      <c r="Z101" s="47"/>
      <c r="AA101" s="47">
        <v>678</v>
      </c>
      <c r="AB101" s="3">
        <f t="shared" si="172"/>
        <v>678</v>
      </c>
      <c r="AC101" s="3">
        <v>0</v>
      </c>
      <c r="AD101" s="41">
        <f t="shared" si="163"/>
        <v>0</v>
      </c>
      <c r="AE101" s="3">
        <v>102896</v>
      </c>
      <c r="AF101" s="3">
        <v>2444</v>
      </c>
      <c r="AG101" s="3">
        <v>3626</v>
      </c>
      <c r="AH101" s="4">
        <f t="shared" si="113"/>
        <v>1182.2535921351148</v>
      </c>
      <c r="AI101" s="33"/>
      <c r="AJ101" s="47">
        <v>882.37</v>
      </c>
      <c r="AK101" s="3">
        <v>624072</v>
      </c>
      <c r="AL101" s="4">
        <f t="shared" si="106"/>
        <v>750</v>
      </c>
      <c r="AM101" s="3">
        <v>2095000</v>
      </c>
      <c r="AN101" s="3">
        <f t="shared" si="138"/>
        <v>624072</v>
      </c>
      <c r="AO101" s="3">
        <f t="shared" si="180"/>
        <v>624072</v>
      </c>
      <c r="AP101" s="4">
        <f t="shared" si="181"/>
        <v>750</v>
      </c>
      <c r="AQ101" s="47" t="s">
        <v>18</v>
      </c>
      <c r="AT101" s="3">
        <v>2444</v>
      </c>
      <c r="AV101" s="3">
        <v>2035</v>
      </c>
      <c r="AW101" s="3">
        <f t="shared" si="191"/>
        <v>2035</v>
      </c>
      <c r="AX101" s="47">
        <v>0</v>
      </c>
      <c r="AY101" s="47">
        <v>0</v>
      </c>
      <c r="AZ101" s="47">
        <v>0</v>
      </c>
      <c r="BA101" s="3">
        <f t="shared" si="139"/>
        <v>2035</v>
      </c>
      <c r="BB101" s="47">
        <v>31</v>
      </c>
      <c r="BC101" s="47">
        <v>0.18</v>
      </c>
      <c r="BD101" s="47">
        <v>0</v>
      </c>
      <c r="BE101" s="3">
        <f t="shared" si="140"/>
        <v>0</v>
      </c>
      <c r="BF101" s="3">
        <f t="shared" si="141"/>
        <v>0</v>
      </c>
      <c r="BG101" s="3" t="b">
        <f t="shared" si="142"/>
        <v>1</v>
      </c>
      <c r="BH101" s="17"/>
      <c r="BI101" s="7"/>
      <c r="BJ101" s="12">
        <v>0</v>
      </c>
      <c r="BK101" s="4">
        <f t="shared" si="115"/>
        <v>2035</v>
      </c>
      <c r="BL101" s="4">
        <f t="shared" si="192"/>
        <v>378.78787878787881</v>
      </c>
      <c r="BM101" s="4">
        <f t="shared" si="116"/>
        <v>378.78787878787881</v>
      </c>
      <c r="BN101" s="4">
        <f t="shared" si="117"/>
        <v>2413.787878787879</v>
      </c>
      <c r="BO101" s="33"/>
      <c r="BP101" s="47">
        <v>503.22</v>
      </c>
      <c r="BQ101" s="3">
        <v>58861</v>
      </c>
      <c r="BR101" s="4">
        <v>1801</v>
      </c>
      <c r="BS101" s="4">
        <f t="shared" si="144"/>
        <v>58453</v>
      </c>
      <c r="BT101" s="3">
        <f t="shared" ref="BT101:BT106" si="193">BQ101</f>
        <v>58861</v>
      </c>
      <c r="BU101" s="4">
        <f t="shared" ref="BU101" si="194">BT101-BT100</f>
        <v>1801</v>
      </c>
      <c r="BV101" t="s">
        <v>18</v>
      </c>
      <c r="BY101" s="3">
        <v>2077</v>
      </c>
      <c r="BZ101" s="3">
        <v>2035</v>
      </c>
      <c r="CA101" s="3">
        <v>1162</v>
      </c>
      <c r="CB101" s="3">
        <f t="shared" si="119"/>
        <v>1162</v>
      </c>
      <c r="CC101" s="3">
        <v>0</v>
      </c>
      <c r="CD101" s="47">
        <v>0</v>
      </c>
      <c r="CE101" s="47">
        <v>0</v>
      </c>
      <c r="CF101" s="3">
        <f t="shared" si="145"/>
        <v>1162</v>
      </c>
      <c r="CG101" s="47">
        <v>7</v>
      </c>
      <c r="CH101" s="4">
        <f t="shared" si="186"/>
        <v>909.59595959595958</v>
      </c>
      <c r="CI101" s="4">
        <f t="shared" si="187"/>
        <v>0</v>
      </c>
      <c r="CJ101" s="4">
        <f>MIN(CH101-CI101,BK101)</f>
        <v>909.59595959595958</v>
      </c>
      <c r="CK101" s="4">
        <f t="shared" si="188"/>
        <v>0</v>
      </c>
      <c r="CL101" s="47">
        <v>0</v>
      </c>
      <c r="CM101" s="4">
        <f t="shared" si="120"/>
        <v>0</v>
      </c>
      <c r="CN101" s="4">
        <f t="shared" si="121"/>
        <v>1125.4040404040404</v>
      </c>
      <c r="CO101" s="4">
        <f t="shared" si="122"/>
        <v>0</v>
      </c>
      <c r="CP101" s="4">
        <f t="shared" si="123"/>
        <v>36.595959595959584</v>
      </c>
      <c r="CQ101" s="4">
        <f t="shared" si="124"/>
        <v>0</v>
      </c>
      <c r="CR101" s="4">
        <f t="shared" si="125"/>
        <v>0</v>
      </c>
      <c r="CS101" s="4">
        <f t="shared" si="126"/>
        <v>0</v>
      </c>
      <c r="CT101" s="47">
        <v>3.3</v>
      </c>
      <c r="CU101" s="32"/>
      <c r="CV101" s="47">
        <v>359.78</v>
      </c>
      <c r="CW101" s="47">
        <v>522</v>
      </c>
      <c r="CX101" s="4">
        <v>0</v>
      </c>
      <c r="CY101" s="3">
        <v>1162</v>
      </c>
      <c r="CZ101" s="47">
        <v>0</v>
      </c>
      <c r="DA101" s="47">
        <v>205</v>
      </c>
      <c r="DB101" s="47">
        <v>835</v>
      </c>
      <c r="DC101" s="47">
        <v>111</v>
      </c>
      <c r="DD101" s="3">
        <f t="shared" si="152"/>
        <v>0</v>
      </c>
      <c r="DE101" s="3">
        <f t="shared" si="153"/>
        <v>0</v>
      </c>
      <c r="DF101" s="4">
        <f t="shared" si="107"/>
        <v>946</v>
      </c>
      <c r="DG101" s="3">
        <f t="shared" si="154"/>
        <v>0</v>
      </c>
      <c r="DH101" s="4">
        <f t="shared" si="146"/>
        <v>0</v>
      </c>
      <c r="DI101" s="3">
        <f t="shared" si="171"/>
        <v>0</v>
      </c>
      <c r="DJ101" s="3">
        <f t="shared" si="127"/>
        <v>216</v>
      </c>
      <c r="DL101" s="3">
        <f t="shared" si="133"/>
        <v>0</v>
      </c>
      <c r="DM101" s="3">
        <f t="shared" si="128"/>
        <v>0</v>
      </c>
      <c r="DN101" s="3">
        <f t="shared" si="129"/>
        <v>0</v>
      </c>
      <c r="DO101" s="3">
        <f t="shared" si="130"/>
        <v>0</v>
      </c>
      <c r="DP101" s="3">
        <f t="shared" si="147"/>
        <v>378.11948575749938</v>
      </c>
      <c r="DS101" s="47">
        <v>0</v>
      </c>
    </row>
    <row r="102" spans="1:123" x14ac:dyDescent="0.3">
      <c r="A102" s="1">
        <v>42469</v>
      </c>
      <c r="B102" s="3">
        <v>75298</v>
      </c>
      <c r="C102" s="4">
        <f t="shared" si="148"/>
        <v>2158</v>
      </c>
      <c r="D102" s="4">
        <f t="shared" si="134"/>
        <v>75298</v>
      </c>
      <c r="E102" s="3">
        <f t="shared" si="162"/>
        <v>75298</v>
      </c>
      <c r="F102" s="4">
        <f t="shared" si="155"/>
        <v>2158</v>
      </c>
      <c r="G102" s="4">
        <f t="shared" si="131"/>
        <v>1087.9758003529114</v>
      </c>
      <c r="H102" s="33"/>
      <c r="I102" s="3">
        <v>26793</v>
      </c>
      <c r="J102" s="4">
        <f t="shared" si="179"/>
        <v>1761</v>
      </c>
      <c r="K102" s="4">
        <f t="shared" si="135"/>
        <v>26793</v>
      </c>
      <c r="L102" s="3">
        <f t="shared" si="108"/>
        <v>26793</v>
      </c>
      <c r="M102" s="4">
        <f t="shared" si="109"/>
        <v>1761</v>
      </c>
      <c r="O102" s="47"/>
      <c r="P102" s="47">
        <v>684</v>
      </c>
      <c r="Q102" s="21">
        <f t="shared" si="169"/>
        <v>684</v>
      </c>
      <c r="R102" s="21">
        <v>0</v>
      </c>
      <c r="S102" s="33"/>
      <c r="T102" s="3">
        <v>79076</v>
      </c>
      <c r="U102" s="4">
        <f t="shared" si="110"/>
        <v>1212</v>
      </c>
      <c r="V102" s="4">
        <f t="shared" si="136"/>
        <v>79076</v>
      </c>
      <c r="W102" s="3">
        <f t="shared" si="111"/>
        <v>79076</v>
      </c>
      <c r="X102" s="4">
        <f t="shared" si="112"/>
        <v>1212</v>
      </c>
      <c r="Z102" s="47"/>
      <c r="AA102" s="47">
        <v>674</v>
      </c>
      <c r="AB102" s="3">
        <f t="shared" si="172"/>
        <v>674</v>
      </c>
      <c r="AC102" s="3">
        <v>0</v>
      </c>
      <c r="AD102" s="41">
        <f t="shared" si="163"/>
        <v>0</v>
      </c>
      <c r="AE102" s="3">
        <v>105869</v>
      </c>
      <c r="AF102" s="3">
        <v>2806</v>
      </c>
      <c r="AG102" s="3">
        <v>4305</v>
      </c>
      <c r="AH102" s="4">
        <f t="shared" si="113"/>
        <v>1498.8656415427274</v>
      </c>
      <c r="AI102" s="33"/>
      <c r="AJ102" s="47">
        <v>882.81</v>
      </c>
      <c r="AK102" s="3">
        <v>626431</v>
      </c>
      <c r="AL102" s="4">
        <f t="shared" si="106"/>
        <v>2359</v>
      </c>
      <c r="AM102" s="3">
        <v>2101250</v>
      </c>
      <c r="AN102" s="3">
        <f t="shared" si="138"/>
        <v>626431</v>
      </c>
      <c r="AO102" s="3">
        <f t="shared" si="180"/>
        <v>626431</v>
      </c>
      <c r="AP102" s="4">
        <f t="shared" si="181"/>
        <v>2359</v>
      </c>
      <c r="AQ102" s="47" t="s">
        <v>17</v>
      </c>
      <c r="AT102" s="3">
        <v>2806</v>
      </c>
      <c r="AV102" s="3">
        <v>1591</v>
      </c>
      <c r="AW102" s="3">
        <f t="shared" si="191"/>
        <v>1591</v>
      </c>
      <c r="AX102" s="47">
        <v>0</v>
      </c>
      <c r="AY102" s="47">
        <v>0</v>
      </c>
      <c r="AZ102" s="47">
        <v>0</v>
      </c>
      <c r="BA102" s="3">
        <f t="shared" si="139"/>
        <v>1591</v>
      </c>
      <c r="BB102" s="47">
        <v>26</v>
      </c>
      <c r="BC102" s="47">
        <v>0.15</v>
      </c>
      <c r="BD102" s="47">
        <v>1.5</v>
      </c>
      <c r="BE102" s="3">
        <f t="shared" si="140"/>
        <v>0</v>
      </c>
      <c r="BF102" s="3">
        <f t="shared" si="141"/>
        <v>0</v>
      </c>
      <c r="BG102" s="3" t="b">
        <f t="shared" si="142"/>
        <v>1</v>
      </c>
      <c r="BH102" s="17"/>
      <c r="BI102" s="7"/>
      <c r="BJ102" s="12">
        <v>0</v>
      </c>
      <c r="BK102" s="4">
        <f t="shared" si="115"/>
        <v>1591</v>
      </c>
      <c r="BL102" s="4">
        <f t="shared" si="192"/>
        <v>1191.4141414141413</v>
      </c>
      <c r="BM102" s="4">
        <f t="shared" si="116"/>
        <v>1191.4141414141413</v>
      </c>
      <c r="BN102" s="4">
        <f t="shared" si="117"/>
        <v>2782.4141414141413</v>
      </c>
      <c r="BO102" s="33"/>
      <c r="BP102" s="47">
        <v>503.41</v>
      </c>
      <c r="BQ102" s="3">
        <v>59077</v>
      </c>
      <c r="BR102" s="4">
        <v>216</v>
      </c>
      <c r="BS102" s="4">
        <f t="shared" si="144"/>
        <v>58453</v>
      </c>
      <c r="BT102" s="18">
        <f t="shared" si="193"/>
        <v>59077</v>
      </c>
      <c r="BU102" s="4">
        <f t="shared" ref="BU102" si="195">BT102-BT101</f>
        <v>216</v>
      </c>
      <c r="BV102" t="s">
        <v>17</v>
      </c>
      <c r="BY102" s="3">
        <v>1741</v>
      </c>
      <c r="BZ102" s="3">
        <v>1591</v>
      </c>
      <c r="CA102" s="3">
        <v>1626</v>
      </c>
      <c r="CB102" s="3">
        <f t="shared" si="119"/>
        <v>1626</v>
      </c>
      <c r="CC102" s="3">
        <v>0</v>
      </c>
      <c r="CD102" s="47">
        <v>0</v>
      </c>
      <c r="CE102" s="47">
        <v>0</v>
      </c>
      <c r="CF102" s="3">
        <f t="shared" si="145"/>
        <v>1626</v>
      </c>
      <c r="CG102" s="47">
        <v>6</v>
      </c>
      <c r="CH102" s="4">
        <f t="shared" si="186"/>
        <v>109.09090909090909</v>
      </c>
      <c r="CI102" s="4">
        <f t="shared" si="187"/>
        <v>0</v>
      </c>
      <c r="CJ102" s="4">
        <f>MIN(CH102-CI102,BK102)</f>
        <v>109.09090909090909</v>
      </c>
      <c r="CK102" s="4">
        <f t="shared" si="188"/>
        <v>0</v>
      </c>
      <c r="CL102" s="47">
        <v>0</v>
      </c>
      <c r="CM102" s="4">
        <f t="shared" si="120"/>
        <v>0</v>
      </c>
      <c r="CN102" s="4">
        <f t="shared" si="121"/>
        <v>1481.909090909091</v>
      </c>
      <c r="CO102" s="4">
        <f t="shared" si="122"/>
        <v>0</v>
      </c>
      <c r="CP102" s="4">
        <f t="shared" si="123"/>
        <v>144.09090909090901</v>
      </c>
      <c r="CQ102" s="4">
        <f t="shared" si="124"/>
        <v>0</v>
      </c>
      <c r="CR102" s="4">
        <f t="shared" si="125"/>
        <v>0</v>
      </c>
      <c r="CS102" s="4">
        <f t="shared" si="126"/>
        <v>0</v>
      </c>
      <c r="CT102" s="47">
        <v>9.6</v>
      </c>
      <c r="CU102" s="32"/>
      <c r="CV102" s="47">
        <v>360.24</v>
      </c>
      <c r="CW102" s="47">
        <v>554</v>
      </c>
      <c r="CX102" s="4">
        <v>32</v>
      </c>
      <c r="CY102" s="3">
        <v>1626</v>
      </c>
      <c r="CZ102" s="47">
        <v>0</v>
      </c>
      <c r="DA102" s="47">
        <v>789</v>
      </c>
      <c r="DB102" s="47">
        <v>787</v>
      </c>
      <c r="DC102" s="47">
        <v>71</v>
      </c>
      <c r="DD102" s="3">
        <f t="shared" si="152"/>
        <v>0</v>
      </c>
      <c r="DE102" s="3">
        <f t="shared" si="153"/>
        <v>0</v>
      </c>
      <c r="DF102" s="4">
        <f t="shared" si="107"/>
        <v>858</v>
      </c>
      <c r="DG102" s="3">
        <f t="shared" si="154"/>
        <v>0</v>
      </c>
      <c r="DH102" s="4">
        <f t="shared" si="146"/>
        <v>0</v>
      </c>
      <c r="DI102" s="3">
        <f t="shared" si="171"/>
        <v>0</v>
      </c>
      <c r="DJ102" s="3">
        <f t="shared" si="127"/>
        <v>768</v>
      </c>
      <c r="DL102" s="3">
        <f t="shared" si="133"/>
        <v>0</v>
      </c>
      <c r="DM102" s="3">
        <f t="shared" si="128"/>
        <v>0</v>
      </c>
      <c r="DN102" s="3">
        <f t="shared" si="129"/>
        <v>0</v>
      </c>
      <c r="DO102" s="3">
        <f t="shared" si="130"/>
        <v>0</v>
      </c>
      <c r="DP102" s="3">
        <f t="shared" si="147"/>
        <v>1087.9758003529114</v>
      </c>
      <c r="DS102" s="47">
        <v>0</v>
      </c>
    </row>
    <row r="103" spans="1:123" x14ac:dyDescent="0.3">
      <c r="A103" s="1">
        <v>42470</v>
      </c>
      <c r="B103" s="3">
        <v>77196</v>
      </c>
      <c r="C103" s="4">
        <f t="shared" si="148"/>
        <v>1898</v>
      </c>
      <c r="D103" s="4">
        <f t="shared" si="134"/>
        <v>77196</v>
      </c>
      <c r="E103" s="3">
        <f t="shared" si="162"/>
        <v>77196</v>
      </c>
      <c r="F103" s="4">
        <f t="shared" si="155"/>
        <v>1898</v>
      </c>
      <c r="G103" s="4">
        <f t="shared" si="131"/>
        <v>956.89437862364503</v>
      </c>
      <c r="H103" s="33"/>
      <c r="I103" s="3">
        <v>28189</v>
      </c>
      <c r="J103" s="4">
        <f t="shared" si="179"/>
        <v>1396</v>
      </c>
      <c r="K103" s="4">
        <f t="shared" si="135"/>
        <v>28189</v>
      </c>
      <c r="L103" s="3">
        <f t="shared" si="108"/>
        <v>28189</v>
      </c>
      <c r="M103" s="4">
        <f t="shared" si="109"/>
        <v>1396</v>
      </c>
      <c r="O103" s="47"/>
      <c r="P103" s="47">
        <v>682</v>
      </c>
      <c r="Q103" s="21">
        <f t="shared" si="169"/>
        <v>682</v>
      </c>
      <c r="R103" s="21">
        <v>0</v>
      </c>
      <c r="S103" s="33"/>
      <c r="T103" s="3">
        <v>80229</v>
      </c>
      <c r="U103" s="4">
        <f t="shared" si="110"/>
        <v>1153</v>
      </c>
      <c r="V103" s="4">
        <f t="shared" si="136"/>
        <v>80229</v>
      </c>
      <c r="W103" s="3">
        <f t="shared" si="111"/>
        <v>80229</v>
      </c>
      <c r="X103" s="4">
        <f t="shared" si="112"/>
        <v>1153</v>
      </c>
      <c r="Z103" s="47"/>
      <c r="AA103" s="47">
        <v>672</v>
      </c>
      <c r="AB103" s="3">
        <f t="shared" si="172"/>
        <v>672</v>
      </c>
      <c r="AC103" s="3">
        <v>0</v>
      </c>
      <c r="AD103" s="41">
        <f t="shared" si="163"/>
        <v>0</v>
      </c>
      <c r="AE103" s="3">
        <v>108418</v>
      </c>
      <c r="AF103" s="3">
        <v>2652</v>
      </c>
      <c r="AG103" s="3">
        <v>3937</v>
      </c>
      <c r="AH103" s="4">
        <f t="shared" si="113"/>
        <v>1285.1020922611547</v>
      </c>
      <c r="AI103" s="33"/>
      <c r="AJ103" s="47">
        <v>883.35</v>
      </c>
      <c r="AK103" s="3">
        <v>629335</v>
      </c>
      <c r="AL103" s="4">
        <f t="shared" si="106"/>
        <v>2904</v>
      </c>
      <c r="AM103" s="3">
        <v>2107500</v>
      </c>
      <c r="AN103" s="3">
        <f t="shared" si="138"/>
        <v>629065</v>
      </c>
      <c r="AO103" s="3">
        <f t="shared" si="180"/>
        <v>629335</v>
      </c>
      <c r="AP103" s="4">
        <f t="shared" si="181"/>
        <v>2904</v>
      </c>
      <c r="AQ103" s="47" t="s">
        <v>17</v>
      </c>
      <c r="AT103" s="3">
        <v>2652</v>
      </c>
      <c r="AV103" s="3">
        <v>1181</v>
      </c>
      <c r="AW103" s="3">
        <f t="shared" si="191"/>
        <v>1181</v>
      </c>
      <c r="AX103" s="47">
        <v>0</v>
      </c>
      <c r="AY103" s="47">
        <v>0</v>
      </c>
      <c r="AZ103" s="47">
        <v>0</v>
      </c>
      <c r="BA103" s="3">
        <f t="shared" si="139"/>
        <v>1181</v>
      </c>
      <c r="BB103" s="47">
        <v>7</v>
      </c>
      <c r="BC103" s="47">
        <v>0.04</v>
      </c>
      <c r="BD103" s="47">
        <v>0.57999999999999996</v>
      </c>
      <c r="BE103" s="3">
        <f t="shared" si="140"/>
        <v>0</v>
      </c>
      <c r="BF103" s="3">
        <f t="shared" si="141"/>
        <v>0</v>
      </c>
      <c r="BG103" s="3" t="b">
        <f t="shared" si="142"/>
        <v>1</v>
      </c>
      <c r="BH103" s="17"/>
      <c r="BI103" s="7"/>
      <c r="BJ103" s="12">
        <v>0</v>
      </c>
      <c r="BK103" s="4">
        <f t="shared" si="115"/>
        <v>1181</v>
      </c>
      <c r="BL103" s="4">
        <f t="shared" si="192"/>
        <v>1466.6666666666667</v>
      </c>
      <c r="BM103" s="4">
        <f t="shared" si="116"/>
        <v>1466.6666666666667</v>
      </c>
      <c r="BN103" s="4">
        <f t="shared" si="117"/>
        <v>2647.666666666667</v>
      </c>
      <c r="BO103" s="33"/>
      <c r="BP103" s="47">
        <v>502.86</v>
      </c>
      <c r="BQ103" s="3">
        <v>58453</v>
      </c>
      <c r="BR103" s="4">
        <v>-624</v>
      </c>
      <c r="BS103" s="4">
        <f t="shared" si="144"/>
        <v>58453</v>
      </c>
      <c r="BT103" s="3">
        <f t="shared" si="193"/>
        <v>58453</v>
      </c>
      <c r="BU103" s="4">
        <f t="shared" ref="BU103" si="196">BT103-BT102</f>
        <v>-624</v>
      </c>
      <c r="BV103" t="s">
        <v>13</v>
      </c>
      <c r="BY103" s="3">
        <v>1216</v>
      </c>
      <c r="BZ103" s="3">
        <v>1181</v>
      </c>
      <c r="CA103" s="3">
        <v>1530</v>
      </c>
      <c r="CB103" s="3">
        <f t="shared" si="119"/>
        <v>1214.848484848485</v>
      </c>
      <c r="CC103" s="3">
        <f t="shared" ref="CC103" si="197">-BU103/1.98</f>
        <v>315.15151515151513</v>
      </c>
      <c r="CD103" s="47">
        <v>0</v>
      </c>
      <c r="CE103" s="47">
        <v>0</v>
      </c>
      <c r="CF103" s="3">
        <f t="shared" si="145"/>
        <v>1530</v>
      </c>
      <c r="CG103" s="47">
        <v>1</v>
      </c>
      <c r="CL103" s="4">
        <f t="shared" ref="CL103" si="198">MIN(CF103,-BU103/1.98-CG103)</f>
        <v>314.15151515151513</v>
      </c>
      <c r="CM103" s="4">
        <f t="shared" si="120"/>
        <v>0</v>
      </c>
      <c r="CN103" s="4">
        <f t="shared" si="121"/>
        <v>1181</v>
      </c>
      <c r="CO103" s="4">
        <f t="shared" si="122"/>
        <v>0</v>
      </c>
      <c r="CP103" s="4">
        <f t="shared" si="123"/>
        <v>34.848484848484873</v>
      </c>
      <c r="CQ103" s="4">
        <f t="shared" si="124"/>
        <v>0</v>
      </c>
      <c r="CR103" s="4">
        <f t="shared" si="125"/>
        <v>0</v>
      </c>
      <c r="CS103" s="4">
        <f t="shared" si="126"/>
        <v>0</v>
      </c>
      <c r="CT103" s="47">
        <v>6.4</v>
      </c>
      <c r="CU103" s="32"/>
      <c r="CV103" s="47">
        <v>360.16</v>
      </c>
      <c r="CW103" s="47">
        <v>548</v>
      </c>
      <c r="CX103" s="4">
        <v>-6</v>
      </c>
      <c r="CY103" s="3">
        <v>1530</v>
      </c>
      <c r="CZ103" s="47">
        <v>0</v>
      </c>
      <c r="DA103" s="47">
        <v>841</v>
      </c>
      <c r="DB103" s="47">
        <v>736</v>
      </c>
      <c r="DC103" s="47">
        <v>0</v>
      </c>
      <c r="DD103" s="3">
        <f t="shared" si="152"/>
        <v>0</v>
      </c>
      <c r="DE103" s="3">
        <f t="shared" si="153"/>
        <v>314.15151515151513</v>
      </c>
      <c r="DF103" s="4">
        <f t="shared" si="107"/>
        <v>421.84848484848487</v>
      </c>
      <c r="DG103" s="3">
        <f t="shared" si="154"/>
        <v>0</v>
      </c>
      <c r="DH103" s="4">
        <f t="shared" si="146"/>
        <v>0</v>
      </c>
      <c r="DI103" s="3">
        <f t="shared" si="171"/>
        <v>0</v>
      </c>
      <c r="DJ103" s="3">
        <f t="shared" si="127"/>
        <v>794.00000000000011</v>
      </c>
      <c r="DL103" s="3">
        <f t="shared" si="133"/>
        <v>0</v>
      </c>
      <c r="DM103" s="3">
        <f t="shared" si="128"/>
        <v>0</v>
      </c>
      <c r="DN103" s="3">
        <f t="shared" si="129"/>
        <v>0</v>
      </c>
      <c r="DO103" s="3">
        <f t="shared" si="130"/>
        <v>0</v>
      </c>
      <c r="DP103" s="3">
        <f t="shared" si="147"/>
        <v>956.89437862364503</v>
      </c>
      <c r="DS103" s="47">
        <v>0</v>
      </c>
    </row>
    <row r="104" spans="1:123" x14ac:dyDescent="0.3">
      <c r="A104" s="1">
        <v>42471</v>
      </c>
      <c r="B104" s="3">
        <v>78605</v>
      </c>
      <c r="C104" s="4">
        <f t="shared" si="148"/>
        <v>1409</v>
      </c>
      <c r="D104" s="4">
        <f t="shared" si="134"/>
        <v>78605</v>
      </c>
      <c r="E104" s="3">
        <f t="shared" si="162"/>
        <v>78605</v>
      </c>
      <c r="F104" s="4">
        <f t="shared" si="155"/>
        <v>1409</v>
      </c>
      <c r="G104" s="4">
        <f t="shared" si="131"/>
        <v>710.36047390975546</v>
      </c>
      <c r="H104" s="33"/>
      <c r="I104" s="3">
        <v>29549</v>
      </c>
      <c r="J104" s="4">
        <f t="shared" si="179"/>
        <v>1360</v>
      </c>
      <c r="K104" s="4">
        <f t="shared" si="135"/>
        <v>29549</v>
      </c>
      <c r="L104" s="3">
        <f t="shared" si="108"/>
        <v>29549</v>
      </c>
      <c r="M104" s="4">
        <f t="shared" si="109"/>
        <v>1360</v>
      </c>
      <c r="O104" s="47"/>
      <c r="P104" s="47">
        <v>679</v>
      </c>
      <c r="Q104" s="21">
        <f t="shared" si="169"/>
        <v>679</v>
      </c>
      <c r="R104" s="21">
        <v>0</v>
      </c>
      <c r="S104" s="33"/>
      <c r="T104" s="3">
        <v>81215</v>
      </c>
      <c r="U104" s="4">
        <f t="shared" si="110"/>
        <v>986</v>
      </c>
      <c r="V104" s="4">
        <f t="shared" si="136"/>
        <v>81215</v>
      </c>
      <c r="W104" s="3">
        <f t="shared" si="111"/>
        <v>81215</v>
      </c>
      <c r="X104" s="4">
        <f t="shared" si="112"/>
        <v>986</v>
      </c>
      <c r="Z104" s="47"/>
      <c r="AA104" s="47">
        <v>667</v>
      </c>
      <c r="AB104" s="3">
        <f t="shared" si="172"/>
        <v>667</v>
      </c>
      <c r="AC104" s="3">
        <v>0</v>
      </c>
      <c r="AD104" s="41">
        <f t="shared" si="163"/>
        <v>0</v>
      </c>
      <c r="AE104" s="3">
        <v>110764</v>
      </c>
      <c r="AF104" s="3">
        <v>2378</v>
      </c>
      <c r="AG104" s="3">
        <v>3561</v>
      </c>
      <c r="AH104" s="4">
        <f t="shared" si="113"/>
        <v>1182.7577514494581</v>
      </c>
      <c r="AI104" s="33"/>
      <c r="AJ104" s="47">
        <v>883.67</v>
      </c>
      <c r="AK104" s="3">
        <v>631059</v>
      </c>
      <c r="AL104" s="4">
        <f t="shared" si="106"/>
        <v>1724</v>
      </c>
      <c r="AM104" s="3">
        <v>2113750</v>
      </c>
      <c r="AN104" s="3">
        <f t="shared" si="138"/>
        <v>624608</v>
      </c>
      <c r="AO104" s="3">
        <f t="shared" si="180"/>
        <v>631059</v>
      </c>
      <c r="AP104" s="4">
        <f t="shared" si="181"/>
        <v>1724</v>
      </c>
      <c r="AQ104" s="47" t="s">
        <v>17</v>
      </c>
      <c r="AT104" s="3">
        <v>2378</v>
      </c>
      <c r="AV104" s="3">
        <v>1499</v>
      </c>
      <c r="AW104" s="3">
        <f t="shared" si="191"/>
        <v>1499</v>
      </c>
      <c r="AX104" s="47">
        <v>0</v>
      </c>
      <c r="AY104" s="47">
        <v>0</v>
      </c>
      <c r="AZ104" s="47">
        <v>0</v>
      </c>
      <c r="BA104" s="3">
        <f t="shared" si="139"/>
        <v>1499</v>
      </c>
      <c r="BB104" s="47">
        <v>10</v>
      </c>
      <c r="BC104" s="47">
        <v>0.06</v>
      </c>
      <c r="BD104" s="47">
        <v>0</v>
      </c>
      <c r="BE104" s="3">
        <f t="shared" si="140"/>
        <v>0</v>
      </c>
      <c r="BF104" s="3">
        <f t="shared" si="141"/>
        <v>0</v>
      </c>
      <c r="BG104" s="3" t="b">
        <f t="shared" si="142"/>
        <v>1</v>
      </c>
      <c r="BH104" s="17"/>
      <c r="BI104" s="7"/>
      <c r="BJ104" s="12">
        <v>0</v>
      </c>
      <c r="BK104" s="4">
        <f t="shared" si="115"/>
        <v>1499</v>
      </c>
      <c r="BL104" s="4">
        <f t="shared" si="192"/>
        <v>870.70707070707067</v>
      </c>
      <c r="BM104" s="4">
        <f t="shared" si="116"/>
        <v>870.70707070707067</v>
      </c>
      <c r="BN104" s="4">
        <f t="shared" si="117"/>
        <v>2369.7070707070707</v>
      </c>
      <c r="BO104" s="33"/>
      <c r="BP104" s="47">
        <v>503.67</v>
      </c>
      <c r="BQ104" s="3">
        <v>59374</v>
      </c>
      <c r="BR104" s="4">
        <v>921</v>
      </c>
      <c r="BS104" s="4">
        <f t="shared" si="144"/>
        <v>58667</v>
      </c>
      <c r="BT104" s="3">
        <f t="shared" si="193"/>
        <v>59374</v>
      </c>
      <c r="BU104" s="3">
        <f>BT104-BT102</f>
        <v>297</v>
      </c>
      <c r="BV104" t="s">
        <v>20</v>
      </c>
      <c r="BY104" s="3">
        <v>1532</v>
      </c>
      <c r="BZ104" s="3">
        <v>1499</v>
      </c>
      <c r="CA104" s="3">
        <v>1031</v>
      </c>
      <c r="CB104" s="3">
        <f t="shared" ref="CB104:CB106" si="199">CA104-CC104</f>
        <v>1031</v>
      </c>
      <c r="CC104" s="3">
        <v>0</v>
      </c>
      <c r="CD104" s="47">
        <v>0</v>
      </c>
      <c r="CE104" s="47">
        <v>35</v>
      </c>
      <c r="CF104" s="3">
        <f t="shared" si="145"/>
        <v>1066</v>
      </c>
      <c r="CG104" s="47">
        <v>2</v>
      </c>
      <c r="CH104" s="4">
        <f t="shared" ref="CH104:CH105" si="200">BU104/1.98</f>
        <v>150</v>
      </c>
      <c r="CI104" s="4">
        <f t="shared" ref="CI104:CI105" si="201">MIN(CH104,BF104+BE104)</f>
        <v>0</v>
      </c>
      <c r="CJ104" s="4">
        <f>MIN(CH104-CI104,BK104)</f>
        <v>150</v>
      </c>
      <c r="CK104" s="4">
        <f t="shared" ref="CK104:CK105" si="202">MAX(0,CH104-CI104-CJ104)</f>
        <v>0</v>
      </c>
      <c r="CL104" s="47">
        <v>0</v>
      </c>
      <c r="CM104" s="4">
        <f t="shared" si="120"/>
        <v>0</v>
      </c>
      <c r="CN104" s="4">
        <f t="shared" si="121"/>
        <v>1066</v>
      </c>
      <c r="CO104" s="4">
        <f t="shared" si="122"/>
        <v>0</v>
      </c>
      <c r="CP104" s="4">
        <f t="shared" si="123"/>
        <v>0</v>
      </c>
      <c r="CQ104" s="4">
        <f t="shared" si="124"/>
        <v>0</v>
      </c>
      <c r="CR104" s="4">
        <f t="shared" si="125"/>
        <v>283</v>
      </c>
      <c r="CS104" s="4">
        <f t="shared" si="126"/>
        <v>0</v>
      </c>
      <c r="CT104" s="47">
        <v>3.5</v>
      </c>
      <c r="CU104" s="32"/>
      <c r="CV104" s="47">
        <v>359.92</v>
      </c>
      <c r="CW104" s="47">
        <v>531</v>
      </c>
      <c r="CX104" s="4">
        <v>-17</v>
      </c>
      <c r="CY104" s="3">
        <v>1066</v>
      </c>
      <c r="CZ104" s="47">
        <v>0</v>
      </c>
      <c r="DA104" s="47">
        <v>442</v>
      </c>
      <c r="DB104" s="47">
        <v>718</v>
      </c>
      <c r="DC104" s="47">
        <v>0</v>
      </c>
      <c r="DD104" s="3">
        <f t="shared" si="152"/>
        <v>0</v>
      </c>
      <c r="DE104" s="3">
        <f t="shared" si="153"/>
        <v>0</v>
      </c>
      <c r="DF104" s="4">
        <f t="shared" si="107"/>
        <v>718</v>
      </c>
      <c r="DG104" s="3">
        <f t="shared" si="154"/>
        <v>0</v>
      </c>
      <c r="DH104" s="4">
        <f t="shared" si="146"/>
        <v>0</v>
      </c>
      <c r="DI104" s="3">
        <f t="shared" si="171"/>
        <v>0</v>
      </c>
      <c r="DJ104" s="3">
        <f t="shared" si="127"/>
        <v>348</v>
      </c>
      <c r="DL104" s="3">
        <f t="shared" si="133"/>
        <v>0</v>
      </c>
      <c r="DM104" s="3">
        <f t="shared" si="128"/>
        <v>0</v>
      </c>
      <c r="DN104" s="3">
        <f t="shared" si="129"/>
        <v>0</v>
      </c>
      <c r="DO104" s="3">
        <f t="shared" si="130"/>
        <v>0</v>
      </c>
      <c r="DP104" s="3">
        <f t="shared" si="147"/>
        <v>710.36047390975546</v>
      </c>
      <c r="DS104" s="47">
        <v>0</v>
      </c>
    </row>
    <row r="105" spans="1:123" x14ac:dyDescent="0.3">
      <c r="A105" s="1">
        <v>42472</v>
      </c>
      <c r="B105" s="3">
        <v>80420</v>
      </c>
      <c r="C105" s="4">
        <f t="shared" si="148"/>
        <v>1815</v>
      </c>
      <c r="D105" s="4">
        <f t="shared" si="134"/>
        <v>80420</v>
      </c>
      <c r="E105" s="3">
        <f t="shared" si="162"/>
        <v>80420</v>
      </c>
      <c r="F105" s="4">
        <f t="shared" si="155"/>
        <v>1815</v>
      </c>
      <c r="G105" s="4">
        <f t="shared" si="131"/>
        <v>915.04915553314845</v>
      </c>
      <c r="H105" s="33"/>
      <c r="I105" s="3">
        <v>31011</v>
      </c>
      <c r="J105" s="4">
        <f t="shared" si="179"/>
        <v>1462</v>
      </c>
      <c r="K105" s="4">
        <f t="shared" si="135"/>
        <v>31011</v>
      </c>
      <c r="L105" s="3">
        <f t="shared" si="108"/>
        <v>31011</v>
      </c>
      <c r="M105" s="4">
        <f t="shared" si="109"/>
        <v>1462</v>
      </c>
      <c r="O105" s="47"/>
      <c r="P105" s="47">
        <v>678</v>
      </c>
      <c r="Q105" s="21">
        <f t="shared" si="169"/>
        <v>678</v>
      </c>
      <c r="R105" s="21">
        <v>0</v>
      </c>
      <c r="S105" s="33"/>
      <c r="T105" s="3">
        <v>81790</v>
      </c>
      <c r="U105" s="4">
        <f t="shared" si="110"/>
        <v>575</v>
      </c>
      <c r="V105" s="4">
        <f t="shared" si="136"/>
        <v>81248</v>
      </c>
      <c r="W105" s="3">
        <f t="shared" si="111"/>
        <v>81790</v>
      </c>
      <c r="X105" s="4">
        <f t="shared" si="112"/>
        <v>575</v>
      </c>
      <c r="Z105" s="47"/>
      <c r="AA105" s="47">
        <v>774</v>
      </c>
      <c r="AB105" s="3">
        <f t="shared" si="172"/>
        <v>774</v>
      </c>
      <c r="AC105" s="3">
        <v>0</v>
      </c>
      <c r="AD105" s="41">
        <f t="shared" si="163"/>
        <v>0</v>
      </c>
      <c r="AE105" s="3">
        <v>112801</v>
      </c>
      <c r="AF105" s="3">
        <v>2201</v>
      </c>
      <c r="AG105" s="3">
        <v>3228</v>
      </c>
      <c r="AH105" s="4">
        <f t="shared" si="113"/>
        <v>1026.9725233173683</v>
      </c>
      <c r="AI105" s="33"/>
      <c r="AJ105" s="47">
        <v>884.01</v>
      </c>
      <c r="AK105" s="3">
        <v>632891</v>
      </c>
      <c r="AL105" s="4">
        <f t="shared" si="106"/>
        <v>1832</v>
      </c>
      <c r="AM105" s="3">
        <v>2120000</v>
      </c>
      <c r="AN105" s="3">
        <f t="shared" si="138"/>
        <v>622411</v>
      </c>
      <c r="AO105" s="3">
        <f t="shared" si="180"/>
        <v>632891</v>
      </c>
      <c r="AP105" s="4">
        <f t="shared" si="181"/>
        <v>1832</v>
      </c>
      <c r="AQ105" s="47" t="s">
        <v>17</v>
      </c>
      <c r="AT105" s="3">
        <v>2201</v>
      </c>
      <c r="AV105" s="3">
        <v>1253</v>
      </c>
      <c r="AW105" s="3">
        <f t="shared" si="191"/>
        <v>1253</v>
      </c>
      <c r="AX105" s="47">
        <v>0</v>
      </c>
      <c r="AY105" s="47">
        <v>0</v>
      </c>
      <c r="AZ105" s="47">
        <v>0</v>
      </c>
      <c r="BA105" s="3">
        <f t="shared" si="139"/>
        <v>1253</v>
      </c>
      <c r="BB105" s="47">
        <v>24</v>
      </c>
      <c r="BC105" s="47">
        <v>0.14000000000000001</v>
      </c>
      <c r="BD105" s="47">
        <v>0</v>
      </c>
      <c r="BE105" s="3">
        <f t="shared" si="140"/>
        <v>0</v>
      </c>
      <c r="BF105" s="3">
        <f t="shared" si="141"/>
        <v>0</v>
      </c>
      <c r="BG105" s="3" t="b">
        <f t="shared" si="142"/>
        <v>1</v>
      </c>
      <c r="BH105" s="17"/>
      <c r="BI105" s="7"/>
      <c r="BJ105" s="12">
        <v>0</v>
      </c>
      <c r="BK105" s="4">
        <f t="shared" si="115"/>
        <v>1253</v>
      </c>
      <c r="BL105" s="4">
        <f t="shared" si="192"/>
        <v>925.25252525252529</v>
      </c>
      <c r="BM105" s="4">
        <f t="shared" si="116"/>
        <v>925.25252525252529</v>
      </c>
      <c r="BN105" s="4">
        <f t="shared" si="117"/>
        <v>2178.2525252525252</v>
      </c>
      <c r="BO105" s="33"/>
      <c r="BP105" s="47">
        <v>504.42</v>
      </c>
      <c r="BQ105" s="3">
        <v>60236</v>
      </c>
      <c r="BR105" s="4">
        <v>862</v>
      </c>
      <c r="BS105" s="4">
        <f t="shared" si="144"/>
        <v>58667</v>
      </c>
      <c r="BT105" s="18">
        <f t="shared" si="193"/>
        <v>60236</v>
      </c>
      <c r="BU105" s="4">
        <f t="shared" ref="BU105:BU107" si="203">BT105-BT104</f>
        <v>862</v>
      </c>
      <c r="BV105" s="47" t="s">
        <v>17</v>
      </c>
      <c r="BY105" s="3">
        <v>1270</v>
      </c>
      <c r="BZ105" s="3">
        <v>1253</v>
      </c>
      <c r="CA105" s="47">
        <v>830</v>
      </c>
      <c r="CB105" s="3">
        <f t="shared" si="199"/>
        <v>830</v>
      </c>
      <c r="CC105" s="3">
        <v>0</v>
      </c>
      <c r="CD105" s="47">
        <v>0</v>
      </c>
      <c r="CE105" s="47">
        <v>0</v>
      </c>
      <c r="CF105" s="3">
        <f t="shared" si="145"/>
        <v>830</v>
      </c>
      <c r="CG105" s="47">
        <v>5</v>
      </c>
      <c r="CH105" s="4">
        <f t="shared" si="200"/>
        <v>435.35353535353534</v>
      </c>
      <c r="CI105" s="4">
        <f t="shared" si="201"/>
        <v>0</v>
      </c>
      <c r="CJ105" s="4">
        <f>MIN(CH105-CI105,BK105)</f>
        <v>435.35353535353534</v>
      </c>
      <c r="CK105" s="4">
        <f t="shared" si="202"/>
        <v>0</v>
      </c>
      <c r="CL105" s="47">
        <v>0</v>
      </c>
      <c r="CM105" s="4">
        <f t="shared" si="120"/>
        <v>0</v>
      </c>
      <c r="CN105" s="4">
        <f t="shared" si="121"/>
        <v>817.64646464646466</v>
      </c>
      <c r="CO105" s="4">
        <f t="shared" si="122"/>
        <v>0</v>
      </c>
      <c r="CP105" s="4">
        <f t="shared" si="123"/>
        <v>12.353535353535335</v>
      </c>
      <c r="CQ105" s="4">
        <f t="shared" si="124"/>
        <v>0</v>
      </c>
      <c r="CR105" s="4">
        <f t="shared" si="125"/>
        <v>0</v>
      </c>
      <c r="CS105" s="4">
        <f t="shared" si="126"/>
        <v>0</v>
      </c>
      <c r="CT105" s="47">
        <v>2.8</v>
      </c>
      <c r="CU105" s="32"/>
      <c r="CV105" s="47">
        <v>359.92</v>
      </c>
      <c r="CW105" s="47">
        <v>531</v>
      </c>
      <c r="CX105" s="4">
        <v>0</v>
      </c>
      <c r="CY105" s="47">
        <v>830</v>
      </c>
      <c r="CZ105" s="47">
        <v>0</v>
      </c>
      <c r="DA105" s="47">
        <v>407</v>
      </c>
      <c r="DB105" s="47">
        <v>583</v>
      </c>
      <c r="DC105" s="47">
        <v>0</v>
      </c>
      <c r="DD105" s="3">
        <f t="shared" si="152"/>
        <v>0</v>
      </c>
      <c r="DE105" s="3">
        <f t="shared" si="153"/>
        <v>0</v>
      </c>
      <c r="DF105" s="4">
        <f t="shared" si="107"/>
        <v>583</v>
      </c>
      <c r="DG105" s="3">
        <f t="shared" si="154"/>
        <v>0</v>
      </c>
      <c r="DH105" s="4">
        <f t="shared" si="146"/>
        <v>0</v>
      </c>
      <c r="DI105" s="3">
        <f t="shared" si="171"/>
        <v>0</v>
      </c>
      <c r="DJ105" s="3">
        <f t="shared" si="127"/>
        <v>247</v>
      </c>
      <c r="DL105" s="3">
        <f t="shared" si="133"/>
        <v>0</v>
      </c>
      <c r="DM105" s="3">
        <f t="shared" si="128"/>
        <v>0</v>
      </c>
      <c r="DN105" s="3">
        <f t="shared" si="129"/>
        <v>0</v>
      </c>
      <c r="DO105" s="3">
        <f t="shared" si="130"/>
        <v>0</v>
      </c>
      <c r="DP105" s="3">
        <f t="shared" si="147"/>
        <v>915.04915553314845</v>
      </c>
      <c r="DS105" s="47">
        <v>0</v>
      </c>
    </row>
    <row r="106" spans="1:123" x14ac:dyDescent="0.3">
      <c r="A106" s="1">
        <v>42473</v>
      </c>
      <c r="B106" s="3">
        <v>81890</v>
      </c>
      <c r="C106" s="4">
        <f t="shared" si="148"/>
        <v>1470</v>
      </c>
      <c r="D106" s="4">
        <f t="shared" si="134"/>
        <v>81890</v>
      </c>
      <c r="E106" s="3">
        <f t="shared" si="162"/>
        <v>81890</v>
      </c>
      <c r="F106" s="4">
        <f t="shared" si="155"/>
        <v>1470</v>
      </c>
      <c r="G106" s="4">
        <f t="shared" si="131"/>
        <v>741.11419208469874</v>
      </c>
      <c r="H106" s="33"/>
      <c r="I106" s="3">
        <v>32533</v>
      </c>
      <c r="J106" s="4">
        <f t="shared" si="179"/>
        <v>1522</v>
      </c>
      <c r="K106" s="4">
        <f t="shared" si="135"/>
        <v>32533</v>
      </c>
      <c r="L106" s="3">
        <f t="shared" si="108"/>
        <v>32533</v>
      </c>
      <c r="M106" s="4">
        <f t="shared" si="109"/>
        <v>1522</v>
      </c>
      <c r="O106" s="47"/>
      <c r="P106" s="47">
        <v>675</v>
      </c>
      <c r="Q106" s="21">
        <f t="shared" si="169"/>
        <v>675</v>
      </c>
      <c r="R106" s="21">
        <v>0</v>
      </c>
      <c r="S106" s="33"/>
      <c r="T106" s="3">
        <v>82253</v>
      </c>
      <c r="U106" s="4">
        <f t="shared" si="110"/>
        <v>463</v>
      </c>
      <c r="V106" s="4">
        <f t="shared" si="136"/>
        <v>81248</v>
      </c>
      <c r="W106" s="3">
        <f t="shared" si="111"/>
        <v>82253</v>
      </c>
      <c r="X106" s="4">
        <f t="shared" si="112"/>
        <v>463</v>
      </c>
      <c r="Z106" s="47"/>
      <c r="AA106" s="47">
        <v>881</v>
      </c>
      <c r="AB106" s="3">
        <f t="shared" si="172"/>
        <v>881</v>
      </c>
      <c r="AC106" s="3">
        <v>0</v>
      </c>
      <c r="AD106" s="41">
        <f t="shared" si="163"/>
        <v>0</v>
      </c>
      <c r="AE106" s="3">
        <v>114786</v>
      </c>
      <c r="AF106" s="3">
        <v>1975</v>
      </c>
      <c r="AG106" s="3">
        <v>2976</v>
      </c>
      <c r="AH106" s="4">
        <f t="shared" si="113"/>
        <v>1000.756238971515</v>
      </c>
      <c r="AI106" s="33"/>
      <c r="AJ106" s="47">
        <v>884.66</v>
      </c>
      <c r="AK106" s="3">
        <v>636412</v>
      </c>
      <c r="AL106" s="4">
        <f t="shared" si="106"/>
        <v>3521</v>
      </c>
      <c r="AM106" s="3">
        <v>2126250</v>
      </c>
      <c r="AN106" s="3">
        <f t="shared" si="138"/>
        <v>622143</v>
      </c>
      <c r="AO106" s="3">
        <f t="shared" si="180"/>
        <v>636412</v>
      </c>
      <c r="AP106" s="4">
        <f t="shared" si="181"/>
        <v>3521</v>
      </c>
      <c r="AQ106" s="47" t="s">
        <v>17</v>
      </c>
      <c r="AT106" s="3">
        <v>1975</v>
      </c>
      <c r="AV106" s="47">
        <v>172</v>
      </c>
      <c r="AW106" s="3">
        <f t="shared" si="191"/>
        <v>172</v>
      </c>
      <c r="AX106" s="47">
        <v>0</v>
      </c>
      <c r="AY106" s="47">
        <v>0</v>
      </c>
      <c r="AZ106" s="47">
        <v>0</v>
      </c>
      <c r="BA106" s="3">
        <f t="shared" si="139"/>
        <v>172</v>
      </c>
      <c r="BB106" s="47">
        <v>28</v>
      </c>
      <c r="BC106" s="47">
        <v>0.16</v>
      </c>
      <c r="BD106" s="47">
        <v>0</v>
      </c>
      <c r="BE106" s="3">
        <f t="shared" si="140"/>
        <v>0</v>
      </c>
      <c r="BF106" s="3">
        <f t="shared" si="141"/>
        <v>0</v>
      </c>
      <c r="BG106" s="3" t="b">
        <f t="shared" si="142"/>
        <v>1</v>
      </c>
      <c r="BH106" s="17"/>
      <c r="BI106" s="7"/>
      <c r="BJ106" s="12">
        <v>0</v>
      </c>
      <c r="BK106" s="4">
        <f t="shared" si="115"/>
        <v>172</v>
      </c>
      <c r="BL106" s="4">
        <f t="shared" si="192"/>
        <v>1778.2828282828284</v>
      </c>
      <c r="BM106" s="4">
        <f t="shared" si="116"/>
        <v>1778.2828282828284</v>
      </c>
      <c r="BN106" s="4">
        <f t="shared" si="117"/>
        <v>1950.2828282828284</v>
      </c>
      <c r="BO106" s="33"/>
      <c r="BP106" s="47">
        <v>503.47</v>
      </c>
      <c r="BQ106" s="3">
        <v>59146</v>
      </c>
      <c r="BR106" s="4">
        <v>-1090</v>
      </c>
      <c r="BS106" s="4">
        <f t="shared" si="144"/>
        <v>58667</v>
      </c>
      <c r="BT106" s="3">
        <f t="shared" si="193"/>
        <v>59146</v>
      </c>
      <c r="BU106" s="4">
        <f>BT106-BT105</f>
        <v>-1090</v>
      </c>
      <c r="BV106" t="s">
        <v>13</v>
      </c>
      <c r="BY106" s="47">
        <v>162</v>
      </c>
      <c r="BZ106" s="47">
        <v>172</v>
      </c>
      <c r="CA106" s="47">
        <v>706</v>
      </c>
      <c r="CB106" s="3">
        <f t="shared" si="199"/>
        <v>155.49494949494954</v>
      </c>
      <c r="CC106" s="3">
        <f t="shared" ref="CC106" si="204">-BU106/1.98</f>
        <v>550.50505050505046</v>
      </c>
      <c r="CD106" s="47">
        <v>0</v>
      </c>
      <c r="CE106" s="47">
        <v>0</v>
      </c>
      <c r="CF106" s="3">
        <f t="shared" si="145"/>
        <v>706</v>
      </c>
      <c r="CG106" s="47">
        <v>6</v>
      </c>
      <c r="CL106" s="4">
        <f t="shared" ref="CL106" si="205">MIN(CF106,-BU106/1.98-CG106)</f>
        <v>544.50505050505046</v>
      </c>
      <c r="CM106" s="4">
        <f t="shared" si="120"/>
        <v>0</v>
      </c>
      <c r="CN106" s="4">
        <f t="shared" si="121"/>
        <v>161.49494949494954</v>
      </c>
      <c r="CO106" s="4">
        <f t="shared" si="122"/>
        <v>0</v>
      </c>
      <c r="CP106" s="4">
        <f t="shared" si="123"/>
        <v>0</v>
      </c>
      <c r="CQ106" s="4">
        <f t="shared" si="124"/>
        <v>0</v>
      </c>
      <c r="CR106" s="4">
        <f t="shared" si="125"/>
        <v>10.505050505050463</v>
      </c>
      <c r="CS106" s="4">
        <f t="shared" si="126"/>
        <v>0</v>
      </c>
      <c r="CT106" s="47">
        <v>2.5</v>
      </c>
      <c r="CU106" s="32"/>
      <c r="CV106" s="47">
        <v>359.92</v>
      </c>
      <c r="CW106" s="47">
        <v>531</v>
      </c>
      <c r="CX106" s="4">
        <v>0</v>
      </c>
      <c r="CY106" s="47">
        <v>706</v>
      </c>
      <c r="CZ106" s="47">
        <v>0</v>
      </c>
      <c r="DA106" s="47">
        <v>655</v>
      </c>
      <c r="DB106" s="47">
        <v>358</v>
      </c>
      <c r="DC106" s="47">
        <v>0</v>
      </c>
      <c r="DD106" s="3">
        <f t="shared" si="152"/>
        <v>0</v>
      </c>
      <c r="DE106" s="3">
        <f t="shared" si="153"/>
        <v>358</v>
      </c>
      <c r="DF106" s="4">
        <f t="shared" si="107"/>
        <v>0</v>
      </c>
      <c r="DG106" s="3">
        <f t="shared" si="154"/>
        <v>0</v>
      </c>
      <c r="DH106" s="4">
        <f t="shared" si="146"/>
        <v>0</v>
      </c>
      <c r="DI106" s="3">
        <f t="shared" si="171"/>
        <v>0</v>
      </c>
      <c r="DJ106" s="3">
        <f t="shared" si="127"/>
        <v>161.49494949494954</v>
      </c>
      <c r="DL106" s="3">
        <f t="shared" si="133"/>
        <v>0</v>
      </c>
      <c r="DM106" s="3">
        <f t="shared" si="128"/>
        <v>0</v>
      </c>
      <c r="DN106" s="3">
        <f t="shared" si="129"/>
        <v>0</v>
      </c>
      <c r="DO106" s="3">
        <f t="shared" si="130"/>
        <v>0</v>
      </c>
      <c r="DP106" s="3">
        <f t="shared" si="147"/>
        <v>741.11419208469874</v>
      </c>
      <c r="DS106" s="47">
        <v>0</v>
      </c>
    </row>
    <row r="107" spans="1:123" x14ac:dyDescent="0.3">
      <c r="A107" s="1">
        <v>42474</v>
      </c>
      <c r="B107" s="3">
        <v>83360</v>
      </c>
      <c r="C107" s="4">
        <f t="shared" si="148"/>
        <v>1470</v>
      </c>
      <c r="D107" s="4">
        <f t="shared" si="134"/>
        <v>83360</v>
      </c>
      <c r="E107" s="3">
        <f t="shared" si="162"/>
        <v>83360</v>
      </c>
      <c r="F107" s="4">
        <f t="shared" si="155"/>
        <v>1470</v>
      </c>
      <c r="G107" s="4">
        <f t="shared" si="131"/>
        <v>741.11419208469874</v>
      </c>
      <c r="H107" s="33"/>
      <c r="I107" s="3">
        <v>33932</v>
      </c>
      <c r="J107" s="4">
        <f t="shared" si="179"/>
        <v>1399</v>
      </c>
      <c r="K107" s="4">
        <f t="shared" si="135"/>
        <v>33932</v>
      </c>
      <c r="L107" s="3">
        <f t="shared" si="108"/>
        <v>33932</v>
      </c>
      <c r="M107" s="4">
        <f t="shared" si="109"/>
        <v>1399</v>
      </c>
      <c r="O107" s="47"/>
      <c r="P107" s="47">
        <v>672</v>
      </c>
      <c r="Q107" s="21">
        <f t="shared" si="169"/>
        <v>672</v>
      </c>
      <c r="R107" s="21">
        <v>0</v>
      </c>
      <c r="S107" s="33"/>
      <c r="T107" s="3">
        <v>82649</v>
      </c>
      <c r="U107" s="4">
        <f t="shared" si="110"/>
        <v>396</v>
      </c>
      <c r="V107" s="4">
        <f t="shared" si="136"/>
        <v>81248</v>
      </c>
      <c r="W107" s="3">
        <f t="shared" si="111"/>
        <v>82649</v>
      </c>
      <c r="X107" s="4">
        <f t="shared" si="112"/>
        <v>396</v>
      </c>
      <c r="Z107" s="47"/>
      <c r="AA107" s="47">
        <v>885</v>
      </c>
      <c r="AB107" s="3">
        <f t="shared" si="172"/>
        <v>885</v>
      </c>
      <c r="AC107" s="3">
        <v>0</v>
      </c>
      <c r="AD107" s="41">
        <f t="shared" si="163"/>
        <v>0</v>
      </c>
      <c r="AE107" s="3">
        <v>116581</v>
      </c>
      <c r="AF107" s="3">
        <v>2318</v>
      </c>
      <c r="AG107" s="3">
        <v>3223</v>
      </c>
      <c r="AH107" s="4">
        <f t="shared" si="113"/>
        <v>904.96596924628182</v>
      </c>
      <c r="AI107" s="33"/>
      <c r="AJ107" s="47">
        <v>885.16</v>
      </c>
      <c r="AK107" s="3">
        <v>639125</v>
      </c>
      <c r="AL107" s="4">
        <f t="shared" si="106"/>
        <v>2713</v>
      </c>
      <c r="AM107" s="3">
        <v>2132500</v>
      </c>
      <c r="AN107" s="3">
        <f t="shared" si="138"/>
        <v>621662</v>
      </c>
      <c r="AO107" s="3">
        <f t="shared" si="180"/>
        <v>639125</v>
      </c>
      <c r="AP107" s="4">
        <f t="shared" si="181"/>
        <v>2713</v>
      </c>
      <c r="AQ107" s="47" t="s">
        <v>17</v>
      </c>
      <c r="AT107" s="3">
        <v>2318</v>
      </c>
      <c r="AV107" s="47">
        <v>948</v>
      </c>
      <c r="AW107" s="3">
        <f t="shared" si="191"/>
        <v>948</v>
      </c>
      <c r="AX107" s="47">
        <v>0</v>
      </c>
      <c r="AY107" s="47">
        <v>0</v>
      </c>
      <c r="AZ107" s="47">
        <v>0</v>
      </c>
      <c r="BA107" s="3">
        <f t="shared" si="139"/>
        <v>948</v>
      </c>
      <c r="BB107" s="47">
        <v>2</v>
      </c>
      <c r="BC107" s="47">
        <v>0.01</v>
      </c>
      <c r="BD107" s="47">
        <v>0.04</v>
      </c>
      <c r="BE107" s="3">
        <f t="shared" si="140"/>
        <v>0</v>
      </c>
      <c r="BF107" s="3">
        <f t="shared" si="141"/>
        <v>0</v>
      </c>
      <c r="BG107" s="3" t="b">
        <f t="shared" si="142"/>
        <v>1</v>
      </c>
      <c r="BH107" s="17"/>
      <c r="BI107" s="7"/>
      <c r="BJ107" s="12">
        <v>0</v>
      </c>
      <c r="BK107" s="4">
        <f t="shared" si="115"/>
        <v>948</v>
      </c>
      <c r="BL107" s="4">
        <f t="shared" si="192"/>
        <v>1370.2020202020203</v>
      </c>
      <c r="BM107" s="4">
        <f t="shared" si="116"/>
        <v>1370.2020202020203</v>
      </c>
      <c r="BN107" s="4">
        <f t="shared" si="117"/>
        <v>2318.2020202020203</v>
      </c>
      <c r="BO107" s="33"/>
      <c r="BP107" s="47">
        <v>504.19</v>
      </c>
      <c r="BQ107" s="3">
        <v>59970</v>
      </c>
      <c r="BR107" s="4">
        <v>824</v>
      </c>
      <c r="BS107" s="4">
        <f t="shared" si="144"/>
        <v>58667</v>
      </c>
      <c r="BT107" s="4">
        <f t="shared" ref="BT107" si="206">BT106</f>
        <v>59146</v>
      </c>
      <c r="BU107" s="4">
        <f t="shared" si="203"/>
        <v>0</v>
      </c>
      <c r="BV107" s="47" t="s">
        <v>14</v>
      </c>
      <c r="BY107" s="47">
        <v>965</v>
      </c>
      <c r="BZ107" s="47">
        <v>948</v>
      </c>
      <c r="CA107" s="47">
        <v>550</v>
      </c>
      <c r="CB107" s="3">
        <f t="shared" ref="CB107:CB109" si="207">CA107-CC107</f>
        <v>550</v>
      </c>
      <c r="CC107" s="3">
        <v>0</v>
      </c>
      <c r="CD107" s="47">
        <v>0</v>
      </c>
      <c r="CE107" s="47">
        <v>0</v>
      </c>
      <c r="CF107" s="3">
        <f t="shared" si="145"/>
        <v>550</v>
      </c>
      <c r="CG107" s="47">
        <v>0</v>
      </c>
      <c r="CL107" s="47">
        <v>0</v>
      </c>
      <c r="CM107" s="4">
        <f t="shared" si="120"/>
        <v>0</v>
      </c>
      <c r="CN107" s="4">
        <f t="shared" si="121"/>
        <v>550</v>
      </c>
      <c r="CO107" s="4">
        <f t="shared" si="122"/>
        <v>0</v>
      </c>
      <c r="CP107" s="4">
        <f t="shared" si="123"/>
        <v>0</v>
      </c>
      <c r="CQ107" s="4">
        <f t="shared" si="124"/>
        <v>0</v>
      </c>
      <c r="CR107" s="4">
        <f t="shared" si="125"/>
        <v>398</v>
      </c>
      <c r="CS107" s="4">
        <f t="shared" si="126"/>
        <v>0</v>
      </c>
      <c r="CT107" s="47">
        <v>2.5</v>
      </c>
      <c r="CU107" s="32"/>
      <c r="CV107" s="47">
        <v>359.92</v>
      </c>
      <c r="CW107" s="47">
        <v>531</v>
      </c>
      <c r="CX107" s="4">
        <v>0</v>
      </c>
      <c r="CY107" s="47">
        <v>550</v>
      </c>
      <c r="CZ107" s="47">
        <v>0</v>
      </c>
      <c r="DA107" s="47">
        <v>409</v>
      </c>
      <c r="DB107" s="47">
        <v>169</v>
      </c>
      <c r="DC107" s="47">
        <v>0</v>
      </c>
      <c r="DD107" s="3">
        <f t="shared" si="152"/>
        <v>0</v>
      </c>
      <c r="DE107" s="3">
        <f t="shared" si="153"/>
        <v>0</v>
      </c>
      <c r="DF107" s="4">
        <f t="shared" si="107"/>
        <v>169</v>
      </c>
      <c r="DG107" s="3">
        <f t="shared" si="154"/>
        <v>0</v>
      </c>
      <c r="DH107" s="4">
        <f t="shared" si="146"/>
        <v>0</v>
      </c>
      <c r="DI107" s="3">
        <f t="shared" si="171"/>
        <v>0</v>
      </c>
      <c r="DJ107" s="3">
        <f t="shared" si="127"/>
        <v>381</v>
      </c>
      <c r="DL107" s="3">
        <f t="shared" si="133"/>
        <v>0</v>
      </c>
      <c r="DM107" s="3">
        <f t="shared" si="128"/>
        <v>0</v>
      </c>
      <c r="DN107" s="3">
        <f t="shared" si="129"/>
        <v>0</v>
      </c>
      <c r="DO107" s="3">
        <f t="shared" si="130"/>
        <v>0</v>
      </c>
      <c r="DP107" s="3">
        <f t="shared" si="147"/>
        <v>741.11419208469874</v>
      </c>
      <c r="DS107" s="47">
        <v>0</v>
      </c>
    </row>
    <row r="108" spans="1:123" x14ac:dyDescent="0.3">
      <c r="A108" s="1">
        <v>42475</v>
      </c>
      <c r="B108" s="3">
        <v>84825</v>
      </c>
      <c r="C108" s="4">
        <f t="shared" si="148"/>
        <v>1465</v>
      </c>
      <c r="D108" s="4">
        <f t="shared" si="134"/>
        <v>84825</v>
      </c>
      <c r="E108" s="3">
        <f t="shared" si="162"/>
        <v>84825</v>
      </c>
      <c r="F108" s="4">
        <f t="shared" si="155"/>
        <v>1465</v>
      </c>
      <c r="G108" s="4">
        <f t="shared" si="131"/>
        <v>738.59339551298206</v>
      </c>
      <c r="H108" s="33"/>
      <c r="I108" s="3">
        <v>34780</v>
      </c>
      <c r="J108" s="4">
        <f t="shared" si="179"/>
        <v>848</v>
      </c>
      <c r="K108" s="4">
        <f t="shared" si="135"/>
        <v>34780</v>
      </c>
      <c r="L108" s="3">
        <f t="shared" si="108"/>
        <v>34780</v>
      </c>
      <c r="M108" s="4">
        <f t="shared" si="109"/>
        <v>848</v>
      </c>
      <c r="O108" s="47"/>
      <c r="P108" s="47">
        <v>670</v>
      </c>
      <c r="Q108" s="21">
        <f t="shared" si="169"/>
        <v>670</v>
      </c>
      <c r="R108" s="21">
        <v>0</v>
      </c>
      <c r="S108" s="33"/>
      <c r="T108" s="3">
        <v>82905</v>
      </c>
      <c r="U108" s="4">
        <f t="shared" si="110"/>
        <v>256</v>
      </c>
      <c r="V108" s="4">
        <f t="shared" si="136"/>
        <v>81248</v>
      </c>
      <c r="W108" s="3">
        <f t="shared" si="111"/>
        <v>82905</v>
      </c>
      <c r="X108" s="4">
        <f t="shared" si="112"/>
        <v>256</v>
      </c>
      <c r="Z108" s="47"/>
      <c r="AA108" s="47">
        <v>897</v>
      </c>
      <c r="AB108" s="3">
        <f t="shared" si="172"/>
        <v>897</v>
      </c>
      <c r="AC108" s="3">
        <v>0</v>
      </c>
      <c r="AD108" s="41">
        <f t="shared" si="163"/>
        <v>0</v>
      </c>
      <c r="AE108" s="3">
        <v>117685</v>
      </c>
      <c r="AF108" s="3">
        <v>2186</v>
      </c>
      <c r="AG108" s="3">
        <v>2743</v>
      </c>
      <c r="AH108" s="4">
        <f t="shared" si="113"/>
        <v>556.59188303503902</v>
      </c>
      <c r="AI108" s="33"/>
      <c r="AJ108" s="47">
        <v>885.66</v>
      </c>
      <c r="AK108" s="3">
        <v>641848</v>
      </c>
      <c r="AL108" s="4">
        <f t="shared" si="106"/>
        <v>2723</v>
      </c>
      <c r="AM108" s="3">
        <v>2138750</v>
      </c>
      <c r="AN108" s="3">
        <f t="shared" si="138"/>
        <v>619263</v>
      </c>
      <c r="AO108" s="3">
        <f t="shared" si="180"/>
        <v>641848</v>
      </c>
      <c r="AP108" s="4">
        <f t="shared" si="181"/>
        <v>2723</v>
      </c>
      <c r="AQ108" s="47" t="s">
        <v>17</v>
      </c>
      <c r="AT108" s="3">
        <v>2186</v>
      </c>
      <c r="AV108" s="47">
        <v>751</v>
      </c>
      <c r="AW108" s="3">
        <f t="shared" si="191"/>
        <v>751</v>
      </c>
      <c r="AX108" s="47">
        <v>0</v>
      </c>
      <c r="AY108" s="47">
        <v>0</v>
      </c>
      <c r="AZ108" s="47">
        <v>0</v>
      </c>
      <c r="BA108" s="3">
        <f t="shared" si="139"/>
        <v>751</v>
      </c>
      <c r="BB108" s="47">
        <v>62</v>
      </c>
      <c r="BC108" s="47">
        <v>0.35</v>
      </c>
      <c r="BD108" s="47">
        <v>0</v>
      </c>
      <c r="BE108" s="3">
        <f t="shared" si="140"/>
        <v>0</v>
      </c>
      <c r="BF108" s="3">
        <f t="shared" si="141"/>
        <v>0</v>
      </c>
      <c r="BG108" s="3" t="b">
        <f t="shared" si="142"/>
        <v>1</v>
      </c>
      <c r="BH108" s="17"/>
      <c r="BI108" s="7"/>
      <c r="BJ108" s="12">
        <v>0</v>
      </c>
      <c r="BK108" s="4">
        <f t="shared" si="115"/>
        <v>751</v>
      </c>
      <c r="BL108" s="4">
        <f t="shared" si="192"/>
        <v>1375.2525252525252</v>
      </c>
      <c r="BM108" s="4">
        <f t="shared" si="116"/>
        <v>1375.2525252525252</v>
      </c>
      <c r="BN108" s="4">
        <f t="shared" si="117"/>
        <v>2126.2525252525252</v>
      </c>
      <c r="BO108" s="33"/>
      <c r="BP108" s="47">
        <v>504.66</v>
      </c>
      <c r="BQ108" s="3">
        <v>60514</v>
      </c>
      <c r="BR108" s="4">
        <v>544</v>
      </c>
      <c r="BS108" s="4">
        <f t="shared" si="144"/>
        <v>58667</v>
      </c>
      <c r="BT108" s="18">
        <f>BQ108</f>
        <v>60514</v>
      </c>
      <c r="BU108" s="3">
        <f>BT108-BT105</f>
        <v>278</v>
      </c>
      <c r="BV108" s="47" t="s">
        <v>20</v>
      </c>
      <c r="BY108" s="47">
        <v>776</v>
      </c>
      <c r="BZ108" s="47">
        <v>751</v>
      </c>
      <c r="CA108" s="47">
        <v>489</v>
      </c>
      <c r="CB108" s="3">
        <f t="shared" si="207"/>
        <v>489</v>
      </c>
      <c r="CC108" s="3">
        <v>0</v>
      </c>
      <c r="CD108" s="47">
        <v>0</v>
      </c>
      <c r="CE108" s="47">
        <v>0</v>
      </c>
      <c r="CF108" s="3">
        <f t="shared" si="145"/>
        <v>489</v>
      </c>
      <c r="CG108" s="47">
        <v>13</v>
      </c>
      <c r="CH108" s="4">
        <f t="shared" ref="CH108" si="208">BU108/1.98</f>
        <v>140.40404040404042</v>
      </c>
      <c r="CI108" s="4">
        <f t="shared" ref="CI108" si="209">MIN(CH108,BF108+BE108)</f>
        <v>0</v>
      </c>
      <c r="CJ108" s="4">
        <f>MIN(CH108-CI108,BK108)</f>
        <v>140.40404040404042</v>
      </c>
      <c r="CK108" s="4">
        <f t="shared" ref="CK108" si="210">MAX(0,CH108-CI108-CJ108)</f>
        <v>0</v>
      </c>
      <c r="CL108" s="47">
        <v>0</v>
      </c>
      <c r="CM108" s="4">
        <f t="shared" si="120"/>
        <v>0</v>
      </c>
      <c r="CN108" s="4">
        <f t="shared" si="121"/>
        <v>489</v>
      </c>
      <c r="CO108" s="4">
        <f t="shared" si="122"/>
        <v>0</v>
      </c>
      <c r="CP108" s="4">
        <f t="shared" si="123"/>
        <v>0</v>
      </c>
      <c r="CQ108" s="4">
        <f t="shared" si="124"/>
        <v>0</v>
      </c>
      <c r="CR108" s="4">
        <f t="shared" si="125"/>
        <v>121.59595959595958</v>
      </c>
      <c r="CS108" s="4">
        <f t="shared" si="126"/>
        <v>0</v>
      </c>
      <c r="CT108" s="47">
        <v>2.2000000000000002</v>
      </c>
      <c r="CU108" s="32"/>
      <c r="CV108" s="47">
        <v>359.92</v>
      </c>
      <c r="CW108" s="47">
        <v>531</v>
      </c>
      <c r="CX108" s="4">
        <v>0</v>
      </c>
      <c r="CY108" s="47">
        <v>489</v>
      </c>
      <c r="CZ108" s="47">
        <v>0</v>
      </c>
      <c r="DA108" s="47">
        <v>401</v>
      </c>
      <c r="DB108" s="47">
        <v>115</v>
      </c>
      <c r="DC108" s="47">
        <v>0</v>
      </c>
      <c r="DD108" s="3">
        <f t="shared" si="152"/>
        <v>0</v>
      </c>
      <c r="DE108" s="3">
        <f t="shared" si="153"/>
        <v>0</v>
      </c>
      <c r="DF108" s="4">
        <f t="shared" si="107"/>
        <v>115</v>
      </c>
      <c r="DG108" s="3">
        <f t="shared" si="154"/>
        <v>0</v>
      </c>
      <c r="DH108" s="4">
        <f t="shared" si="146"/>
        <v>0</v>
      </c>
      <c r="DI108" s="3">
        <f t="shared" si="171"/>
        <v>0</v>
      </c>
      <c r="DJ108" s="3">
        <f t="shared" si="127"/>
        <v>374</v>
      </c>
      <c r="DL108" s="3">
        <f t="shared" si="133"/>
        <v>0</v>
      </c>
      <c r="DM108" s="3">
        <f t="shared" si="128"/>
        <v>0</v>
      </c>
      <c r="DN108" s="3">
        <f t="shared" si="129"/>
        <v>0</v>
      </c>
      <c r="DO108" s="3">
        <f t="shared" si="130"/>
        <v>0</v>
      </c>
      <c r="DP108" s="3">
        <f t="shared" si="147"/>
        <v>738.59339551298206</v>
      </c>
      <c r="DS108" s="47">
        <v>0</v>
      </c>
    </row>
    <row r="109" spans="1:123" x14ac:dyDescent="0.3">
      <c r="A109" s="1">
        <v>42476</v>
      </c>
      <c r="B109" s="3">
        <v>85565</v>
      </c>
      <c r="C109" s="4">
        <f t="shared" si="148"/>
        <v>740</v>
      </c>
      <c r="D109" s="4">
        <f t="shared" si="134"/>
        <v>85565</v>
      </c>
      <c r="E109" s="3">
        <f t="shared" si="162"/>
        <v>85565</v>
      </c>
      <c r="F109" s="4">
        <f t="shared" si="155"/>
        <v>740</v>
      </c>
      <c r="G109" s="4">
        <f t="shared" si="131"/>
        <v>373.07789261406606</v>
      </c>
      <c r="H109" s="33"/>
      <c r="I109" s="3">
        <v>35397</v>
      </c>
      <c r="J109" s="4">
        <f t="shared" si="179"/>
        <v>617</v>
      </c>
      <c r="K109" s="4">
        <f t="shared" si="135"/>
        <v>35397</v>
      </c>
      <c r="L109" s="3">
        <f t="shared" si="108"/>
        <v>35397</v>
      </c>
      <c r="M109" s="4">
        <f t="shared" si="109"/>
        <v>617</v>
      </c>
      <c r="O109" s="47"/>
      <c r="P109" s="47">
        <v>670</v>
      </c>
      <c r="Q109" s="21">
        <f t="shared" si="169"/>
        <v>670</v>
      </c>
      <c r="R109" s="21">
        <v>0</v>
      </c>
      <c r="S109" s="33"/>
      <c r="T109" s="3">
        <v>83140</v>
      </c>
      <c r="U109" s="4">
        <f t="shared" si="110"/>
        <v>235</v>
      </c>
      <c r="V109" s="4">
        <f t="shared" si="136"/>
        <v>81248</v>
      </c>
      <c r="W109" s="3">
        <f t="shared" si="111"/>
        <v>83140</v>
      </c>
      <c r="X109" s="4">
        <f t="shared" si="112"/>
        <v>235</v>
      </c>
      <c r="Z109" s="47"/>
      <c r="AA109" s="47">
        <v>909</v>
      </c>
      <c r="AB109" s="3">
        <f t="shared" si="172"/>
        <v>909</v>
      </c>
      <c r="AC109" s="3">
        <v>0</v>
      </c>
      <c r="AD109" s="41">
        <f t="shared" si="163"/>
        <v>0</v>
      </c>
      <c r="AE109" s="3">
        <v>118537</v>
      </c>
      <c r="AF109" s="3">
        <v>1905</v>
      </c>
      <c r="AG109" s="3">
        <v>2335</v>
      </c>
      <c r="AH109" s="4">
        <f t="shared" si="113"/>
        <v>429.54373582051926</v>
      </c>
      <c r="AI109" s="33"/>
      <c r="AJ109" s="47">
        <v>886.17</v>
      </c>
      <c r="AK109" s="3">
        <v>644631</v>
      </c>
      <c r="AL109" s="4">
        <f t="shared" si="106"/>
        <v>2783</v>
      </c>
      <c r="AM109" s="3">
        <v>2145000</v>
      </c>
      <c r="AN109" s="3">
        <f t="shared" si="138"/>
        <v>615802</v>
      </c>
      <c r="AO109" s="3">
        <f t="shared" si="180"/>
        <v>644631</v>
      </c>
      <c r="AP109" s="4">
        <f t="shared" si="181"/>
        <v>2783</v>
      </c>
      <c r="AQ109" s="47" t="s">
        <v>17</v>
      </c>
      <c r="AT109" s="3">
        <v>1905</v>
      </c>
      <c r="AV109" s="47">
        <v>456</v>
      </c>
      <c r="AW109" s="3">
        <f t="shared" si="191"/>
        <v>456</v>
      </c>
      <c r="AX109" s="47">
        <v>0</v>
      </c>
      <c r="AY109" s="47">
        <v>0</v>
      </c>
      <c r="AZ109" s="47">
        <v>0</v>
      </c>
      <c r="BA109" s="3">
        <f t="shared" si="139"/>
        <v>456</v>
      </c>
      <c r="BB109" s="47">
        <v>46</v>
      </c>
      <c r="BC109" s="47">
        <v>0.26</v>
      </c>
      <c r="BD109" s="47">
        <v>0</v>
      </c>
      <c r="BE109" s="3">
        <f t="shared" si="140"/>
        <v>0</v>
      </c>
      <c r="BF109" s="3">
        <f t="shared" si="141"/>
        <v>0</v>
      </c>
      <c r="BG109" s="3" t="b">
        <f t="shared" si="142"/>
        <v>1</v>
      </c>
      <c r="BH109" s="17"/>
      <c r="BI109" s="7"/>
      <c r="BJ109" s="12">
        <v>0</v>
      </c>
      <c r="BK109" s="4">
        <f t="shared" si="115"/>
        <v>456</v>
      </c>
      <c r="BL109" s="4">
        <f t="shared" si="192"/>
        <v>1405.5555555555557</v>
      </c>
      <c r="BM109" s="4">
        <f t="shared" si="116"/>
        <v>1405.5555555555557</v>
      </c>
      <c r="BN109" s="4">
        <f t="shared" si="117"/>
        <v>1861.5555555555557</v>
      </c>
      <c r="BO109" s="33"/>
      <c r="BP109" s="47">
        <v>503.93</v>
      </c>
      <c r="BQ109" s="3">
        <v>59670</v>
      </c>
      <c r="BR109" s="4">
        <v>-844</v>
      </c>
      <c r="BS109" s="4">
        <f t="shared" si="144"/>
        <v>58667</v>
      </c>
      <c r="BT109" s="3">
        <f>BQ109</f>
        <v>59670</v>
      </c>
      <c r="BU109" s="4">
        <f>BT105-BT108</f>
        <v>-278</v>
      </c>
      <c r="BV109" t="s">
        <v>21</v>
      </c>
      <c r="BY109" s="47">
        <v>470</v>
      </c>
      <c r="BZ109" s="47">
        <v>456</v>
      </c>
      <c r="CA109" s="47">
        <v>886</v>
      </c>
      <c r="CB109" s="3">
        <f t="shared" si="207"/>
        <v>745.59595959595958</v>
      </c>
      <c r="CC109" s="3">
        <f t="shared" ref="CC109" si="211">-BU109/1.98</f>
        <v>140.40404040404042</v>
      </c>
      <c r="CD109" s="47">
        <v>0</v>
      </c>
      <c r="CE109" s="47">
        <v>0</v>
      </c>
      <c r="CF109" s="3">
        <f t="shared" si="145"/>
        <v>886</v>
      </c>
      <c r="CG109" s="47">
        <v>10</v>
      </c>
      <c r="CL109" s="4">
        <f t="shared" ref="CL109" si="212">MIN(CF109,-BU109/1.98-CG109)</f>
        <v>130.40404040404042</v>
      </c>
      <c r="CM109" s="4">
        <f t="shared" si="120"/>
        <v>0</v>
      </c>
      <c r="CN109" s="4">
        <f t="shared" si="121"/>
        <v>456</v>
      </c>
      <c r="CO109" s="4">
        <f t="shared" si="122"/>
        <v>0</v>
      </c>
      <c r="CP109" s="4">
        <f t="shared" si="123"/>
        <v>299.59595959595958</v>
      </c>
      <c r="CQ109" s="4">
        <f t="shared" si="124"/>
        <v>0</v>
      </c>
      <c r="CR109" s="4">
        <f t="shared" si="125"/>
        <v>0</v>
      </c>
      <c r="CS109" s="4">
        <f t="shared" si="126"/>
        <v>0</v>
      </c>
      <c r="CT109" s="47">
        <v>2</v>
      </c>
      <c r="CU109" s="32"/>
      <c r="CV109" s="47">
        <v>360.19</v>
      </c>
      <c r="CW109" s="47">
        <v>550</v>
      </c>
      <c r="CX109" s="4">
        <v>19</v>
      </c>
      <c r="CY109" s="47">
        <v>886</v>
      </c>
      <c r="CZ109" s="47">
        <v>0</v>
      </c>
      <c r="DA109" s="47">
        <v>771</v>
      </c>
      <c r="DB109" s="47">
        <v>125</v>
      </c>
      <c r="DC109" s="47">
        <v>19</v>
      </c>
      <c r="DD109" s="3">
        <f t="shared" si="152"/>
        <v>0</v>
      </c>
      <c r="DE109" s="3">
        <f t="shared" si="153"/>
        <v>130.40404040404042</v>
      </c>
      <c r="DF109" s="4">
        <f t="shared" si="107"/>
        <v>13.595959595959584</v>
      </c>
      <c r="DG109" s="3">
        <f t="shared" si="154"/>
        <v>0</v>
      </c>
      <c r="DH109" s="4">
        <f t="shared" si="146"/>
        <v>0</v>
      </c>
      <c r="DI109" s="3">
        <f t="shared" si="171"/>
        <v>0</v>
      </c>
      <c r="DJ109" s="3">
        <f t="shared" si="127"/>
        <v>742</v>
      </c>
      <c r="DL109" s="3">
        <f t="shared" si="133"/>
        <v>0</v>
      </c>
      <c r="DM109" s="3">
        <f t="shared" si="128"/>
        <v>0</v>
      </c>
      <c r="DN109" s="3">
        <f t="shared" si="129"/>
        <v>0</v>
      </c>
      <c r="DO109" s="3">
        <f t="shared" si="130"/>
        <v>0</v>
      </c>
      <c r="DP109" s="3">
        <f t="shared" si="147"/>
        <v>373.07789261406606</v>
      </c>
      <c r="DS109" s="47">
        <v>0</v>
      </c>
    </row>
    <row r="110" spans="1:123" x14ac:dyDescent="0.3">
      <c r="A110" s="1">
        <v>42477</v>
      </c>
      <c r="B110" s="3">
        <v>86558</v>
      </c>
      <c r="C110" s="4">
        <f t="shared" si="148"/>
        <v>993</v>
      </c>
      <c r="D110" s="4">
        <f t="shared" si="134"/>
        <v>86558</v>
      </c>
      <c r="E110" s="3">
        <f t="shared" si="162"/>
        <v>86558</v>
      </c>
      <c r="F110" s="4">
        <f t="shared" si="155"/>
        <v>993</v>
      </c>
      <c r="G110" s="4">
        <f t="shared" si="131"/>
        <v>500.63019914292914</v>
      </c>
      <c r="H110" s="33"/>
      <c r="I110" s="3">
        <v>36103</v>
      </c>
      <c r="J110" s="4">
        <f t="shared" si="179"/>
        <v>706</v>
      </c>
      <c r="K110" s="4">
        <f t="shared" si="135"/>
        <v>36103</v>
      </c>
      <c r="L110" s="3">
        <f t="shared" si="108"/>
        <v>36103</v>
      </c>
      <c r="M110" s="4">
        <f t="shared" si="109"/>
        <v>706</v>
      </c>
      <c r="O110" s="47"/>
      <c r="P110" s="47">
        <v>669</v>
      </c>
      <c r="Q110" s="21">
        <f t="shared" si="169"/>
        <v>669</v>
      </c>
      <c r="R110" s="21">
        <v>0</v>
      </c>
      <c r="S110" s="33"/>
      <c r="T110" s="3">
        <v>83377</v>
      </c>
      <c r="U110" s="4">
        <f t="shared" si="110"/>
        <v>237</v>
      </c>
      <c r="V110" s="4">
        <f t="shared" si="136"/>
        <v>81248</v>
      </c>
      <c r="W110" s="3">
        <f t="shared" si="111"/>
        <v>83377</v>
      </c>
      <c r="X110" s="4">
        <f t="shared" si="112"/>
        <v>237</v>
      </c>
      <c r="Z110" s="47"/>
      <c r="AA110" s="47">
        <v>913</v>
      </c>
      <c r="AB110" s="3">
        <f t="shared" si="172"/>
        <v>913</v>
      </c>
      <c r="AC110" s="3">
        <v>0</v>
      </c>
      <c r="AD110" s="41">
        <f t="shared" si="163"/>
        <v>0</v>
      </c>
      <c r="AE110" s="3">
        <v>119480</v>
      </c>
      <c r="AF110" s="3">
        <v>1796</v>
      </c>
      <c r="AG110" s="3">
        <v>2271</v>
      </c>
      <c r="AH110" s="4">
        <f t="shared" si="113"/>
        <v>475.42223342576256</v>
      </c>
      <c r="AI110" s="33"/>
      <c r="AJ110" s="47">
        <v>886.46</v>
      </c>
      <c r="AK110" s="3">
        <v>646219</v>
      </c>
      <c r="AL110" s="4">
        <f t="shared" si="106"/>
        <v>1588</v>
      </c>
      <c r="AM110" s="3">
        <v>2151250</v>
      </c>
      <c r="AN110" s="3">
        <f t="shared" si="138"/>
        <v>614583</v>
      </c>
      <c r="AO110" s="3">
        <f t="shared" si="180"/>
        <v>646219</v>
      </c>
      <c r="AP110" s="4">
        <f t="shared" si="181"/>
        <v>1588</v>
      </c>
      <c r="AQ110" s="47" t="s">
        <v>17</v>
      </c>
      <c r="AT110" s="3">
        <v>1796</v>
      </c>
      <c r="AV110" s="47">
        <v>961</v>
      </c>
      <c r="AW110" s="3">
        <f t="shared" si="191"/>
        <v>961</v>
      </c>
      <c r="AX110" s="47">
        <v>0</v>
      </c>
      <c r="AY110" s="47">
        <v>0</v>
      </c>
      <c r="AZ110" s="47">
        <v>0</v>
      </c>
      <c r="BA110" s="3">
        <f t="shared" si="139"/>
        <v>961</v>
      </c>
      <c r="BB110" s="47">
        <v>34</v>
      </c>
      <c r="BC110" s="47">
        <v>0.19</v>
      </c>
      <c r="BD110" s="47">
        <v>0</v>
      </c>
      <c r="BE110" s="3">
        <f t="shared" si="140"/>
        <v>0</v>
      </c>
      <c r="BF110" s="3">
        <f t="shared" si="141"/>
        <v>0</v>
      </c>
      <c r="BG110" s="3" t="b">
        <f t="shared" si="142"/>
        <v>1</v>
      </c>
      <c r="BH110" s="17"/>
      <c r="BI110" s="7"/>
      <c r="BJ110" s="12">
        <v>0</v>
      </c>
      <c r="BK110" s="4">
        <f t="shared" si="115"/>
        <v>961</v>
      </c>
      <c r="BL110" s="4">
        <f t="shared" si="192"/>
        <v>802.02020202020208</v>
      </c>
      <c r="BM110" s="4">
        <f t="shared" si="116"/>
        <v>802.02020202020208</v>
      </c>
      <c r="BN110" s="4">
        <f t="shared" si="117"/>
        <v>1763.0202020202021</v>
      </c>
      <c r="BO110" s="33"/>
      <c r="BP110" s="47">
        <v>503.72</v>
      </c>
      <c r="BQ110" s="3">
        <v>59431</v>
      </c>
      <c r="BR110" s="4">
        <v>-239</v>
      </c>
      <c r="BS110" s="4">
        <f t="shared" si="144"/>
        <v>58667</v>
      </c>
      <c r="BT110" s="3">
        <f>BQ110</f>
        <v>59431</v>
      </c>
      <c r="BU110">
        <v>0</v>
      </c>
      <c r="BV110" t="s">
        <v>15</v>
      </c>
      <c r="BY110" s="47">
        <v>986</v>
      </c>
      <c r="BZ110" s="47">
        <v>961</v>
      </c>
      <c r="CA110" s="3">
        <v>1099</v>
      </c>
      <c r="CB110" s="3">
        <f t="shared" ref="CB110:CB113" si="213">CA110-CC110</f>
        <v>1099</v>
      </c>
      <c r="CC110" s="3">
        <v>0</v>
      </c>
      <c r="CD110" s="47">
        <v>0</v>
      </c>
      <c r="CE110" s="47">
        <v>0</v>
      </c>
      <c r="CF110" s="3">
        <f t="shared" si="145"/>
        <v>1099</v>
      </c>
      <c r="CG110" s="47">
        <v>7</v>
      </c>
      <c r="CL110" s="47">
        <v>0</v>
      </c>
      <c r="CM110" s="4">
        <f t="shared" si="120"/>
        <v>0</v>
      </c>
      <c r="CN110" s="4">
        <f t="shared" si="121"/>
        <v>961</v>
      </c>
      <c r="CO110" s="4">
        <f t="shared" si="122"/>
        <v>0</v>
      </c>
      <c r="CP110" s="4">
        <f t="shared" si="123"/>
        <v>138</v>
      </c>
      <c r="CQ110" s="4">
        <f t="shared" si="124"/>
        <v>0</v>
      </c>
      <c r="CR110" s="4">
        <f t="shared" si="125"/>
        <v>0</v>
      </c>
      <c r="CS110" s="4">
        <f t="shared" si="126"/>
        <v>0</v>
      </c>
      <c r="CT110" s="47">
        <v>1.9</v>
      </c>
      <c r="CU110" s="32"/>
      <c r="CV110" s="47">
        <v>360.24</v>
      </c>
      <c r="CW110" s="47">
        <v>554</v>
      </c>
      <c r="CX110" s="4">
        <v>4</v>
      </c>
      <c r="CY110" s="3">
        <v>1099</v>
      </c>
      <c r="CZ110" s="47">
        <v>0</v>
      </c>
      <c r="DA110" s="47">
        <v>901</v>
      </c>
      <c r="DB110" s="47">
        <v>169</v>
      </c>
      <c r="DC110" s="47">
        <v>50</v>
      </c>
      <c r="DD110" s="3">
        <f t="shared" si="152"/>
        <v>0</v>
      </c>
      <c r="DE110" s="3">
        <f t="shared" si="153"/>
        <v>0</v>
      </c>
      <c r="DF110" s="4">
        <f t="shared" si="107"/>
        <v>219</v>
      </c>
      <c r="DG110" s="3">
        <f t="shared" si="154"/>
        <v>0</v>
      </c>
      <c r="DH110" s="4">
        <f t="shared" si="146"/>
        <v>0</v>
      </c>
      <c r="DI110" s="3">
        <f t="shared" si="171"/>
        <v>0</v>
      </c>
      <c r="DJ110" s="3">
        <f t="shared" si="127"/>
        <v>880</v>
      </c>
      <c r="DL110" s="3">
        <f t="shared" si="133"/>
        <v>0</v>
      </c>
      <c r="DM110" s="3">
        <f t="shared" si="128"/>
        <v>0</v>
      </c>
      <c r="DN110" s="3">
        <f t="shared" si="129"/>
        <v>0</v>
      </c>
      <c r="DO110" s="3">
        <f t="shared" si="130"/>
        <v>0</v>
      </c>
      <c r="DP110" s="3">
        <f t="shared" si="147"/>
        <v>500.63019914292914</v>
      </c>
      <c r="DS110" s="47">
        <v>0</v>
      </c>
    </row>
    <row r="111" spans="1:123" x14ac:dyDescent="0.3">
      <c r="A111" s="1">
        <v>42478</v>
      </c>
      <c r="B111" s="3">
        <v>87934</v>
      </c>
      <c r="C111" s="4">
        <f t="shared" si="148"/>
        <v>1376</v>
      </c>
      <c r="D111" s="4">
        <f t="shared" si="134"/>
        <v>87934</v>
      </c>
      <c r="E111" s="3">
        <f t="shared" si="162"/>
        <v>87934</v>
      </c>
      <c r="F111" s="4">
        <f t="shared" si="155"/>
        <v>1376</v>
      </c>
      <c r="G111" s="4">
        <f t="shared" si="131"/>
        <v>693.72321653642553</v>
      </c>
      <c r="H111" s="33"/>
      <c r="I111" s="3">
        <v>37169</v>
      </c>
      <c r="J111" s="4">
        <f t="shared" si="179"/>
        <v>1066</v>
      </c>
      <c r="K111" s="4">
        <f t="shared" si="135"/>
        <v>37169</v>
      </c>
      <c r="L111" s="3">
        <f t="shared" si="108"/>
        <v>37169</v>
      </c>
      <c r="M111" s="4">
        <f t="shared" si="109"/>
        <v>1066</v>
      </c>
      <c r="O111" s="47"/>
      <c r="P111" s="47">
        <v>656</v>
      </c>
      <c r="Q111" s="21">
        <f t="shared" si="169"/>
        <v>656</v>
      </c>
      <c r="R111" s="21">
        <v>0</v>
      </c>
      <c r="S111" s="33"/>
      <c r="T111" s="3">
        <v>83606</v>
      </c>
      <c r="U111" s="4">
        <f t="shared" si="110"/>
        <v>229</v>
      </c>
      <c r="V111" s="4">
        <f t="shared" si="136"/>
        <v>81248</v>
      </c>
      <c r="W111" s="3">
        <f t="shared" si="111"/>
        <v>83606</v>
      </c>
      <c r="X111" s="4">
        <f t="shared" si="112"/>
        <v>229</v>
      </c>
      <c r="Z111" s="47"/>
      <c r="AA111" s="47">
        <v>919</v>
      </c>
      <c r="AB111" s="3">
        <f t="shared" si="172"/>
        <v>919</v>
      </c>
      <c r="AC111" s="3">
        <v>0</v>
      </c>
      <c r="AD111" s="41">
        <f t="shared" si="163"/>
        <v>0</v>
      </c>
      <c r="AE111" s="3">
        <v>120775</v>
      </c>
      <c r="AF111" s="3">
        <v>1918</v>
      </c>
      <c r="AG111" s="3">
        <v>2571</v>
      </c>
      <c r="AH111" s="4">
        <f t="shared" si="113"/>
        <v>652.88631207461549</v>
      </c>
      <c r="AI111" s="33"/>
      <c r="AJ111" s="47">
        <v>886.7</v>
      </c>
      <c r="AK111" s="3">
        <v>647533</v>
      </c>
      <c r="AL111" s="4">
        <f t="shared" si="106"/>
        <v>1314</v>
      </c>
      <c r="AM111" s="3">
        <v>2157500</v>
      </c>
      <c r="AN111" s="3">
        <f t="shared" si="138"/>
        <v>611138</v>
      </c>
      <c r="AO111" s="3">
        <f t="shared" si="180"/>
        <v>647533</v>
      </c>
      <c r="AP111" s="4">
        <f t="shared" si="181"/>
        <v>1314</v>
      </c>
      <c r="AQ111" s="47" t="s">
        <v>17</v>
      </c>
      <c r="AT111" s="3">
        <v>1918</v>
      </c>
      <c r="AV111" s="3">
        <v>1205</v>
      </c>
      <c r="AW111" s="3">
        <f t="shared" si="191"/>
        <v>1205</v>
      </c>
      <c r="AX111" s="47">
        <v>0</v>
      </c>
      <c r="AY111" s="47">
        <v>0</v>
      </c>
      <c r="AZ111" s="47">
        <v>0</v>
      </c>
      <c r="BA111" s="3">
        <f t="shared" si="139"/>
        <v>1205</v>
      </c>
      <c r="BB111" s="47">
        <v>51</v>
      </c>
      <c r="BC111" s="47">
        <v>0.28999999999999998</v>
      </c>
      <c r="BD111" s="47">
        <v>0</v>
      </c>
      <c r="BE111" s="3">
        <f t="shared" si="140"/>
        <v>0</v>
      </c>
      <c r="BF111" s="3">
        <f t="shared" si="141"/>
        <v>0</v>
      </c>
      <c r="BG111" s="3" t="b">
        <f t="shared" si="142"/>
        <v>1</v>
      </c>
      <c r="BH111" s="17"/>
      <c r="BI111" s="7"/>
      <c r="BJ111" s="12">
        <v>0</v>
      </c>
      <c r="BK111" s="4">
        <f t="shared" si="115"/>
        <v>1205</v>
      </c>
      <c r="BL111" s="4">
        <f t="shared" si="192"/>
        <v>663.63636363636363</v>
      </c>
      <c r="BM111" s="4">
        <f t="shared" si="116"/>
        <v>663.63636363636363</v>
      </c>
      <c r="BN111" s="4">
        <f t="shared" si="117"/>
        <v>1868.6363636363635</v>
      </c>
      <c r="BO111" s="33"/>
      <c r="BP111" s="47">
        <v>503.7</v>
      </c>
      <c r="BQ111" s="3">
        <v>59408</v>
      </c>
      <c r="BR111" s="4">
        <v>-23</v>
      </c>
      <c r="BS111" s="4">
        <f t="shared" si="144"/>
        <v>58667</v>
      </c>
      <c r="BT111" s="3">
        <f>BQ111</f>
        <v>59408</v>
      </c>
      <c r="BU111" s="47">
        <v>0</v>
      </c>
      <c r="BV111" s="47" t="s">
        <v>15</v>
      </c>
      <c r="BY111" s="3">
        <v>1238</v>
      </c>
      <c r="BZ111" s="3">
        <v>1205</v>
      </c>
      <c r="CA111" s="3">
        <v>1239</v>
      </c>
      <c r="CB111" s="3">
        <f t="shared" si="213"/>
        <v>1239</v>
      </c>
      <c r="CC111" s="3">
        <v>0</v>
      </c>
      <c r="CD111" s="47">
        <v>0</v>
      </c>
      <c r="CE111" s="47">
        <v>0</v>
      </c>
      <c r="CF111" s="3">
        <f t="shared" si="145"/>
        <v>1239</v>
      </c>
      <c r="CG111" s="47">
        <v>11</v>
      </c>
      <c r="CL111" s="47">
        <v>0</v>
      </c>
      <c r="CM111" s="4">
        <f t="shared" si="120"/>
        <v>0</v>
      </c>
      <c r="CN111" s="4">
        <f t="shared" si="121"/>
        <v>1205</v>
      </c>
      <c r="CO111" s="4">
        <f t="shared" si="122"/>
        <v>0</v>
      </c>
      <c r="CP111" s="4">
        <f t="shared" si="123"/>
        <v>34</v>
      </c>
      <c r="CQ111" s="4">
        <f t="shared" si="124"/>
        <v>0</v>
      </c>
      <c r="CR111" s="4">
        <f t="shared" si="125"/>
        <v>0</v>
      </c>
      <c r="CS111" s="4">
        <f t="shared" si="126"/>
        <v>0</v>
      </c>
      <c r="CT111" s="47">
        <v>1.9</v>
      </c>
      <c r="CU111" s="32"/>
      <c r="CV111" s="47">
        <v>360.6</v>
      </c>
      <c r="CW111" s="47">
        <v>579</v>
      </c>
      <c r="CX111" s="4">
        <v>25</v>
      </c>
      <c r="CY111" s="3">
        <v>1239</v>
      </c>
      <c r="CZ111" s="47">
        <v>0</v>
      </c>
      <c r="DA111" s="3">
        <v>1005</v>
      </c>
      <c r="DB111" s="47">
        <v>199</v>
      </c>
      <c r="DC111" s="47">
        <v>62</v>
      </c>
      <c r="DD111" s="3">
        <f t="shared" si="152"/>
        <v>0</v>
      </c>
      <c r="DE111" s="3">
        <f t="shared" si="153"/>
        <v>0</v>
      </c>
      <c r="DF111" s="4">
        <f t="shared" si="107"/>
        <v>261</v>
      </c>
      <c r="DG111" s="3">
        <f t="shared" si="154"/>
        <v>0</v>
      </c>
      <c r="DH111" s="4">
        <f t="shared" si="146"/>
        <v>0</v>
      </c>
      <c r="DI111" s="3">
        <f t="shared" si="171"/>
        <v>0</v>
      </c>
      <c r="DJ111" s="3">
        <f t="shared" si="127"/>
        <v>978</v>
      </c>
      <c r="DL111" s="3">
        <f t="shared" si="133"/>
        <v>0</v>
      </c>
      <c r="DM111" s="3">
        <f t="shared" si="128"/>
        <v>0</v>
      </c>
      <c r="DN111" s="3">
        <f t="shared" si="129"/>
        <v>0</v>
      </c>
      <c r="DO111" s="3">
        <f t="shared" si="130"/>
        <v>0</v>
      </c>
      <c r="DP111" s="3">
        <f t="shared" si="147"/>
        <v>662.46533904713885</v>
      </c>
      <c r="DS111" s="47">
        <v>0</v>
      </c>
    </row>
    <row r="112" spans="1:123" x14ac:dyDescent="0.3">
      <c r="A112" s="1">
        <v>42479</v>
      </c>
      <c r="B112" s="3">
        <v>89322</v>
      </c>
      <c r="C112" s="4">
        <f t="shared" si="148"/>
        <v>1388</v>
      </c>
      <c r="D112" s="4">
        <f t="shared" si="134"/>
        <v>89322</v>
      </c>
      <c r="E112" s="3">
        <f t="shared" si="162"/>
        <v>89322</v>
      </c>
      <c r="F112" s="4">
        <f t="shared" si="155"/>
        <v>1388</v>
      </c>
      <c r="G112" s="4">
        <f t="shared" si="131"/>
        <v>699.77312830854544</v>
      </c>
      <c r="H112" s="33"/>
      <c r="I112" s="3">
        <v>38743</v>
      </c>
      <c r="J112" s="4">
        <f t="shared" si="179"/>
        <v>1574</v>
      </c>
      <c r="K112" s="4">
        <f t="shared" si="135"/>
        <v>38743</v>
      </c>
      <c r="L112" s="3">
        <f t="shared" si="108"/>
        <v>38743</v>
      </c>
      <c r="M112" s="4">
        <f t="shared" si="109"/>
        <v>1574</v>
      </c>
      <c r="O112" s="47"/>
      <c r="P112" s="47">
        <v>643</v>
      </c>
      <c r="Q112" s="21">
        <f t="shared" si="169"/>
        <v>643</v>
      </c>
      <c r="R112" s="21">
        <v>0</v>
      </c>
      <c r="S112" s="33"/>
      <c r="T112" s="3">
        <v>83936</v>
      </c>
      <c r="U112" s="4">
        <f t="shared" si="110"/>
        <v>330</v>
      </c>
      <c r="V112" s="4">
        <f t="shared" si="136"/>
        <v>81248</v>
      </c>
      <c r="W112" s="3">
        <f t="shared" si="111"/>
        <v>83936</v>
      </c>
      <c r="X112" s="4">
        <f t="shared" si="112"/>
        <v>330</v>
      </c>
      <c r="Z112" s="47"/>
      <c r="AA112" s="47">
        <v>925</v>
      </c>
      <c r="AB112" s="3">
        <f t="shared" si="172"/>
        <v>925</v>
      </c>
      <c r="AC112" s="3">
        <v>0</v>
      </c>
      <c r="AD112" s="41">
        <f t="shared" si="163"/>
        <v>0</v>
      </c>
      <c r="AE112" s="3">
        <v>122679</v>
      </c>
      <c r="AF112" s="3">
        <v>2000</v>
      </c>
      <c r="AG112" s="3">
        <v>2960</v>
      </c>
      <c r="AH112" s="4">
        <f t="shared" si="113"/>
        <v>959.9193345097051</v>
      </c>
      <c r="AI112" s="33"/>
      <c r="AJ112" s="47">
        <v>886.38</v>
      </c>
      <c r="AK112" s="3">
        <v>645781</v>
      </c>
      <c r="AL112" s="4">
        <f t="shared" si="106"/>
        <v>-1752</v>
      </c>
      <c r="AM112" s="3">
        <v>2163750</v>
      </c>
      <c r="AN112" s="3">
        <f t="shared" si="138"/>
        <v>608712</v>
      </c>
      <c r="AO112" s="3">
        <f t="shared" si="180"/>
        <v>645781</v>
      </c>
      <c r="AP112" s="4">
        <f t="shared" si="181"/>
        <v>-1752</v>
      </c>
      <c r="AQ112" s="47" t="s">
        <v>13</v>
      </c>
      <c r="AT112" s="3">
        <v>2000</v>
      </c>
      <c r="AV112" s="3">
        <v>2841</v>
      </c>
      <c r="AW112" s="4">
        <f t="shared" ref="AW112:AW129" si="214">AV112-AX112</f>
        <v>1956.151515151515</v>
      </c>
      <c r="AX112" s="3">
        <f t="shared" ref="AX112:AX129" si="215">IF(AV112&lt;=-AP112/1.98,AV112,-AP112/1.98)</f>
        <v>884.84848484848487</v>
      </c>
      <c r="AY112" s="47">
        <v>0</v>
      </c>
      <c r="AZ112" s="47">
        <v>0</v>
      </c>
      <c r="BA112" s="3">
        <f t="shared" si="139"/>
        <v>2841</v>
      </c>
      <c r="BB112" s="47">
        <v>42</v>
      </c>
      <c r="BC112" s="47">
        <v>0.24</v>
      </c>
      <c r="BD112" s="47">
        <v>0</v>
      </c>
      <c r="BE112" s="3">
        <f t="shared" si="140"/>
        <v>0</v>
      </c>
      <c r="BF112" s="3">
        <f t="shared" si="141"/>
        <v>0</v>
      </c>
      <c r="BG112" s="3" t="b">
        <f t="shared" si="142"/>
        <v>1</v>
      </c>
      <c r="BH112" s="17"/>
      <c r="BI112" s="7"/>
      <c r="BJ112" s="12">
        <v>0</v>
      </c>
      <c r="BK112" s="4">
        <f t="shared" si="115"/>
        <v>2841</v>
      </c>
      <c r="BL112" s="4">
        <v>0</v>
      </c>
      <c r="BM112" s="4">
        <f t="shared" si="116"/>
        <v>0</v>
      </c>
      <c r="BN112" s="4">
        <f t="shared" si="117"/>
        <v>2841</v>
      </c>
      <c r="BO112" s="33"/>
      <c r="BP112" s="47">
        <v>504.27</v>
      </c>
      <c r="BQ112" s="3">
        <v>60062</v>
      </c>
      <c r="BR112" s="4">
        <v>654</v>
      </c>
      <c r="BS112" s="4">
        <f t="shared" si="144"/>
        <v>58667</v>
      </c>
      <c r="BT112" s="4">
        <f t="shared" ref="BT112:BT115" si="216">BT111</f>
        <v>59408</v>
      </c>
      <c r="BU112" s="4">
        <f t="shared" ref="BU112" si="217">BT112-BT111</f>
        <v>0</v>
      </c>
      <c r="BV112" s="47" t="s">
        <v>14</v>
      </c>
      <c r="BY112" s="3">
        <v>2859</v>
      </c>
      <c r="BZ112" s="3">
        <v>2841</v>
      </c>
      <c r="CA112" s="3">
        <v>2275</v>
      </c>
      <c r="CB112" s="3">
        <f t="shared" si="213"/>
        <v>2275</v>
      </c>
      <c r="CC112" s="3">
        <v>0</v>
      </c>
      <c r="CD112" s="47">
        <v>245</v>
      </c>
      <c r="CE112" s="47">
        <v>0</v>
      </c>
      <c r="CF112" s="3">
        <f t="shared" si="145"/>
        <v>2520</v>
      </c>
      <c r="CG112" s="47">
        <v>9</v>
      </c>
      <c r="CL112" s="47">
        <v>0</v>
      </c>
      <c r="CM112" s="4">
        <f t="shared" si="120"/>
        <v>0</v>
      </c>
      <c r="CN112" s="4">
        <f t="shared" si="121"/>
        <v>2520</v>
      </c>
      <c r="CO112" s="4">
        <f t="shared" si="122"/>
        <v>0</v>
      </c>
      <c r="CP112" s="4">
        <f t="shared" si="123"/>
        <v>0</v>
      </c>
      <c r="CQ112" s="4">
        <f t="shared" si="124"/>
        <v>0</v>
      </c>
      <c r="CR112" s="4">
        <f t="shared" si="125"/>
        <v>321</v>
      </c>
      <c r="CS112" s="4">
        <f t="shared" si="126"/>
        <v>0</v>
      </c>
      <c r="CT112" s="47">
        <v>1.9</v>
      </c>
      <c r="CU112" s="32"/>
      <c r="CV112" s="47">
        <v>360.22</v>
      </c>
      <c r="CW112" s="47">
        <v>552</v>
      </c>
      <c r="CX112" s="4">
        <v>-27</v>
      </c>
      <c r="CY112" s="3">
        <v>2520</v>
      </c>
      <c r="CZ112" s="47">
        <v>0</v>
      </c>
      <c r="DA112" s="3">
        <v>2196</v>
      </c>
      <c r="DB112" s="47">
        <v>264</v>
      </c>
      <c r="DC112" s="47">
        <v>132</v>
      </c>
      <c r="DD112" s="3">
        <f t="shared" si="152"/>
        <v>0</v>
      </c>
      <c r="DE112" s="3">
        <f t="shared" si="153"/>
        <v>0</v>
      </c>
      <c r="DF112" s="4">
        <f t="shared" si="107"/>
        <v>396</v>
      </c>
      <c r="DG112" s="3">
        <f t="shared" si="154"/>
        <v>0</v>
      </c>
      <c r="DH112" s="4">
        <f t="shared" si="146"/>
        <v>0</v>
      </c>
      <c r="DI112" s="3">
        <f t="shared" si="171"/>
        <v>0</v>
      </c>
      <c r="DJ112" s="3">
        <f t="shared" si="127"/>
        <v>2124</v>
      </c>
      <c r="DL112" s="3">
        <f t="shared" si="133"/>
        <v>0</v>
      </c>
      <c r="DM112" s="3">
        <f t="shared" si="128"/>
        <v>0</v>
      </c>
      <c r="DN112" s="3">
        <f t="shared" si="129"/>
        <v>0</v>
      </c>
      <c r="DO112" s="3">
        <f t="shared" si="130"/>
        <v>0</v>
      </c>
      <c r="DP112" s="3">
        <f t="shared" si="147"/>
        <v>0</v>
      </c>
      <c r="DS112" s="47">
        <v>0</v>
      </c>
    </row>
    <row r="113" spans="1:123" x14ac:dyDescent="0.3">
      <c r="A113" s="1">
        <v>42480</v>
      </c>
      <c r="B113" s="3">
        <v>91105</v>
      </c>
      <c r="C113" s="4">
        <f t="shared" si="148"/>
        <v>1783</v>
      </c>
      <c r="D113" s="4">
        <f t="shared" si="134"/>
        <v>91105</v>
      </c>
      <c r="E113" s="3">
        <f t="shared" si="162"/>
        <v>91105</v>
      </c>
      <c r="F113" s="4">
        <f t="shared" si="155"/>
        <v>1783</v>
      </c>
      <c r="G113" s="4">
        <f t="shared" si="131"/>
        <v>898.91605747416179</v>
      </c>
      <c r="H113" s="33"/>
      <c r="I113" s="3">
        <v>40805</v>
      </c>
      <c r="J113" s="4">
        <f t="shared" si="179"/>
        <v>2062</v>
      </c>
      <c r="K113" s="4">
        <f t="shared" si="135"/>
        <v>40805</v>
      </c>
      <c r="L113" s="3">
        <f t="shared" si="108"/>
        <v>40805</v>
      </c>
      <c r="M113" s="4">
        <f t="shared" si="109"/>
        <v>2062</v>
      </c>
      <c r="O113" s="47"/>
      <c r="P113" s="47">
        <v>551</v>
      </c>
      <c r="Q113" s="21">
        <f t="shared" si="169"/>
        <v>551</v>
      </c>
      <c r="R113" s="21">
        <v>0</v>
      </c>
      <c r="S113" s="33"/>
      <c r="T113" s="3">
        <v>83876</v>
      </c>
      <c r="U113" s="4">
        <f t="shared" si="110"/>
        <v>-60</v>
      </c>
      <c r="V113" s="4">
        <f t="shared" si="136"/>
        <v>81248</v>
      </c>
      <c r="W113" s="3">
        <f t="shared" si="111"/>
        <v>83876</v>
      </c>
      <c r="X113" s="4">
        <f t="shared" si="112"/>
        <v>-60</v>
      </c>
      <c r="Z113" s="47"/>
      <c r="AA113" s="47">
        <v>927</v>
      </c>
      <c r="AB113" s="3">
        <f t="shared" si="172"/>
        <v>927</v>
      </c>
      <c r="AC113" s="3">
        <v>0</v>
      </c>
      <c r="AD113" s="41">
        <f t="shared" si="163"/>
        <v>0</v>
      </c>
      <c r="AE113" s="3">
        <v>124681</v>
      </c>
      <c r="AF113" s="3">
        <v>2202</v>
      </c>
      <c r="AG113" s="3">
        <v>3211</v>
      </c>
      <c r="AH113" s="4">
        <f t="shared" si="113"/>
        <v>1039.5765061759516</v>
      </c>
      <c r="AI113" s="33"/>
      <c r="AJ113" s="47">
        <v>886.02</v>
      </c>
      <c r="AK113" s="3">
        <v>643810</v>
      </c>
      <c r="AL113" s="4">
        <f t="shared" si="106"/>
        <v>-1971</v>
      </c>
      <c r="AM113" s="3">
        <v>2170000</v>
      </c>
      <c r="AN113" s="3">
        <f t="shared" si="138"/>
        <v>608712</v>
      </c>
      <c r="AO113" s="3">
        <f t="shared" si="180"/>
        <v>643810</v>
      </c>
      <c r="AP113" s="4">
        <f t="shared" si="181"/>
        <v>-1971</v>
      </c>
      <c r="AQ113" s="47" t="s">
        <v>13</v>
      </c>
      <c r="AT113" s="3">
        <v>2202</v>
      </c>
      <c r="AV113" s="3">
        <v>3152</v>
      </c>
      <c r="AW113" s="4">
        <f t="shared" si="214"/>
        <v>2156.5454545454545</v>
      </c>
      <c r="AX113" s="3">
        <f t="shared" si="215"/>
        <v>995.4545454545455</v>
      </c>
      <c r="AY113" s="47">
        <v>0</v>
      </c>
      <c r="AZ113" s="47">
        <v>0</v>
      </c>
      <c r="BA113" s="3">
        <f t="shared" si="139"/>
        <v>3152</v>
      </c>
      <c r="BB113" s="47">
        <v>44</v>
      </c>
      <c r="BC113" s="47">
        <v>0.25</v>
      </c>
      <c r="BD113" s="47">
        <v>0</v>
      </c>
      <c r="BE113" s="3">
        <f t="shared" si="140"/>
        <v>0</v>
      </c>
      <c r="BF113" s="3">
        <f t="shared" si="141"/>
        <v>0</v>
      </c>
      <c r="BG113" s="3" t="b">
        <f t="shared" si="142"/>
        <v>1</v>
      </c>
      <c r="BH113" s="17"/>
      <c r="BI113" s="7"/>
      <c r="BJ113" s="12">
        <v>0</v>
      </c>
      <c r="BK113" s="4">
        <f t="shared" si="115"/>
        <v>3152</v>
      </c>
      <c r="BL113" s="4">
        <v>0</v>
      </c>
      <c r="BM113" s="4">
        <f t="shared" si="116"/>
        <v>0</v>
      </c>
      <c r="BN113" s="4">
        <f t="shared" si="117"/>
        <v>3152</v>
      </c>
      <c r="BO113" s="33"/>
      <c r="BP113" s="47">
        <v>503.05</v>
      </c>
      <c r="BQ113" s="3">
        <v>58667</v>
      </c>
      <c r="BR113" s="4">
        <v>-1395</v>
      </c>
      <c r="BS113" s="4">
        <f t="shared" si="144"/>
        <v>58667</v>
      </c>
      <c r="BT113" s="3">
        <f>BQ113</f>
        <v>58667</v>
      </c>
      <c r="BU113" s="4">
        <f>BT102-BT106</f>
        <v>-69</v>
      </c>
      <c r="BV113" t="s">
        <v>30</v>
      </c>
      <c r="BY113" s="3">
        <v>3223</v>
      </c>
      <c r="BZ113" s="3">
        <v>3152</v>
      </c>
      <c r="CA113" s="3">
        <v>2440</v>
      </c>
      <c r="CB113" s="3">
        <f t="shared" si="213"/>
        <v>2405.151515151515</v>
      </c>
      <c r="CC113" s="3">
        <f t="shared" ref="CC113" si="218">-BU113/1.98</f>
        <v>34.848484848484851</v>
      </c>
      <c r="CD113" s="3">
        <v>1477</v>
      </c>
      <c r="CE113" s="47">
        <v>0</v>
      </c>
      <c r="CF113" s="3">
        <f t="shared" si="145"/>
        <v>3917</v>
      </c>
      <c r="CG113" s="47">
        <v>9</v>
      </c>
      <c r="CL113" s="4">
        <f t="shared" ref="CL113" si="219">MIN(CF113,-BU113/1.98-CG113)</f>
        <v>25.848484848484851</v>
      </c>
      <c r="CM113" s="4">
        <f t="shared" si="120"/>
        <v>0</v>
      </c>
      <c r="CN113" s="4">
        <f t="shared" si="121"/>
        <v>3152</v>
      </c>
      <c r="CO113" s="4">
        <f t="shared" si="122"/>
        <v>0</v>
      </c>
      <c r="CP113" s="4">
        <f t="shared" si="123"/>
        <v>739.15151515151513</v>
      </c>
      <c r="CQ113" s="4">
        <f t="shared" si="124"/>
        <v>0</v>
      </c>
      <c r="CR113" s="4">
        <f t="shared" si="125"/>
        <v>0</v>
      </c>
      <c r="CS113" s="4">
        <f t="shared" si="126"/>
        <v>0</v>
      </c>
      <c r="CT113" s="47">
        <v>1.9</v>
      </c>
      <c r="CU113" s="32"/>
      <c r="CV113" s="47">
        <v>361.34</v>
      </c>
      <c r="CW113" s="47">
        <v>631</v>
      </c>
      <c r="CX113" s="4">
        <v>79</v>
      </c>
      <c r="CY113" s="3">
        <v>3917</v>
      </c>
      <c r="CZ113" s="47">
        <v>0</v>
      </c>
      <c r="DA113" s="3">
        <v>3476</v>
      </c>
      <c r="DB113" s="47">
        <v>359</v>
      </c>
      <c r="DC113" s="47">
        <v>153</v>
      </c>
      <c r="DD113" s="3">
        <f t="shared" si="152"/>
        <v>0</v>
      </c>
      <c r="DE113" s="3">
        <f t="shared" si="153"/>
        <v>25.848484848484851</v>
      </c>
      <c r="DF113" s="4">
        <f t="shared" si="107"/>
        <v>486.15151515151513</v>
      </c>
      <c r="DG113" s="3">
        <f t="shared" si="154"/>
        <v>0</v>
      </c>
      <c r="DH113" s="4">
        <f t="shared" si="146"/>
        <v>0</v>
      </c>
      <c r="DI113" s="3">
        <f t="shared" si="171"/>
        <v>0</v>
      </c>
      <c r="DJ113" s="3">
        <f t="shared" si="127"/>
        <v>3405</v>
      </c>
      <c r="DL113" s="3">
        <f t="shared" si="133"/>
        <v>0</v>
      </c>
      <c r="DM113" s="3">
        <f t="shared" si="128"/>
        <v>0</v>
      </c>
      <c r="DN113" s="3">
        <f t="shared" si="129"/>
        <v>0</v>
      </c>
      <c r="DO113" s="3">
        <f t="shared" si="130"/>
        <v>0</v>
      </c>
      <c r="DP113" s="3">
        <f t="shared" si="147"/>
        <v>0</v>
      </c>
      <c r="DS113" s="47">
        <v>0</v>
      </c>
    </row>
    <row r="114" spans="1:123" x14ac:dyDescent="0.3">
      <c r="A114" s="1">
        <v>42481</v>
      </c>
      <c r="B114" s="3">
        <v>92778</v>
      </c>
      <c r="C114" s="4">
        <f t="shared" si="148"/>
        <v>1673</v>
      </c>
      <c r="D114" s="4">
        <f t="shared" si="134"/>
        <v>92778</v>
      </c>
      <c r="E114" s="3">
        <f t="shared" si="162"/>
        <v>92778</v>
      </c>
      <c r="F114" s="4">
        <f t="shared" si="155"/>
        <v>1673</v>
      </c>
      <c r="G114" s="4">
        <f t="shared" si="131"/>
        <v>843.45853289639524</v>
      </c>
      <c r="H114" s="33"/>
      <c r="I114" s="3">
        <v>42782</v>
      </c>
      <c r="J114" s="4">
        <f t="shared" si="179"/>
        <v>1977</v>
      </c>
      <c r="K114" s="4">
        <f t="shared" si="135"/>
        <v>42782</v>
      </c>
      <c r="L114" s="3">
        <f t="shared" si="108"/>
        <v>42782</v>
      </c>
      <c r="M114" s="4">
        <f t="shared" si="109"/>
        <v>1977</v>
      </c>
      <c r="O114" s="47"/>
      <c r="P114" s="47">
        <v>627</v>
      </c>
      <c r="Q114" s="21">
        <f t="shared" ref="Q114:Q137" si="220">P114</f>
        <v>627</v>
      </c>
      <c r="R114" s="21">
        <v>0</v>
      </c>
      <c r="S114" s="33"/>
      <c r="T114" s="3">
        <v>84045</v>
      </c>
      <c r="U114" s="4">
        <f t="shared" si="110"/>
        <v>169</v>
      </c>
      <c r="V114" s="4">
        <f t="shared" si="136"/>
        <v>81248</v>
      </c>
      <c r="W114" s="3">
        <f>T114</f>
        <v>84045</v>
      </c>
      <c r="X114" s="3">
        <f>W114-W112</f>
        <v>109</v>
      </c>
      <c r="Z114" s="47"/>
      <c r="AA114" s="47">
        <v>931</v>
      </c>
      <c r="AB114" s="3">
        <f t="shared" si="172"/>
        <v>931</v>
      </c>
      <c r="AC114" s="3">
        <v>0</v>
      </c>
      <c r="AD114" s="41">
        <f t="shared" si="163"/>
        <v>0</v>
      </c>
      <c r="AE114" s="3">
        <v>126827</v>
      </c>
      <c r="AF114" s="3">
        <v>2031</v>
      </c>
      <c r="AG114" s="3">
        <v>3113</v>
      </c>
      <c r="AH114" s="4">
        <f t="shared" si="113"/>
        <v>1051.6763297201915</v>
      </c>
      <c r="AI114" s="33"/>
      <c r="AJ114" s="47">
        <v>885.33</v>
      </c>
      <c r="AK114" s="3">
        <v>640051</v>
      </c>
      <c r="AL114" s="4">
        <f t="shared" si="106"/>
        <v>-3759</v>
      </c>
      <c r="AM114" s="3">
        <v>2176250</v>
      </c>
      <c r="AN114" s="3">
        <f t="shared" si="138"/>
        <v>608659</v>
      </c>
      <c r="AO114" s="3">
        <f t="shared" si="180"/>
        <v>640051</v>
      </c>
      <c r="AP114" s="4">
        <f t="shared" si="181"/>
        <v>-3759</v>
      </c>
      <c r="AQ114" s="47" t="s">
        <v>13</v>
      </c>
      <c r="AT114" s="3">
        <v>2031</v>
      </c>
      <c r="AV114" s="3">
        <v>3887</v>
      </c>
      <c r="AW114" s="4">
        <f t="shared" si="214"/>
        <v>1988.5151515151515</v>
      </c>
      <c r="AX114" s="3">
        <f t="shared" si="215"/>
        <v>1898.4848484848485</v>
      </c>
      <c r="AY114" s="47">
        <v>0</v>
      </c>
      <c r="AZ114" s="47">
        <v>0</v>
      </c>
      <c r="BA114" s="3">
        <f t="shared" si="139"/>
        <v>3887</v>
      </c>
      <c r="BB114" s="47">
        <v>39</v>
      </c>
      <c r="BC114" s="47">
        <v>0.22</v>
      </c>
      <c r="BD114" s="47">
        <v>0</v>
      </c>
      <c r="BE114" s="3">
        <f t="shared" si="140"/>
        <v>0</v>
      </c>
      <c r="BF114" s="3">
        <f t="shared" si="141"/>
        <v>0</v>
      </c>
      <c r="BG114" s="3" t="b">
        <f t="shared" si="142"/>
        <v>1</v>
      </c>
      <c r="BH114" s="17"/>
      <c r="BI114" s="7"/>
      <c r="BJ114" s="12">
        <v>0</v>
      </c>
      <c r="BK114" s="4">
        <f t="shared" si="115"/>
        <v>3887</v>
      </c>
      <c r="BL114" s="4">
        <v>0</v>
      </c>
      <c r="BM114" s="4">
        <f t="shared" si="116"/>
        <v>0</v>
      </c>
      <c r="BN114" s="4">
        <f t="shared" si="117"/>
        <v>3887</v>
      </c>
      <c r="BO114" s="33"/>
      <c r="BP114" s="47">
        <v>504.09</v>
      </c>
      <c r="BQ114" s="3">
        <v>59854</v>
      </c>
      <c r="BR114" s="4">
        <v>1187</v>
      </c>
      <c r="BS114" s="4">
        <f t="shared" si="144"/>
        <v>58667</v>
      </c>
      <c r="BT114" s="4">
        <f t="shared" si="216"/>
        <v>58667</v>
      </c>
      <c r="BU114" s="4">
        <f t="shared" ref="BU114:BU115" si="221">BT114-BT113</f>
        <v>0</v>
      </c>
      <c r="BV114" s="47" t="s">
        <v>14</v>
      </c>
      <c r="BY114" s="3">
        <v>3951</v>
      </c>
      <c r="BZ114" s="3">
        <v>3887</v>
      </c>
      <c r="CA114" s="3">
        <v>2433</v>
      </c>
      <c r="CB114" s="3">
        <f t="shared" ref="CB114:CB117" si="222">CA114-CC114</f>
        <v>2433</v>
      </c>
      <c r="CC114" s="3">
        <v>0</v>
      </c>
      <c r="CD114" s="47">
        <v>912</v>
      </c>
      <c r="CE114" s="47">
        <v>0</v>
      </c>
      <c r="CF114" s="3">
        <f t="shared" si="145"/>
        <v>3345</v>
      </c>
      <c r="CG114" s="47">
        <v>8</v>
      </c>
      <c r="CL114" s="47">
        <v>0</v>
      </c>
      <c r="CM114" s="4">
        <f t="shared" si="120"/>
        <v>0</v>
      </c>
      <c r="CN114" s="4">
        <f t="shared" si="121"/>
        <v>3345</v>
      </c>
      <c r="CO114" s="4">
        <f t="shared" si="122"/>
        <v>0</v>
      </c>
      <c r="CP114" s="4">
        <f t="shared" si="123"/>
        <v>0</v>
      </c>
      <c r="CQ114" s="4">
        <f t="shared" si="124"/>
        <v>0</v>
      </c>
      <c r="CR114" s="4">
        <f t="shared" si="125"/>
        <v>542</v>
      </c>
      <c r="CS114" s="4">
        <f t="shared" si="126"/>
        <v>0</v>
      </c>
      <c r="CT114" s="47">
        <v>2</v>
      </c>
      <c r="CU114" s="32"/>
      <c r="CV114" s="47">
        <v>360.99</v>
      </c>
      <c r="CW114" s="47">
        <v>606</v>
      </c>
      <c r="CX114" s="4">
        <v>-25</v>
      </c>
      <c r="CY114" s="3">
        <v>3345</v>
      </c>
      <c r="CZ114" s="47">
        <v>0</v>
      </c>
      <c r="DA114" s="3">
        <v>2600</v>
      </c>
      <c r="DB114" s="47">
        <v>590</v>
      </c>
      <c r="DC114" s="47">
        <v>191</v>
      </c>
      <c r="DD114" s="3">
        <f t="shared" si="152"/>
        <v>0</v>
      </c>
      <c r="DE114" s="3">
        <f t="shared" si="153"/>
        <v>0</v>
      </c>
      <c r="DF114" s="4">
        <f t="shared" si="107"/>
        <v>781</v>
      </c>
      <c r="DG114" s="3">
        <f t="shared" si="154"/>
        <v>0</v>
      </c>
      <c r="DH114" s="4">
        <f t="shared" si="146"/>
        <v>0</v>
      </c>
      <c r="DI114" s="3">
        <f t="shared" si="171"/>
        <v>0</v>
      </c>
      <c r="DJ114" s="3">
        <f t="shared" si="127"/>
        <v>2564</v>
      </c>
      <c r="DL114" s="3">
        <f t="shared" si="133"/>
        <v>0</v>
      </c>
      <c r="DM114" s="3">
        <f t="shared" si="128"/>
        <v>0</v>
      </c>
      <c r="DN114" s="3">
        <f t="shared" si="129"/>
        <v>0</v>
      </c>
      <c r="DO114" s="3">
        <f t="shared" si="130"/>
        <v>0</v>
      </c>
      <c r="DP114" s="3">
        <f t="shared" si="147"/>
        <v>0</v>
      </c>
      <c r="DS114" s="47">
        <v>0</v>
      </c>
    </row>
    <row r="115" spans="1:123" x14ac:dyDescent="0.3">
      <c r="A115" s="1">
        <v>42482</v>
      </c>
      <c r="B115" s="3">
        <v>94337</v>
      </c>
      <c r="C115" s="4">
        <f t="shared" si="148"/>
        <v>1559</v>
      </c>
      <c r="D115" s="4">
        <f t="shared" si="134"/>
        <v>94337</v>
      </c>
      <c r="E115" s="3">
        <f t="shared" si="162"/>
        <v>94337</v>
      </c>
      <c r="F115" s="4">
        <f t="shared" si="155"/>
        <v>1559</v>
      </c>
      <c r="G115" s="4">
        <f t="shared" si="131"/>
        <v>785.98437106125539</v>
      </c>
      <c r="H115" s="33"/>
      <c r="I115" s="3">
        <v>44930</v>
      </c>
      <c r="J115" s="4">
        <f t="shared" si="179"/>
        <v>2148</v>
      </c>
      <c r="K115" s="4">
        <f t="shared" si="135"/>
        <v>44930</v>
      </c>
      <c r="L115" s="3">
        <f t="shared" si="108"/>
        <v>44930</v>
      </c>
      <c r="M115" s="4">
        <f t="shared" si="109"/>
        <v>2148</v>
      </c>
      <c r="O115" s="47"/>
      <c r="P115" s="47">
        <v>591</v>
      </c>
      <c r="Q115" s="21">
        <f t="shared" si="220"/>
        <v>591</v>
      </c>
      <c r="R115" s="21">
        <v>0</v>
      </c>
      <c r="S115" s="33"/>
      <c r="T115" s="3">
        <v>84256</v>
      </c>
      <c r="U115" s="4">
        <f t="shared" si="110"/>
        <v>211</v>
      </c>
      <c r="V115" s="4">
        <f t="shared" si="136"/>
        <v>81248</v>
      </c>
      <c r="W115" s="3">
        <f t="shared" ref="W115:W119" si="223">T115</f>
        <v>84256</v>
      </c>
      <c r="X115" s="4">
        <f t="shared" ref="X115:X119" si="224">W115-W114</f>
        <v>211</v>
      </c>
      <c r="Z115" s="47"/>
      <c r="AA115" s="47">
        <v>934</v>
      </c>
      <c r="AB115" s="3">
        <f t="shared" si="172"/>
        <v>934</v>
      </c>
      <c r="AC115" s="3">
        <v>0</v>
      </c>
      <c r="AD115" s="41">
        <f t="shared" si="163"/>
        <v>0</v>
      </c>
      <c r="AE115" s="3">
        <v>129186</v>
      </c>
      <c r="AF115" s="3">
        <v>2414</v>
      </c>
      <c r="AG115" s="3">
        <v>3603</v>
      </c>
      <c r="AH115" s="4">
        <f t="shared" si="113"/>
        <v>1189.3118225359215</v>
      </c>
      <c r="AI115" s="33"/>
      <c r="AJ115" s="47">
        <v>885.1</v>
      </c>
      <c r="AK115" s="3">
        <v>638799</v>
      </c>
      <c r="AL115" s="4">
        <f t="shared" si="106"/>
        <v>-1252</v>
      </c>
      <c r="AM115" s="3">
        <v>2182500</v>
      </c>
      <c r="AN115" s="3">
        <f t="shared" si="138"/>
        <v>605865</v>
      </c>
      <c r="AO115" s="3">
        <f t="shared" si="180"/>
        <v>638799</v>
      </c>
      <c r="AP115" s="4">
        <f t="shared" si="181"/>
        <v>-1252</v>
      </c>
      <c r="AQ115" s="47" t="s">
        <v>13</v>
      </c>
      <c r="AT115" s="3">
        <v>2414</v>
      </c>
      <c r="AV115" s="3">
        <v>2994</v>
      </c>
      <c r="AW115" s="4">
        <f t="shared" si="214"/>
        <v>2361.6767676767677</v>
      </c>
      <c r="AX115" s="3">
        <f t="shared" si="215"/>
        <v>632.32323232323233</v>
      </c>
      <c r="AY115" s="47">
        <v>0</v>
      </c>
      <c r="AZ115" s="47">
        <v>0</v>
      </c>
      <c r="BA115" s="3">
        <f t="shared" si="139"/>
        <v>2994</v>
      </c>
      <c r="BB115" s="47">
        <v>51</v>
      </c>
      <c r="BC115" s="47">
        <v>0.28999999999999998</v>
      </c>
      <c r="BD115" s="47">
        <v>0</v>
      </c>
      <c r="BE115" s="3">
        <f t="shared" si="140"/>
        <v>0</v>
      </c>
      <c r="BF115" s="3">
        <f t="shared" si="141"/>
        <v>0</v>
      </c>
      <c r="BG115" s="3" t="b">
        <f t="shared" si="142"/>
        <v>1</v>
      </c>
      <c r="BH115" s="17"/>
      <c r="BI115" s="7"/>
      <c r="BJ115" s="12">
        <v>0</v>
      </c>
      <c r="BK115" s="4">
        <f t="shared" si="115"/>
        <v>2994</v>
      </c>
      <c r="BL115" s="4">
        <v>0</v>
      </c>
      <c r="BM115" s="4">
        <f t="shared" si="116"/>
        <v>0</v>
      </c>
      <c r="BN115" s="4">
        <f t="shared" si="117"/>
        <v>2994</v>
      </c>
      <c r="BO115" s="33"/>
      <c r="BP115" s="47">
        <v>504.13</v>
      </c>
      <c r="BQ115" s="3">
        <v>59900</v>
      </c>
      <c r="BR115" s="4">
        <v>46</v>
      </c>
      <c r="BS115" s="4">
        <f t="shared" si="144"/>
        <v>58667</v>
      </c>
      <c r="BT115" s="4">
        <f t="shared" si="216"/>
        <v>58667</v>
      </c>
      <c r="BU115" s="4">
        <f t="shared" si="221"/>
        <v>0</v>
      </c>
      <c r="BV115" s="47" t="s">
        <v>14</v>
      </c>
      <c r="BY115" s="3">
        <v>3025</v>
      </c>
      <c r="BZ115" s="3">
        <v>2994</v>
      </c>
      <c r="CA115" s="3">
        <v>2404</v>
      </c>
      <c r="CB115" s="3">
        <f t="shared" si="222"/>
        <v>2404</v>
      </c>
      <c r="CC115" s="3">
        <v>0</v>
      </c>
      <c r="CD115" s="47">
        <v>587</v>
      </c>
      <c r="CE115" s="47">
        <v>0</v>
      </c>
      <c r="CF115" s="3">
        <f t="shared" si="145"/>
        <v>2991</v>
      </c>
      <c r="CG115" s="47">
        <v>11</v>
      </c>
      <c r="CL115" s="47">
        <v>0</v>
      </c>
      <c r="CM115" s="4">
        <f t="shared" si="120"/>
        <v>0</v>
      </c>
      <c r="CN115" s="4">
        <f t="shared" si="121"/>
        <v>2991</v>
      </c>
      <c r="CO115" s="4">
        <f t="shared" si="122"/>
        <v>0</v>
      </c>
      <c r="CP115" s="4">
        <f t="shared" si="123"/>
        <v>0</v>
      </c>
      <c r="CQ115" s="4">
        <f t="shared" si="124"/>
        <v>0</v>
      </c>
      <c r="CR115" s="4">
        <f t="shared" si="125"/>
        <v>3</v>
      </c>
      <c r="CS115" s="4">
        <f t="shared" si="126"/>
        <v>0</v>
      </c>
      <c r="CT115" s="47">
        <v>2.4</v>
      </c>
      <c r="CU115" s="32"/>
      <c r="CV115" s="47">
        <v>360.79</v>
      </c>
      <c r="CW115" s="47">
        <v>592</v>
      </c>
      <c r="CX115" s="4">
        <v>-14</v>
      </c>
      <c r="CY115" s="3">
        <v>2991</v>
      </c>
      <c r="CZ115" s="47">
        <v>0</v>
      </c>
      <c r="DA115" s="3">
        <v>2015</v>
      </c>
      <c r="DB115" s="47">
        <v>771</v>
      </c>
      <c r="DC115" s="47">
        <v>216</v>
      </c>
      <c r="DD115" s="3">
        <f t="shared" si="152"/>
        <v>0</v>
      </c>
      <c r="DE115" s="3">
        <f t="shared" si="153"/>
        <v>0</v>
      </c>
      <c r="DF115" s="4">
        <f t="shared" si="107"/>
        <v>987</v>
      </c>
      <c r="DG115" s="3">
        <f t="shared" si="154"/>
        <v>0</v>
      </c>
      <c r="DH115" s="4">
        <f t="shared" si="146"/>
        <v>0</v>
      </c>
      <c r="DI115" s="3">
        <f t="shared" si="171"/>
        <v>0</v>
      </c>
      <c r="DJ115" s="3">
        <f t="shared" si="127"/>
        <v>2004</v>
      </c>
      <c r="DL115" s="3">
        <f t="shared" si="133"/>
        <v>0</v>
      </c>
      <c r="DM115" s="3">
        <f t="shared" si="128"/>
        <v>0</v>
      </c>
      <c r="DN115" s="3">
        <f t="shared" si="129"/>
        <v>0</v>
      </c>
      <c r="DO115" s="3">
        <f t="shared" si="130"/>
        <v>0</v>
      </c>
      <c r="DP115" s="3">
        <f t="shared" si="147"/>
        <v>0</v>
      </c>
      <c r="DS115" s="47">
        <v>0</v>
      </c>
    </row>
    <row r="116" spans="1:123" x14ac:dyDescent="0.3">
      <c r="A116" s="1">
        <v>42483</v>
      </c>
      <c r="B116" s="3">
        <v>95590</v>
      </c>
      <c r="C116" s="4">
        <f t="shared" si="148"/>
        <v>1253</v>
      </c>
      <c r="D116" s="4">
        <f t="shared" si="134"/>
        <v>95590</v>
      </c>
      <c r="E116" s="3">
        <f t="shared" si="162"/>
        <v>95590</v>
      </c>
      <c r="F116" s="4">
        <f t="shared" si="155"/>
        <v>1253</v>
      </c>
      <c r="G116" s="4">
        <f t="shared" si="131"/>
        <v>631.71162087219557</v>
      </c>
      <c r="H116" s="33"/>
      <c r="I116" s="3">
        <v>46488</v>
      </c>
      <c r="J116" s="4">
        <f t="shared" si="179"/>
        <v>1558</v>
      </c>
      <c r="K116" s="4">
        <f t="shared" si="135"/>
        <v>46488</v>
      </c>
      <c r="L116" s="3">
        <f t="shared" si="108"/>
        <v>46488</v>
      </c>
      <c r="M116" s="4">
        <f t="shared" si="109"/>
        <v>1558</v>
      </c>
      <c r="O116" s="47"/>
      <c r="P116" s="47">
        <v>558</v>
      </c>
      <c r="Q116" s="21">
        <f t="shared" si="220"/>
        <v>558</v>
      </c>
      <c r="R116" s="21">
        <v>0</v>
      </c>
      <c r="S116" s="33"/>
      <c r="T116" s="3">
        <v>84405</v>
      </c>
      <c r="U116" s="4">
        <f t="shared" si="110"/>
        <v>149</v>
      </c>
      <c r="V116" s="4">
        <f t="shared" si="136"/>
        <v>81248</v>
      </c>
      <c r="W116" s="3">
        <f t="shared" si="223"/>
        <v>84405</v>
      </c>
      <c r="X116" s="4">
        <f t="shared" si="224"/>
        <v>149</v>
      </c>
      <c r="Z116" s="47"/>
      <c r="AA116" s="47">
        <v>941</v>
      </c>
      <c r="AB116" s="3">
        <f t="shared" si="172"/>
        <v>941</v>
      </c>
      <c r="AC116" s="3">
        <v>0</v>
      </c>
      <c r="AD116" s="41">
        <f t="shared" si="163"/>
        <v>0</v>
      </c>
      <c r="AE116" s="3">
        <v>130893</v>
      </c>
      <c r="AF116" s="3">
        <v>2220</v>
      </c>
      <c r="AG116" s="3">
        <v>3081</v>
      </c>
      <c r="AH116" s="4">
        <f t="shared" si="113"/>
        <v>860.59994958406855</v>
      </c>
      <c r="AI116" s="33"/>
      <c r="AJ116" s="47">
        <v>884.86</v>
      </c>
      <c r="AK116" s="3">
        <v>637496</v>
      </c>
      <c r="AL116" s="4">
        <f t="shared" si="106"/>
        <v>-1303</v>
      </c>
      <c r="AM116" s="3">
        <v>2188750</v>
      </c>
      <c r="AN116" s="3">
        <f t="shared" si="138"/>
        <v>602979</v>
      </c>
      <c r="AO116" s="3">
        <f t="shared" si="180"/>
        <v>637496</v>
      </c>
      <c r="AP116" s="4">
        <f t="shared" si="181"/>
        <v>-1303</v>
      </c>
      <c r="AQ116" s="47" t="s">
        <v>13</v>
      </c>
      <c r="AT116" s="3">
        <v>2220</v>
      </c>
      <c r="AV116" s="3">
        <v>2865</v>
      </c>
      <c r="AW116" s="4">
        <f t="shared" si="214"/>
        <v>2206.9191919191917</v>
      </c>
      <c r="AX116" s="3">
        <f t="shared" si="215"/>
        <v>658.08080808080808</v>
      </c>
      <c r="AY116" s="47">
        <v>0</v>
      </c>
      <c r="AZ116" s="47">
        <v>0</v>
      </c>
      <c r="BA116" s="3">
        <f t="shared" si="139"/>
        <v>2865</v>
      </c>
      <c r="BB116" s="47">
        <v>12</v>
      </c>
      <c r="BC116" s="47">
        <v>7.0000000000000007E-2</v>
      </c>
      <c r="BD116" s="47">
        <v>0.47</v>
      </c>
      <c r="BE116" s="3">
        <f t="shared" si="140"/>
        <v>0</v>
      </c>
      <c r="BF116" s="3">
        <f t="shared" si="141"/>
        <v>0</v>
      </c>
      <c r="BG116" s="3" t="b">
        <f t="shared" si="142"/>
        <v>1</v>
      </c>
      <c r="BH116" s="17"/>
      <c r="BI116" s="7"/>
      <c r="BJ116" s="12">
        <v>0</v>
      </c>
      <c r="BK116" s="4">
        <f t="shared" si="115"/>
        <v>2865</v>
      </c>
      <c r="BL116" s="4">
        <v>0</v>
      </c>
      <c r="BM116" s="4">
        <f t="shared" si="116"/>
        <v>0</v>
      </c>
      <c r="BN116" s="4">
        <f t="shared" si="117"/>
        <v>2865</v>
      </c>
      <c r="BO116" s="33"/>
      <c r="BP116" s="47">
        <v>504.83</v>
      </c>
      <c r="BQ116" s="3">
        <v>60710</v>
      </c>
      <c r="BR116" s="4">
        <v>810</v>
      </c>
      <c r="BS116" s="4">
        <f t="shared" si="144"/>
        <v>58667</v>
      </c>
      <c r="BT116" s="18">
        <f t="shared" ref="BT116:BT122" si="225">BQ116</f>
        <v>60710</v>
      </c>
      <c r="BU116" s="3">
        <f>BT116-BT108</f>
        <v>196</v>
      </c>
      <c r="BV116" s="47" t="s">
        <v>20</v>
      </c>
      <c r="BY116" s="3">
        <v>2879</v>
      </c>
      <c r="BZ116" s="3">
        <v>2865</v>
      </c>
      <c r="CA116" s="3">
        <v>2422</v>
      </c>
      <c r="CB116" s="3">
        <f t="shared" si="222"/>
        <v>2422</v>
      </c>
      <c r="CC116" s="3">
        <v>0</v>
      </c>
      <c r="CD116" s="47">
        <v>46</v>
      </c>
      <c r="CE116" s="47">
        <v>0</v>
      </c>
      <c r="CF116" s="3">
        <f t="shared" si="145"/>
        <v>2468</v>
      </c>
      <c r="CG116" s="47">
        <v>3</v>
      </c>
      <c r="CH116" s="4">
        <f t="shared" ref="CH116" si="226">BU116/1.98</f>
        <v>98.98989898989899</v>
      </c>
      <c r="CI116" s="4">
        <f t="shared" ref="CI116" si="227">MIN(CH116,BF116+BE116)</f>
        <v>0</v>
      </c>
      <c r="CJ116" s="4">
        <f>MIN(CH116-CI116,BK116)</f>
        <v>98.98989898989899</v>
      </c>
      <c r="CK116" s="4">
        <f t="shared" ref="CK116" si="228">MAX(0,CH116-CI116-CJ116)</f>
        <v>0</v>
      </c>
      <c r="CL116" s="47">
        <v>0</v>
      </c>
      <c r="CM116" s="4">
        <f t="shared" si="120"/>
        <v>0</v>
      </c>
      <c r="CN116" s="4">
        <f t="shared" si="121"/>
        <v>2468</v>
      </c>
      <c r="CO116" s="4">
        <f t="shared" si="122"/>
        <v>0</v>
      </c>
      <c r="CP116" s="4">
        <f t="shared" si="123"/>
        <v>0</v>
      </c>
      <c r="CQ116" s="4">
        <f t="shared" si="124"/>
        <v>0</v>
      </c>
      <c r="CR116" s="4">
        <f t="shared" si="125"/>
        <v>298.01010101010104</v>
      </c>
      <c r="CS116" s="4">
        <f t="shared" si="126"/>
        <v>0</v>
      </c>
      <c r="CT116" s="47">
        <v>2.4</v>
      </c>
      <c r="CU116" s="32"/>
      <c r="CV116" s="47">
        <v>360.49</v>
      </c>
      <c r="CW116" s="47">
        <v>571</v>
      </c>
      <c r="CX116" s="4">
        <v>-21</v>
      </c>
      <c r="CY116" s="3">
        <v>2468</v>
      </c>
      <c r="CZ116" s="47">
        <v>0</v>
      </c>
      <c r="DA116" s="3">
        <v>1457</v>
      </c>
      <c r="DB116" s="47">
        <v>766</v>
      </c>
      <c r="DC116" s="47">
        <v>236</v>
      </c>
      <c r="DD116" s="3">
        <f t="shared" si="152"/>
        <v>0</v>
      </c>
      <c r="DE116" s="3">
        <f t="shared" si="153"/>
        <v>0</v>
      </c>
      <c r="DF116" s="4">
        <f t="shared" si="107"/>
        <v>1002</v>
      </c>
      <c r="DG116" s="3">
        <f t="shared" si="154"/>
        <v>0</v>
      </c>
      <c r="DH116" s="4">
        <f t="shared" si="146"/>
        <v>0</v>
      </c>
      <c r="DI116" s="3">
        <f t="shared" si="171"/>
        <v>0</v>
      </c>
      <c r="DJ116" s="3">
        <f t="shared" si="127"/>
        <v>1466</v>
      </c>
      <c r="DL116" s="3">
        <f t="shared" si="133"/>
        <v>0</v>
      </c>
      <c r="DM116" s="3">
        <f t="shared" si="128"/>
        <v>0</v>
      </c>
      <c r="DN116" s="3">
        <f t="shared" si="129"/>
        <v>0</v>
      </c>
      <c r="DO116" s="3">
        <f t="shared" si="130"/>
        <v>0</v>
      </c>
      <c r="DP116" s="3">
        <f t="shared" si="147"/>
        <v>0</v>
      </c>
      <c r="DS116" s="47">
        <v>0</v>
      </c>
    </row>
    <row r="117" spans="1:123" x14ac:dyDescent="0.3">
      <c r="A117" s="1">
        <v>42484</v>
      </c>
      <c r="B117" s="3">
        <v>97060</v>
      </c>
      <c r="C117" s="4">
        <f t="shared" si="148"/>
        <v>1470</v>
      </c>
      <c r="D117" s="4">
        <f t="shared" si="134"/>
        <v>97060</v>
      </c>
      <c r="E117" s="3">
        <f t="shared" si="162"/>
        <v>97060</v>
      </c>
      <c r="F117" s="4">
        <f t="shared" si="155"/>
        <v>1470</v>
      </c>
      <c r="G117" s="4">
        <f t="shared" si="131"/>
        <v>741.11419208469874</v>
      </c>
      <c r="H117" s="33"/>
      <c r="I117" s="3">
        <v>47692</v>
      </c>
      <c r="J117" s="4">
        <f t="shared" si="179"/>
        <v>1204</v>
      </c>
      <c r="K117" s="4">
        <f t="shared" si="135"/>
        <v>47692</v>
      </c>
      <c r="L117" s="3">
        <f t="shared" si="108"/>
        <v>47692</v>
      </c>
      <c r="M117" s="4">
        <f t="shared" si="109"/>
        <v>1204</v>
      </c>
      <c r="O117" s="47"/>
      <c r="P117" s="47">
        <v>588</v>
      </c>
      <c r="Q117" s="21">
        <f t="shared" si="220"/>
        <v>588</v>
      </c>
      <c r="R117" s="21">
        <v>0</v>
      </c>
      <c r="S117" s="33"/>
      <c r="T117" s="3">
        <v>84500</v>
      </c>
      <c r="U117" s="4">
        <f t="shared" si="110"/>
        <v>95</v>
      </c>
      <c r="V117" s="4">
        <f t="shared" si="136"/>
        <v>81248</v>
      </c>
      <c r="W117" s="3">
        <f t="shared" si="223"/>
        <v>84500</v>
      </c>
      <c r="X117" s="4">
        <f t="shared" si="224"/>
        <v>95</v>
      </c>
      <c r="Z117" s="47"/>
      <c r="AA117" s="47">
        <v>945</v>
      </c>
      <c r="AB117" s="3">
        <f t="shared" si="172"/>
        <v>945</v>
      </c>
      <c r="AC117" s="3">
        <v>0</v>
      </c>
      <c r="AD117" s="41">
        <f t="shared" si="163"/>
        <v>0</v>
      </c>
      <c r="AE117" s="3">
        <v>132192</v>
      </c>
      <c r="AF117" s="3">
        <v>2025</v>
      </c>
      <c r="AG117" s="3">
        <v>2680</v>
      </c>
      <c r="AH117" s="4">
        <f t="shared" si="113"/>
        <v>654.90294933198891</v>
      </c>
      <c r="AI117" s="33"/>
      <c r="AJ117" s="47">
        <v>884.85</v>
      </c>
      <c r="AK117" s="3">
        <v>637441</v>
      </c>
      <c r="AL117" s="4">
        <f t="shared" si="106"/>
        <v>-55</v>
      </c>
      <c r="AM117" s="3">
        <v>2195000</v>
      </c>
      <c r="AN117" s="3">
        <f t="shared" si="138"/>
        <v>602979</v>
      </c>
      <c r="AO117" s="3">
        <f t="shared" si="180"/>
        <v>637441</v>
      </c>
      <c r="AP117" s="4">
        <f t="shared" si="181"/>
        <v>-55</v>
      </c>
      <c r="AQ117" s="47" t="s">
        <v>13</v>
      </c>
      <c r="AT117" s="3">
        <v>2025</v>
      </c>
      <c r="AV117" s="3">
        <v>2014</v>
      </c>
      <c r="AW117" s="4">
        <f t="shared" si="214"/>
        <v>1986.2222222222222</v>
      </c>
      <c r="AX117" s="3">
        <f t="shared" si="215"/>
        <v>27.777777777777779</v>
      </c>
      <c r="AY117" s="47">
        <v>0</v>
      </c>
      <c r="AZ117" s="47">
        <v>0</v>
      </c>
      <c r="BA117" s="3">
        <f t="shared" si="139"/>
        <v>2014</v>
      </c>
      <c r="BB117" s="47">
        <v>39</v>
      </c>
      <c r="BC117" s="47">
        <v>0.22</v>
      </c>
      <c r="BD117" s="47">
        <v>0</v>
      </c>
      <c r="BE117" s="3">
        <f t="shared" si="140"/>
        <v>0</v>
      </c>
      <c r="BF117" s="3">
        <f t="shared" si="141"/>
        <v>0</v>
      </c>
      <c r="BG117" s="3" t="b">
        <f t="shared" si="142"/>
        <v>1</v>
      </c>
      <c r="BH117" s="17"/>
      <c r="BI117" s="7"/>
      <c r="BJ117" s="12">
        <v>0</v>
      </c>
      <c r="BK117" s="4">
        <f t="shared" si="115"/>
        <v>2014</v>
      </c>
      <c r="BL117" s="4">
        <v>0</v>
      </c>
      <c r="BM117" s="4">
        <f t="shared" si="116"/>
        <v>0</v>
      </c>
      <c r="BN117" s="4">
        <f t="shared" si="117"/>
        <v>2014</v>
      </c>
      <c r="BO117" s="33"/>
      <c r="BP117" s="47">
        <v>504.22</v>
      </c>
      <c r="BQ117" s="3">
        <v>60005</v>
      </c>
      <c r="BR117" s="4">
        <v>-705</v>
      </c>
      <c r="BS117" s="4">
        <f t="shared" si="144"/>
        <v>58667</v>
      </c>
      <c r="BT117" s="3">
        <f t="shared" si="225"/>
        <v>60005</v>
      </c>
      <c r="BU117" s="4">
        <f>BT108-BT116</f>
        <v>-196</v>
      </c>
      <c r="BV117" t="s">
        <v>21</v>
      </c>
      <c r="BY117" s="3">
        <v>2003</v>
      </c>
      <c r="BZ117" s="3">
        <v>2014</v>
      </c>
      <c r="CA117" s="3">
        <v>2350</v>
      </c>
      <c r="CB117" s="3">
        <f t="shared" si="222"/>
        <v>2251.0101010101012</v>
      </c>
      <c r="CC117" s="3">
        <f t="shared" ref="CC117" si="229">-BU117/1.98</f>
        <v>98.98989898989899</v>
      </c>
      <c r="CD117" s="47">
        <v>0</v>
      </c>
      <c r="CE117" s="47">
        <v>0</v>
      </c>
      <c r="CF117" s="3">
        <f t="shared" si="145"/>
        <v>2350</v>
      </c>
      <c r="CG117" s="47">
        <v>8</v>
      </c>
      <c r="CL117" s="4">
        <f t="shared" ref="CL117" si="230">MIN(CF117,-BU117/1.98-CG117)</f>
        <v>90.98989898989899</v>
      </c>
      <c r="CM117" s="4">
        <f t="shared" si="120"/>
        <v>0</v>
      </c>
      <c r="CN117" s="4">
        <f t="shared" si="121"/>
        <v>2014</v>
      </c>
      <c r="CO117" s="4">
        <f t="shared" si="122"/>
        <v>0</v>
      </c>
      <c r="CP117" s="4">
        <f t="shared" si="123"/>
        <v>245.01010101010101</v>
      </c>
      <c r="CQ117" s="4">
        <f t="shared" si="124"/>
        <v>0</v>
      </c>
      <c r="CR117" s="4">
        <f t="shared" si="125"/>
        <v>0</v>
      </c>
      <c r="CS117" s="4">
        <f t="shared" si="126"/>
        <v>0</v>
      </c>
      <c r="CT117" s="47">
        <v>2.1</v>
      </c>
      <c r="CU117" s="32"/>
      <c r="CV117" s="47">
        <v>360.49</v>
      </c>
      <c r="CW117" s="47">
        <v>571</v>
      </c>
      <c r="CX117" s="4">
        <v>0</v>
      </c>
      <c r="CY117" s="3">
        <v>2350</v>
      </c>
      <c r="CZ117" s="47">
        <v>0</v>
      </c>
      <c r="DA117" s="3">
        <v>1405</v>
      </c>
      <c r="DB117" s="47">
        <v>740</v>
      </c>
      <c r="DC117" s="47">
        <v>191</v>
      </c>
      <c r="DD117" s="3">
        <f t="shared" si="152"/>
        <v>0</v>
      </c>
      <c r="DE117" s="3">
        <f t="shared" si="153"/>
        <v>90.98989898989899</v>
      </c>
      <c r="DF117" s="4">
        <f t="shared" si="107"/>
        <v>840.01010101010104</v>
      </c>
      <c r="DG117" s="3">
        <f t="shared" si="154"/>
        <v>0</v>
      </c>
      <c r="DH117" s="4">
        <f t="shared" si="146"/>
        <v>0</v>
      </c>
      <c r="DI117" s="3">
        <f t="shared" si="171"/>
        <v>0</v>
      </c>
      <c r="DJ117" s="3">
        <f t="shared" si="127"/>
        <v>1419</v>
      </c>
      <c r="DL117" s="3">
        <f t="shared" si="133"/>
        <v>0</v>
      </c>
      <c r="DM117" s="3">
        <f t="shared" si="128"/>
        <v>0</v>
      </c>
      <c r="DN117" s="3">
        <f t="shared" si="129"/>
        <v>0</v>
      </c>
      <c r="DO117" s="3">
        <f t="shared" si="130"/>
        <v>0</v>
      </c>
      <c r="DP117" s="3">
        <f t="shared" si="147"/>
        <v>0</v>
      </c>
      <c r="DS117" s="47">
        <v>0</v>
      </c>
    </row>
    <row r="118" spans="1:123" x14ac:dyDescent="0.3">
      <c r="A118" s="1">
        <v>42485</v>
      </c>
      <c r="B118" s="3">
        <v>97949</v>
      </c>
      <c r="C118" s="4">
        <f t="shared" si="148"/>
        <v>889</v>
      </c>
      <c r="D118" s="4">
        <f t="shared" si="134"/>
        <v>97949</v>
      </c>
      <c r="E118" s="3">
        <f t="shared" si="162"/>
        <v>97949</v>
      </c>
      <c r="F118" s="4">
        <f t="shared" si="155"/>
        <v>889</v>
      </c>
      <c r="G118" s="4">
        <f t="shared" si="131"/>
        <v>448.19763045122255</v>
      </c>
      <c r="H118" s="33"/>
      <c r="I118" s="3">
        <v>48475</v>
      </c>
      <c r="J118" s="4">
        <f t="shared" si="179"/>
        <v>783</v>
      </c>
      <c r="K118" s="4">
        <f t="shared" si="135"/>
        <v>48475</v>
      </c>
      <c r="L118" s="3">
        <f t="shared" si="108"/>
        <v>48475</v>
      </c>
      <c r="M118" s="4">
        <f t="shared" si="109"/>
        <v>783</v>
      </c>
      <c r="O118" s="47"/>
      <c r="P118" s="47">
        <v>630</v>
      </c>
      <c r="Q118" s="21">
        <f t="shared" si="220"/>
        <v>630</v>
      </c>
      <c r="R118" s="21">
        <v>0</v>
      </c>
      <c r="S118" s="33"/>
      <c r="T118" s="3">
        <v>84398</v>
      </c>
      <c r="U118" s="4">
        <f t="shared" si="110"/>
        <v>-102</v>
      </c>
      <c r="V118" s="4">
        <f t="shared" si="136"/>
        <v>81248</v>
      </c>
      <c r="W118" s="3">
        <f t="shared" si="223"/>
        <v>84398</v>
      </c>
      <c r="X118" s="4">
        <f t="shared" si="224"/>
        <v>-102</v>
      </c>
      <c r="Z118" s="47"/>
      <c r="AA118" s="47">
        <v>1059</v>
      </c>
      <c r="AB118" s="3">
        <f t="shared" si="172"/>
        <v>1059</v>
      </c>
      <c r="AC118" s="3">
        <v>0</v>
      </c>
      <c r="AD118" s="41">
        <f t="shared" si="163"/>
        <v>0</v>
      </c>
      <c r="AE118" s="3">
        <v>132873</v>
      </c>
      <c r="AF118" s="3">
        <v>2093</v>
      </c>
      <c r="AG118" s="3">
        <v>2436</v>
      </c>
      <c r="AH118" s="4">
        <f t="shared" si="113"/>
        <v>394.75674313082931</v>
      </c>
      <c r="AI118" s="33"/>
      <c r="AJ118" s="47">
        <v>884.42</v>
      </c>
      <c r="AK118" s="3">
        <v>635112</v>
      </c>
      <c r="AL118" s="4">
        <f t="shared" si="106"/>
        <v>-2329</v>
      </c>
      <c r="AM118" s="3">
        <v>2201250</v>
      </c>
      <c r="AN118" s="3">
        <f t="shared" si="138"/>
        <v>602402</v>
      </c>
      <c r="AO118" s="3">
        <f t="shared" si="180"/>
        <v>635112</v>
      </c>
      <c r="AP118" s="4">
        <f t="shared" si="181"/>
        <v>-2329</v>
      </c>
      <c r="AQ118" s="47" t="s">
        <v>13</v>
      </c>
      <c r="AT118" s="3">
        <v>2093</v>
      </c>
      <c r="AV118" s="3">
        <v>3234</v>
      </c>
      <c r="AW118" s="4">
        <f t="shared" si="214"/>
        <v>2057.7373737373737</v>
      </c>
      <c r="AX118" s="3">
        <f t="shared" si="215"/>
        <v>1176.2626262626263</v>
      </c>
      <c r="AY118" s="47">
        <v>0</v>
      </c>
      <c r="AZ118" s="47">
        <v>0</v>
      </c>
      <c r="BA118" s="3">
        <f t="shared" si="139"/>
        <v>3234</v>
      </c>
      <c r="BB118" s="47">
        <v>33</v>
      </c>
      <c r="BC118" s="47">
        <v>0.19</v>
      </c>
      <c r="BD118" s="47">
        <v>0</v>
      </c>
      <c r="BE118" s="3">
        <f t="shared" si="140"/>
        <v>0</v>
      </c>
      <c r="BF118" s="3">
        <f t="shared" si="141"/>
        <v>0</v>
      </c>
      <c r="BG118" s="3" t="b">
        <f t="shared" si="142"/>
        <v>1</v>
      </c>
      <c r="BH118" s="17"/>
      <c r="BI118" s="7"/>
      <c r="BJ118" s="12">
        <v>0</v>
      </c>
      <c r="BK118" s="4">
        <f t="shared" si="115"/>
        <v>3234</v>
      </c>
      <c r="BL118" s="4">
        <v>0</v>
      </c>
      <c r="BM118" s="4">
        <f t="shared" si="116"/>
        <v>0</v>
      </c>
      <c r="BN118" s="4">
        <f t="shared" si="117"/>
        <v>3234</v>
      </c>
      <c r="BO118" s="33"/>
      <c r="BP118" s="47">
        <v>503.87</v>
      </c>
      <c r="BQ118" s="3">
        <v>59602</v>
      </c>
      <c r="BR118" s="4">
        <v>-403</v>
      </c>
      <c r="BS118" s="4">
        <f t="shared" si="144"/>
        <v>58667</v>
      </c>
      <c r="BT118" s="3">
        <f t="shared" si="225"/>
        <v>59602</v>
      </c>
      <c r="BU118">
        <v>0</v>
      </c>
      <c r="BV118" t="s">
        <v>15</v>
      </c>
      <c r="BY118" s="3">
        <v>3278</v>
      </c>
      <c r="BZ118" s="3">
        <v>3234</v>
      </c>
      <c r="CA118" s="3">
        <v>2338</v>
      </c>
      <c r="CB118" s="3">
        <f t="shared" ref="CB118:CB125" si="231">CA118-CC118</f>
        <v>2338</v>
      </c>
      <c r="CC118" s="3">
        <v>0</v>
      </c>
      <c r="CD118" s="3">
        <v>1136</v>
      </c>
      <c r="CE118" s="47">
        <v>0</v>
      </c>
      <c r="CF118" s="3">
        <f t="shared" si="145"/>
        <v>3474</v>
      </c>
      <c r="CG118" s="47">
        <v>7</v>
      </c>
      <c r="CL118" s="47">
        <v>0</v>
      </c>
      <c r="CM118" s="4">
        <f t="shared" si="120"/>
        <v>0</v>
      </c>
      <c r="CN118" s="4">
        <f t="shared" si="121"/>
        <v>3234</v>
      </c>
      <c r="CO118" s="4">
        <f t="shared" si="122"/>
        <v>0</v>
      </c>
      <c r="CP118" s="4">
        <f t="shared" si="123"/>
        <v>240</v>
      </c>
      <c r="CQ118" s="4">
        <f t="shared" si="124"/>
        <v>0</v>
      </c>
      <c r="CR118" s="4">
        <f t="shared" si="125"/>
        <v>0</v>
      </c>
      <c r="CS118" s="4">
        <f t="shared" si="126"/>
        <v>0</v>
      </c>
      <c r="CT118" s="47">
        <v>2</v>
      </c>
      <c r="CU118" s="32"/>
      <c r="CV118" s="47">
        <v>361.04</v>
      </c>
      <c r="CW118" s="47">
        <v>610</v>
      </c>
      <c r="CX118" s="4">
        <v>39</v>
      </c>
      <c r="CY118" s="3">
        <v>3474</v>
      </c>
      <c r="CZ118" s="47">
        <v>0</v>
      </c>
      <c r="DA118" s="3">
        <v>2491</v>
      </c>
      <c r="DB118" s="47">
        <v>827</v>
      </c>
      <c r="DC118" s="47">
        <v>138</v>
      </c>
      <c r="DD118" s="3">
        <f t="shared" si="152"/>
        <v>0</v>
      </c>
      <c r="DE118" s="3">
        <f t="shared" si="153"/>
        <v>0</v>
      </c>
      <c r="DF118" s="4">
        <f t="shared" si="107"/>
        <v>965</v>
      </c>
      <c r="DG118" s="3">
        <f t="shared" si="154"/>
        <v>0</v>
      </c>
      <c r="DH118" s="4">
        <f t="shared" si="146"/>
        <v>0</v>
      </c>
      <c r="DI118" s="3">
        <f t="shared" si="171"/>
        <v>0</v>
      </c>
      <c r="DJ118" s="3">
        <f t="shared" si="127"/>
        <v>2509</v>
      </c>
      <c r="DL118" s="3">
        <f t="shared" si="133"/>
        <v>0</v>
      </c>
      <c r="DM118" s="3">
        <f t="shared" si="128"/>
        <v>0</v>
      </c>
      <c r="DN118" s="3">
        <f t="shared" si="129"/>
        <v>0</v>
      </c>
      <c r="DO118" s="3">
        <f t="shared" si="130"/>
        <v>0</v>
      </c>
      <c r="DP118" s="3">
        <f t="shared" si="147"/>
        <v>0</v>
      </c>
      <c r="DS118" s="47">
        <v>0</v>
      </c>
    </row>
    <row r="119" spans="1:123" x14ac:dyDescent="0.3">
      <c r="A119" s="1">
        <v>42486</v>
      </c>
      <c r="B119" s="3">
        <v>97949</v>
      </c>
      <c r="C119" s="4">
        <f t="shared" si="148"/>
        <v>0</v>
      </c>
      <c r="D119" s="4">
        <f t="shared" si="134"/>
        <v>97949</v>
      </c>
      <c r="E119" s="3">
        <f t="shared" si="162"/>
        <v>97949</v>
      </c>
      <c r="F119" s="4">
        <f t="shared" si="155"/>
        <v>0</v>
      </c>
      <c r="G119" s="4">
        <f t="shared" si="131"/>
        <v>0</v>
      </c>
      <c r="H119" s="33"/>
      <c r="I119" s="3">
        <v>49016</v>
      </c>
      <c r="J119" s="4">
        <f t="shared" si="179"/>
        <v>541</v>
      </c>
      <c r="K119" s="4">
        <f t="shared" si="135"/>
        <v>49016</v>
      </c>
      <c r="L119" s="3">
        <f t="shared" si="108"/>
        <v>49016</v>
      </c>
      <c r="M119" s="4">
        <f t="shared" si="109"/>
        <v>541</v>
      </c>
      <c r="O119" s="47"/>
      <c r="P119" s="47">
        <v>620</v>
      </c>
      <c r="Q119" s="21">
        <f t="shared" si="220"/>
        <v>620</v>
      </c>
      <c r="R119" s="21">
        <v>0</v>
      </c>
      <c r="S119" s="33"/>
      <c r="T119" s="3">
        <v>84154</v>
      </c>
      <c r="U119" s="4">
        <f t="shared" si="110"/>
        <v>-244</v>
      </c>
      <c r="V119" s="4">
        <f t="shared" si="136"/>
        <v>81248</v>
      </c>
      <c r="W119" s="3">
        <f t="shared" si="223"/>
        <v>84154</v>
      </c>
      <c r="X119" s="4">
        <f t="shared" si="224"/>
        <v>-244</v>
      </c>
      <c r="Z119" s="47"/>
      <c r="AA119" s="47">
        <v>1096</v>
      </c>
      <c r="AB119" s="3">
        <f t="shared" si="172"/>
        <v>1096</v>
      </c>
      <c r="AC119" s="3">
        <v>0</v>
      </c>
      <c r="AD119" s="41">
        <f t="shared" si="163"/>
        <v>0</v>
      </c>
      <c r="AE119" s="3">
        <v>133170</v>
      </c>
      <c r="AF119" s="3">
        <v>2135</v>
      </c>
      <c r="AG119" s="3">
        <v>2285</v>
      </c>
      <c r="AH119" s="4">
        <f t="shared" si="113"/>
        <v>272.75018905974287</v>
      </c>
      <c r="AI119" s="33"/>
      <c r="AJ119" s="47">
        <v>883.82</v>
      </c>
      <c r="AK119" s="3">
        <v>631867</v>
      </c>
      <c r="AL119" s="4">
        <f t="shared" si="106"/>
        <v>-3245</v>
      </c>
      <c r="AM119" s="3">
        <v>2207500</v>
      </c>
      <c r="AN119" s="3">
        <f t="shared" si="138"/>
        <v>602402</v>
      </c>
      <c r="AO119" s="3">
        <f t="shared" si="180"/>
        <v>631867</v>
      </c>
      <c r="AP119" s="4">
        <f t="shared" si="181"/>
        <v>-3245</v>
      </c>
      <c r="AQ119" s="47" t="s">
        <v>13</v>
      </c>
      <c r="AT119" s="3">
        <v>2135</v>
      </c>
      <c r="AV119" s="3">
        <v>3738</v>
      </c>
      <c r="AW119" s="4">
        <f t="shared" si="214"/>
        <v>2099.1111111111113</v>
      </c>
      <c r="AX119" s="3">
        <f t="shared" si="215"/>
        <v>1638.8888888888889</v>
      </c>
      <c r="AY119" s="47">
        <v>0</v>
      </c>
      <c r="AZ119" s="47">
        <v>0</v>
      </c>
      <c r="BA119" s="3">
        <f t="shared" si="139"/>
        <v>3738</v>
      </c>
      <c r="BB119" s="47">
        <v>33</v>
      </c>
      <c r="BC119" s="47">
        <v>0.19</v>
      </c>
      <c r="BD119" s="47">
        <v>0</v>
      </c>
      <c r="BE119" s="3">
        <f t="shared" si="140"/>
        <v>0</v>
      </c>
      <c r="BF119" s="3">
        <f t="shared" si="141"/>
        <v>0</v>
      </c>
      <c r="BG119" s="3" t="b">
        <f t="shared" si="142"/>
        <v>1</v>
      </c>
      <c r="BH119" s="17"/>
      <c r="BI119" s="7"/>
      <c r="BJ119" s="12">
        <v>0</v>
      </c>
      <c r="BK119" s="4">
        <f t="shared" si="115"/>
        <v>3738</v>
      </c>
      <c r="BL119" s="4">
        <v>0</v>
      </c>
      <c r="BM119" s="4">
        <f t="shared" si="116"/>
        <v>0</v>
      </c>
      <c r="BN119" s="4">
        <f t="shared" si="117"/>
        <v>3738</v>
      </c>
      <c r="BO119" s="33"/>
      <c r="BP119" s="47">
        <v>503.17</v>
      </c>
      <c r="BQ119" s="3">
        <v>58804</v>
      </c>
      <c r="BR119" s="4">
        <v>-798</v>
      </c>
      <c r="BS119" s="4">
        <f t="shared" si="144"/>
        <v>58667</v>
      </c>
      <c r="BT119" s="3">
        <f t="shared" si="225"/>
        <v>58804</v>
      </c>
      <c r="BU119">
        <v>0</v>
      </c>
      <c r="BV119" s="47" t="s">
        <v>15</v>
      </c>
      <c r="BY119" s="3">
        <v>3759</v>
      </c>
      <c r="BZ119" s="3">
        <v>3738</v>
      </c>
      <c r="CA119" s="3">
        <v>2313</v>
      </c>
      <c r="CB119" s="3">
        <f t="shared" si="231"/>
        <v>2313</v>
      </c>
      <c r="CC119" s="3">
        <v>0</v>
      </c>
      <c r="CD119" s="3">
        <v>1796</v>
      </c>
      <c r="CE119" s="47">
        <v>45</v>
      </c>
      <c r="CF119" s="3">
        <f t="shared" si="145"/>
        <v>4154</v>
      </c>
      <c r="CG119" s="47">
        <v>7</v>
      </c>
      <c r="CL119" s="47">
        <v>0</v>
      </c>
      <c r="CM119" s="4">
        <f t="shared" si="120"/>
        <v>0</v>
      </c>
      <c r="CN119" s="4">
        <f t="shared" si="121"/>
        <v>3738</v>
      </c>
      <c r="CO119" s="4">
        <f t="shared" si="122"/>
        <v>0</v>
      </c>
      <c r="CP119" s="4">
        <f t="shared" si="123"/>
        <v>416</v>
      </c>
      <c r="CQ119" s="4">
        <f t="shared" si="124"/>
        <v>0</v>
      </c>
      <c r="CR119" s="4">
        <f t="shared" si="125"/>
        <v>0</v>
      </c>
      <c r="CS119" s="4">
        <f t="shared" si="126"/>
        <v>0</v>
      </c>
      <c r="CT119" s="47">
        <v>1.9</v>
      </c>
      <c r="CU119" s="32"/>
      <c r="CV119" s="47">
        <v>361.26</v>
      </c>
      <c r="CW119" s="47">
        <v>625</v>
      </c>
      <c r="CX119" s="4">
        <v>15</v>
      </c>
      <c r="CY119" s="3">
        <v>4154</v>
      </c>
      <c r="CZ119" s="47">
        <v>0</v>
      </c>
      <c r="DA119" s="3">
        <v>3218</v>
      </c>
      <c r="DB119" s="47">
        <v>840</v>
      </c>
      <c r="DC119" s="47">
        <v>153</v>
      </c>
      <c r="DD119" s="3">
        <f t="shared" si="152"/>
        <v>0</v>
      </c>
      <c r="DE119" s="3">
        <f t="shared" si="153"/>
        <v>0</v>
      </c>
      <c r="DF119" s="4">
        <f t="shared" si="107"/>
        <v>993</v>
      </c>
      <c r="DG119" s="3">
        <f t="shared" si="154"/>
        <v>0</v>
      </c>
      <c r="DH119" s="4">
        <f t="shared" si="146"/>
        <v>0</v>
      </c>
      <c r="DI119" s="3">
        <f>DB119+DC119-DD119-DE119-DF119-DG119-DH119</f>
        <v>0</v>
      </c>
      <c r="DJ119" s="3">
        <f t="shared" si="127"/>
        <v>3161</v>
      </c>
      <c r="DL119" s="3">
        <f t="shared" si="133"/>
        <v>0</v>
      </c>
      <c r="DM119" s="3">
        <f t="shared" si="128"/>
        <v>0</v>
      </c>
      <c r="DN119" s="3">
        <f t="shared" si="129"/>
        <v>0</v>
      </c>
      <c r="DO119" s="3">
        <f t="shared" si="130"/>
        <v>0</v>
      </c>
      <c r="DP119" s="3">
        <f t="shared" si="147"/>
        <v>0</v>
      </c>
      <c r="DS119" s="47">
        <v>0</v>
      </c>
    </row>
    <row r="120" spans="1:123" x14ac:dyDescent="0.3">
      <c r="A120" s="1">
        <v>42487</v>
      </c>
      <c r="B120" s="3">
        <v>99591</v>
      </c>
      <c r="C120" s="4">
        <f t="shared" si="148"/>
        <v>1642</v>
      </c>
      <c r="D120" s="4">
        <f t="shared" si="134"/>
        <v>99591</v>
      </c>
      <c r="E120" s="3">
        <f t="shared" si="162"/>
        <v>99591</v>
      </c>
      <c r="F120" s="4">
        <f t="shared" si="155"/>
        <v>1642</v>
      </c>
      <c r="G120" s="4">
        <f t="shared" si="131"/>
        <v>827.82959415175196</v>
      </c>
      <c r="H120" s="33"/>
      <c r="I120" s="3">
        <v>49483</v>
      </c>
      <c r="J120" s="4">
        <f t="shared" si="179"/>
        <v>467</v>
      </c>
      <c r="K120" s="4">
        <f t="shared" si="135"/>
        <v>49483</v>
      </c>
      <c r="L120" s="3">
        <f t="shared" si="108"/>
        <v>49483</v>
      </c>
      <c r="M120" s="4">
        <f t="shared" si="109"/>
        <v>467</v>
      </c>
      <c r="O120" s="47"/>
      <c r="P120" s="47">
        <v>617</v>
      </c>
      <c r="Q120" s="21">
        <f t="shared" si="220"/>
        <v>617</v>
      </c>
      <c r="R120" s="21">
        <v>0</v>
      </c>
      <c r="S120" s="33"/>
      <c r="T120" s="3">
        <v>83829</v>
      </c>
      <c r="U120" s="4">
        <f t="shared" si="110"/>
        <v>-325</v>
      </c>
      <c r="V120" s="4">
        <f t="shared" si="136"/>
        <v>81248</v>
      </c>
      <c r="W120" s="3">
        <f>T120</f>
        <v>83829</v>
      </c>
      <c r="X120" s="4">
        <f>W112-W119+W120-W113</f>
        <v>-265</v>
      </c>
      <c r="Z120" s="47"/>
      <c r="AA120" s="47">
        <v>1083</v>
      </c>
      <c r="AB120" s="3">
        <f t="shared" si="172"/>
        <v>1083</v>
      </c>
      <c r="AC120" s="3">
        <v>0</v>
      </c>
      <c r="AD120" s="41">
        <f t="shared" si="163"/>
        <v>0</v>
      </c>
      <c r="AE120" s="3">
        <v>133312</v>
      </c>
      <c r="AF120" s="3">
        <v>2049</v>
      </c>
      <c r="AG120" s="3">
        <v>2121</v>
      </c>
      <c r="AH120" s="4">
        <f t="shared" si="113"/>
        <v>235.44239979833628</v>
      </c>
      <c r="AI120" s="33"/>
      <c r="AJ120" s="47">
        <v>883.3</v>
      </c>
      <c r="AK120" s="3">
        <v>629065</v>
      </c>
      <c r="AL120" s="4">
        <f t="shared" si="106"/>
        <v>-2802</v>
      </c>
      <c r="AM120" s="3">
        <v>2213750</v>
      </c>
      <c r="AN120" s="3">
        <f t="shared" si="138"/>
        <v>602402</v>
      </c>
      <c r="AO120" s="3">
        <f t="shared" si="180"/>
        <v>629065</v>
      </c>
      <c r="AP120" s="4">
        <f t="shared" si="181"/>
        <v>-2802</v>
      </c>
      <c r="AQ120" s="47" t="s">
        <v>13</v>
      </c>
      <c r="AT120" s="3">
        <v>2049</v>
      </c>
      <c r="AV120" s="3">
        <v>3431</v>
      </c>
      <c r="AW120" s="4">
        <f t="shared" si="214"/>
        <v>2015.8484848484848</v>
      </c>
      <c r="AX120" s="3">
        <f t="shared" si="215"/>
        <v>1415.1515151515152</v>
      </c>
      <c r="AY120" s="47">
        <v>0</v>
      </c>
      <c r="AZ120" s="47">
        <v>0</v>
      </c>
      <c r="BA120" s="3">
        <f t="shared" si="139"/>
        <v>3431</v>
      </c>
      <c r="BB120" s="47">
        <v>31</v>
      </c>
      <c r="BC120" s="47">
        <v>0.18</v>
      </c>
      <c r="BD120" s="47">
        <v>0</v>
      </c>
      <c r="BE120" s="3">
        <f t="shared" si="140"/>
        <v>0</v>
      </c>
      <c r="BF120" s="3">
        <f t="shared" si="141"/>
        <v>0</v>
      </c>
      <c r="BG120" s="3" t="b">
        <f t="shared" si="142"/>
        <v>1</v>
      </c>
      <c r="BH120" s="17"/>
      <c r="BI120" s="7"/>
      <c r="BJ120" s="12">
        <v>0</v>
      </c>
      <c r="BK120" s="4">
        <f t="shared" si="115"/>
        <v>3431</v>
      </c>
      <c r="BL120" s="4">
        <v>0</v>
      </c>
      <c r="BM120" s="4">
        <f t="shared" si="116"/>
        <v>0</v>
      </c>
      <c r="BN120" s="4">
        <f t="shared" si="117"/>
        <v>3431</v>
      </c>
      <c r="BO120" s="33"/>
      <c r="BP120" s="47">
        <v>503.05</v>
      </c>
      <c r="BQ120" s="3">
        <v>58667</v>
      </c>
      <c r="BR120" s="4">
        <v>-137</v>
      </c>
      <c r="BS120" s="4">
        <f t="shared" si="144"/>
        <v>58667</v>
      </c>
      <c r="BT120" s="3">
        <f t="shared" si="225"/>
        <v>58667</v>
      </c>
      <c r="BU120" s="47">
        <v>0</v>
      </c>
      <c r="BV120" s="47" t="s">
        <v>15</v>
      </c>
      <c r="BY120" s="3">
        <v>3439</v>
      </c>
      <c r="BZ120" s="3">
        <v>3431</v>
      </c>
      <c r="CA120" s="3">
        <v>2398</v>
      </c>
      <c r="CB120" s="3">
        <f t="shared" si="231"/>
        <v>2398</v>
      </c>
      <c r="CC120" s="3">
        <v>0</v>
      </c>
      <c r="CD120" s="3">
        <v>1103</v>
      </c>
      <c r="CE120" s="47">
        <v>0</v>
      </c>
      <c r="CF120" s="3">
        <f t="shared" si="145"/>
        <v>3501</v>
      </c>
      <c r="CG120" s="47">
        <v>7</v>
      </c>
      <c r="CL120" s="47">
        <v>0</v>
      </c>
      <c r="CM120" s="4">
        <f t="shared" si="120"/>
        <v>0</v>
      </c>
      <c r="CN120" s="4">
        <f t="shared" si="121"/>
        <v>3431</v>
      </c>
      <c r="CO120" s="4">
        <f t="shared" si="122"/>
        <v>0</v>
      </c>
      <c r="CP120" s="4">
        <f t="shared" si="123"/>
        <v>70</v>
      </c>
      <c r="CQ120" s="4">
        <f t="shared" si="124"/>
        <v>0</v>
      </c>
      <c r="CR120" s="4">
        <f t="shared" si="125"/>
        <v>0</v>
      </c>
      <c r="CS120" s="4">
        <f t="shared" si="126"/>
        <v>0</v>
      </c>
      <c r="CT120" s="47">
        <v>1.9</v>
      </c>
      <c r="CU120" s="32"/>
      <c r="CV120" s="47">
        <v>361.07</v>
      </c>
      <c r="CW120" s="47">
        <v>612</v>
      </c>
      <c r="CX120" s="4">
        <v>-13</v>
      </c>
      <c r="CY120" s="3">
        <v>3501</v>
      </c>
      <c r="CZ120" s="47">
        <v>0</v>
      </c>
      <c r="DA120" s="3">
        <v>2710</v>
      </c>
      <c r="DB120" s="47">
        <v>592</v>
      </c>
      <c r="DC120" s="47">
        <v>200</v>
      </c>
      <c r="DD120" s="3">
        <f t="shared" si="152"/>
        <v>0</v>
      </c>
      <c r="DE120" s="3">
        <f t="shared" si="153"/>
        <v>0</v>
      </c>
      <c r="DF120" s="4">
        <f t="shared" si="107"/>
        <v>792</v>
      </c>
      <c r="DG120" s="3">
        <f t="shared" si="154"/>
        <v>0</v>
      </c>
      <c r="DH120" s="4">
        <f t="shared" si="146"/>
        <v>0</v>
      </c>
      <c r="DI120" s="3">
        <f t="shared" si="171"/>
        <v>0</v>
      </c>
      <c r="DJ120" s="3">
        <f>CN120+CP120-DF120-DG120</f>
        <v>2709</v>
      </c>
      <c r="DL120" s="3">
        <f t="shared" si="133"/>
        <v>0</v>
      </c>
      <c r="DM120" s="3">
        <f t="shared" si="128"/>
        <v>0</v>
      </c>
      <c r="DN120" s="3">
        <f t="shared" si="129"/>
        <v>0</v>
      </c>
      <c r="DO120" s="3">
        <f t="shared" si="130"/>
        <v>0</v>
      </c>
      <c r="DP120" s="3">
        <f t="shared" si="147"/>
        <v>0</v>
      </c>
      <c r="DS120" s="47">
        <v>0</v>
      </c>
    </row>
    <row r="121" spans="1:123" x14ac:dyDescent="0.3">
      <c r="A121" s="1">
        <v>42488</v>
      </c>
      <c r="B121" s="3">
        <v>100192</v>
      </c>
      <c r="C121" s="4">
        <f t="shared" si="148"/>
        <v>601</v>
      </c>
      <c r="D121" s="4">
        <f t="shared" si="134"/>
        <v>100192</v>
      </c>
      <c r="E121" s="3">
        <f t="shared" si="162"/>
        <v>100192</v>
      </c>
      <c r="F121" s="4">
        <f t="shared" si="155"/>
        <v>601</v>
      </c>
      <c r="G121" s="4">
        <f t="shared" si="131"/>
        <v>302.99974792034283</v>
      </c>
      <c r="H121" s="33"/>
      <c r="I121" s="3">
        <v>49841</v>
      </c>
      <c r="J121" s="4">
        <f t="shared" si="179"/>
        <v>358</v>
      </c>
      <c r="K121" s="4">
        <f t="shared" si="135"/>
        <v>49841</v>
      </c>
      <c r="L121" s="3">
        <f t="shared" si="108"/>
        <v>49841</v>
      </c>
      <c r="M121" s="4">
        <f t="shared" si="109"/>
        <v>358</v>
      </c>
      <c r="O121" s="47"/>
      <c r="P121" s="47">
        <v>661</v>
      </c>
      <c r="Q121" s="21">
        <f t="shared" si="220"/>
        <v>661</v>
      </c>
      <c r="R121" s="21">
        <v>0</v>
      </c>
      <c r="S121" s="33"/>
      <c r="T121" s="3">
        <v>83566</v>
      </c>
      <c r="U121" s="4">
        <f t="shared" si="110"/>
        <v>-263</v>
      </c>
      <c r="V121" s="4">
        <f t="shared" si="136"/>
        <v>81248</v>
      </c>
      <c r="W121" s="3">
        <f t="shared" ref="W121:W131" si="232">T121</f>
        <v>83566</v>
      </c>
      <c r="X121" s="4">
        <f t="shared" ref="X121:X131" si="233">W121-W120</f>
        <v>-263</v>
      </c>
      <c r="Z121" s="47"/>
      <c r="AA121" s="47">
        <v>1104</v>
      </c>
      <c r="AB121" s="3">
        <f t="shared" ref="AB121:AB152" si="234">AA121</f>
        <v>1104</v>
      </c>
      <c r="AC121" s="3">
        <v>0</v>
      </c>
      <c r="AD121" s="41">
        <f t="shared" si="163"/>
        <v>0</v>
      </c>
      <c r="AE121" s="3">
        <v>133407</v>
      </c>
      <c r="AF121" s="3">
        <v>1746</v>
      </c>
      <c r="AG121" s="3">
        <v>1794</v>
      </c>
      <c r="AH121" s="4">
        <f t="shared" si="113"/>
        <v>180.48903453491303</v>
      </c>
      <c r="AI121" s="33"/>
      <c r="AJ121" s="47">
        <v>882.47</v>
      </c>
      <c r="AK121" s="3">
        <v>624608</v>
      </c>
      <c r="AL121" s="4">
        <f t="shared" si="106"/>
        <v>-4457</v>
      </c>
      <c r="AM121" s="3">
        <v>2220000</v>
      </c>
      <c r="AN121" s="3">
        <f t="shared" si="138"/>
        <v>602402</v>
      </c>
      <c r="AO121" s="3">
        <f t="shared" si="180"/>
        <v>624608</v>
      </c>
      <c r="AP121" s="4">
        <f t="shared" si="181"/>
        <v>-4457</v>
      </c>
      <c r="AQ121" s="47" t="s">
        <v>13</v>
      </c>
      <c r="AT121" s="3">
        <v>1746</v>
      </c>
      <c r="AV121" s="3">
        <v>3974</v>
      </c>
      <c r="AW121" s="4">
        <f t="shared" si="214"/>
        <v>1722.9898989898988</v>
      </c>
      <c r="AX121" s="3">
        <f t="shared" si="215"/>
        <v>2251.0101010101012</v>
      </c>
      <c r="AY121" s="47">
        <v>0</v>
      </c>
      <c r="AZ121" s="47">
        <v>0</v>
      </c>
      <c r="BA121" s="3">
        <f t="shared" si="139"/>
        <v>3974</v>
      </c>
      <c r="BB121" s="47">
        <v>19</v>
      </c>
      <c r="BC121" s="47">
        <v>0.11</v>
      </c>
      <c r="BD121" s="47">
        <v>0.35</v>
      </c>
      <c r="BE121" s="3">
        <f t="shared" si="140"/>
        <v>0</v>
      </c>
      <c r="BF121" s="3">
        <f t="shared" si="141"/>
        <v>0</v>
      </c>
      <c r="BG121" s="3" t="b">
        <f t="shared" si="142"/>
        <v>1</v>
      </c>
      <c r="BH121" s="17"/>
      <c r="BI121" s="7"/>
      <c r="BJ121" s="12">
        <v>0</v>
      </c>
      <c r="BK121" s="4">
        <f t="shared" si="115"/>
        <v>3974</v>
      </c>
      <c r="BL121" s="4">
        <v>0</v>
      </c>
      <c r="BM121" s="4">
        <f t="shared" si="116"/>
        <v>0</v>
      </c>
      <c r="BN121" s="4">
        <f t="shared" si="117"/>
        <v>3974</v>
      </c>
      <c r="BO121" s="33"/>
      <c r="BP121" s="47">
        <v>505</v>
      </c>
      <c r="BQ121" s="3">
        <v>60907</v>
      </c>
      <c r="BR121" s="4">
        <v>2240</v>
      </c>
      <c r="BS121" s="4">
        <f t="shared" si="144"/>
        <v>60514</v>
      </c>
      <c r="BT121" s="3">
        <f t="shared" si="225"/>
        <v>60907</v>
      </c>
      <c r="BU121" s="4">
        <f>BS121-BS120+BQ121-BT116</f>
        <v>2044</v>
      </c>
      <c r="BV121" s="47" t="s">
        <v>51</v>
      </c>
      <c r="BY121" s="3">
        <v>4032</v>
      </c>
      <c r="BZ121" s="3">
        <v>3974</v>
      </c>
      <c r="CA121" s="3">
        <v>2361</v>
      </c>
      <c r="CB121" s="3">
        <f t="shared" si="231"/>
        <v>2361</v>
      </c>
      <c r="CC121" s="3">
        <v>0</v>
      </c>
      <c r="CD121" s="47">
        <v>538</v>
      </c>
      <c r="CE121" s="47">
        <v>0</v>
      </c>
      <c r="CF121" s="3">
        <f t="shared" si="145"/>
        <v>2899</v>
      </c>
      <c r="CG121" s="47">
        <v>4</v>
      </c>
      <c r="CH121" s="4">
        <f t="shared" ref="CH121:CH122" si="235">BU121/1.98</f>
        <v>1032.3232323232323</v>
      </c>
      <c r="CI121" s="4">
        <f t="shared" ref="CI121:CI122" si="236">MIN(CH121,BF121+BE121)</f>
        <v>0</v>
      </c>
      <c r="CJ121" s="4">
        <f>MIN(CH121-CI121,BK121)</f>
        <v>1032.3232323232323</v>
      </c>
      <c r="CK121" s="4">
        <f t="shared" ref="CK121:CK122" si="237">MAX(0,CH121-CI121-CJ121)</f>
        <v>0</v>
      </c>
      <c r="CL121" s="47">
        <v>0</v>
      </c>
      <c r="CM121" s="4">
        <f t="shared" si="120"/>
        <v>0</v>
      </c>
      <c r="CN121" s="4">
        <f t="shared" si="121"/>
        <v>2899</v>
      </c>
      <c r="CO121" s="4">
        <f t="shared" si="122"/>
        <v>0</v>
      </c>
      <c r="CP121" s="4">
        <f t="shared" si="123"/>
        <v>0</v>
      </c>
      <c r="CQ121" s="4">
        <f t="shared" si="124"/>
        <v>0</v>
      </c>
      <c r="CR121" s="4">
        <f t="shared" si="125"/>
        <v>42.676767676767668</v>
      </c>
      <c r="CS121" s="4">
        <f t="shared" si="126"/>
        <v>0</v>
      </c>
      <c r="CT121" s="47">
        <v>2</v>
      </c>
      <c r="CU121" s="32"/>
      <c r="CV121" s="47">
        <v>360.9</v>
      </c>
      <c r="CW121" s="47">
        <v>600</v>
      </c>
      <c r="CX121" s="4">
        <v>-12</v>
      </c>
      <c r="CY121" s="3">
        <v>2899</v>
      </c>
      <c r="CZ121" s="47">
        <v>0</v>
      </c>
      <c r="DA121" s="3">
        <v>2254</v>
      </c>
      <c r="DB121" s="47">
        <v>452</v>
      </c>
      <c r="DC121" s="47">
        <v>201</v>
      </c>
      <c r="DD121" s="3">
        <f t="shared" si="152"/>
        <v>0</v>
      </c>
      <c r="DE121" s="3">
        <f t="shared" si="153"/>
        <v>0</v>
      </c>
      <c r="DF121" s="4">
        <f t="shared" si="107"/>
        <v>653</v>
      </c>
      <c r="DG121" s="3">
        <f t="shared" si="154"/>
        <v>0</v>
      </c>
      <c r="DH121" s="4">
        <f t="shared" si="146"/>
        <v>0</v>
      </c>
      <c r="DI121" s="3">
        <f t="shared" si="171"/>
        <v>0</v>
      </c>
      <c r="DJ121" s="3">
        <f t="shared" si="127"/>
        <v>2246</v>
      </c>
      <c r="DL121" s="3">
        <f t="shared" si="133"/>
        <v>0</v>
      </c>
      <c r="DM121" s="3">
        <f t="shared" si="128"/>
        <v>0</v>
      </c>
      <c r="DN121" s="3">
        <f t="shared" si="129"/>
        <v>0</v>
      </c>
      <c r="DO121" s="3">
        <f t="shared" si="130"/>
        <v>0</v>
      </c>
      <c r="DP121" s="3">
        <f t="shared" si="147"/>
        <v>0</v>
      </c>
      <c r="DS121" s="47">
        <v>0</v>
      </c>
    </row>
    <row r="122" spans="1:123" x14ac:dyDescent="0.3">
      <c r="A122" s="1">
        <v>42489</v>
      </c>
      <c r="B122" s="3">
        <v>100946</v>
      </c>
      <c r="C122" s="4">
        <f t="shared" si="148"/>
        <v>754</v>
      </c>
      <c r="D122" s="4">
        <f t="shared" si="134"/>
        <v>100946</v>
      </c>
      <c r="E122" s="3">
        <f t="shared" si="162"/>
        <v>100946</v>
      </c>
      <c r="F122" s="4">
        <f t="shared" si="155"/>
        <v>754</v>
      </c>
      <c r="G122" s="4">
        <f t="shared" si="131"/>
        <v>380.13612301487268</v>
      </c>
      <c r="H122" s="33"/>
      <c r="I122" s="3">
        <v>49987</v>
      </c>
      <c r="J122" s="4">
        <f t="shared" si="179"/>
        <v>146</v>
      </c>
      <c r="K122" s="4">
        <f t="shared" si="135"/>
        <v>49987</v>
      </c>
      <c r="L122" s="3">
        <f t="shared" si="108"/>
        <v>49987</v>
      </c>
      <c r="M122" s="4">
        <f t="shared" si="109"/>
        <v>146</v>
      </c>
      <c r="O122" s="47"/>
      <c r="P122" s="47">
        <v>699</v>
      </c>
      <c r="Q122" s="21">
        <f t="shared" si="220"/>
        <v>699</v>
      </c>
      <c r="R122" s="21">
        <v>0</v>
      </c>
      <c r="S122" s="33"/>
      <c r="T122" s="3">
        <v>83357</v>
      </c>
      <c r="U122" s="4">
        <f t="shared" si="110"/>
        <v>-209</v>
      </c>
      <c r="V122" s="4">
        <f t="shared" si="136"/>
        <v>81248</v>
      </c>
      <c r="W122" s="3">
        <f t="shared" si="232"/>
        <v>83357</v>
      </c>
      <c r="X122" s="4">
        <f t="shared" si="233"/>
        <v>-209</v>
      </c>
      <c r="Z122" s="47"/>
      <c r="AA122" s="47">
        <v>1120</v>
      </c>
      <c r="AB122" s="3">
        <f t="shared" si="234"/>
        <v>1120</v>
      </c>
      <c r="AC122" s="3">
        <v>0</v>
      </c>
      <c r="AD122" s="41">
        <f t="shared" si="163"/>
        <v>0</v>
      </c>
      <c r="AE122" s="3">
        <v>133344</v>
      </c>
      <c r="AF122" s="3">
        <v>1801</v>
      </c>
      <c r="AG122" s="3">
        <v>1769</v>
      </c>
      <c r="AH122" s="4">
        <f t="shared" si="113"/>
        <v>73.607259894126543</v>
      </c>
      <c r="AI122" s="33"/>
      <c r="AJ122" s="47">
        <v>882.06</v>
      </c>
      <c r="AK122" s="3">
        <v>622411</v>
      </c>
      <c r="AL122" s="4">
        <f t="shared" si="106"/>
        <v>-2197</v>
      </c>
      <c r="AM122" s="3">
        <v>2226250</v>
      </c>
      <c r="AN122" s="3">
        <f t="shared" si="138"/>
        <v>602402</v>
      </c>
      <c r="AO122" s="3">
        <f t="shared" si="180"/>
        <v>622411</v>
      </c>
      <c r="AP122" s="4">
        <f t="shared" si="181"/>
        <v>-2197</v>
      </c>
      <c r="AQ122" s="47" t="s">
        <v>13</v>
      </c>
      <c r="AT122" s="3">
        <v>1801</v>
      </c>
      <c r="AV122" s="3">
        <v>2876</v>
      </c>
      <c r="AW122" s="4">
        <f t="shared" si="214"/>
        <v>1766.4040404040404</v>
      </c>
      <c r="AX122" s="3">
        <f t="shared" si="215"/>
        <v>1109.5959595959596</v>
      </c>
      <c r="AY122" s="47">
        <v>0</v>
      </c>
      <c r="AZ122" s="47">
        <v>0</v>
      </c>
      <c r="BA122" s="3">
        <f t="shared" si="139"/>
        <v>2876</v>
      </c>
      <c r="BB122" s="47">
        <v>33</v>
      </c>
      <c r="BC122" s="47">
        <v>0.19</v>
      </c>
      <c r="BD122" s="47">
        <v>0</v>
      </c>
      <c r="BE122" s="3">
        <f t="shared" si="140"/>
        <v>0</v>
      </c>
      <c r="BF122" s="3">
        <f t="shared" si="141"/>
        <v>0</v>
      </c>
      <c r="BG122" s="3" t="b">
        <f t="shared" si="142"/>
        <v>1</v>
      </c>
      <c r="BH122" s="17"/>
      <c r="BI122" s="7"/>
      <c r="BJ122" s="12">
        <v>0</v>
      </c>
      <c r="BK122" s="4">
        <f t="shared" si="115"/>
        <v>2876</v>
      </c>
      <c r="BL122" s="4">
        <v>0</v>
      </c>
      <c r="BM122" s="4">
        <f t="shared" si="116"/>
        <v>0</v>
      </c>
      <c r="BN122" s="4">
        <f t="shared" si="117"/>
        <v>2876</v>
      </c>
      <c r="BO122" s="33"/>
      <c r="BP122" s="47">
        <v>505.83</v>
      </c>
      <c r="BQ122" s="3">
        <v>61883</v>
      </c>
      <c r="BR122" s="4">
        <v>976</v>
      </c>
      <c r="BS122" s="4">
        <f t="shared" si="144"/>
        <v>60514</v>
      </c>
      <c r="BT122" s="18">
        <f t="shared" si="225"/>
        <v>61883</v>
      </c>
      <c r="BU122" s="4">
        <f t="shared" ref="BU122:BU125" si="238">BT122-BT121</f>
        <v>976</v>
      </c>
      <c r="BV122" s="47" t="s">
        <v>17</v>
      </c>
      <c r="BY122" s="3">
        <v>2884</v>
      </c>
      <c r="BZ122" s="3">
        <v>2876</v>
      </c>
      <c r="CA122" s="3">
        <v>2385</v>
      </c>
      <c r="CB122" s="3">
        <f t="shared" si="231"/>
        <v>2385</v>
      </c>
      <c r="CC122" s="3">
        <v>0</v>
      </c>
      <c r="CD122" s="47">
        <v>0</v>
      </c>
      <c r="CE122" s="47">
        <v>0</v>
      </c>
      <c r="CF122" s="3">
        <f t="shared" si="145"/>
        <v>2385</v>
      </c>
      <c r="CG122" s="47">
        <v>7</v>
      </c>
      <c r="CH122" s="4">
        <f t="shared" si="235"/>
        <v>492.92929292929296</v>
      </c>
      <c r="CI122" s="4">
        <f t="shared" si="236"/>
        <v>0</v>
      </c>
      <c r="CJ122" s="4">
        <f>MIN(CH122-CI122,BK122)</f>
        <v>492.92929292929296</v>
      </c>
      <c r="CK122" s="4">
        <f t="shared" si="237"/>
        <v>0</v>
      </c>
      <c r="CL122" s="47">
        <v>0</v>
      </c>
      <c r="CM122" s="4">
        <f t="shared" si="120"/>
        <v>0</v>
      </c>
      <c r="CN122" s="4">
        <f t="shared" si="121"/>
        <v>2383.0707070707072</v>
      </c>
      <c r="CO122" s="4">
        <f t="shared" si="122"/>
        <v>0</v>
      </c>
      <c r="CP122" s="4">
        <f t="shared" si="123"/>
        <v>1.929292929292842</v>
      </c>
      <c r="CQ122" s="4">
        <f t="shared" si="124"/>
        <v>0</v>
      </c>
      <c r="CR122" s="4">
        <f t="shared" si="125"/>
        <v>0</v>
      </c>
      <c r="CS122" s="4">
        <f t="shared" si="126"/>
        <v>0</v>
      </c>
      <c r="CT122" s="47">
        <v>1.6</v>
      </c>
      <c r="CU122" s="32"/>
      <c r="CV122" s="47">
        <v>360.71</v>
      </c>
      <c r="CW122" s="47">
        <v>587</v>
      </c>
      <c r="CX122" s="4">
        <v>-13</v>
      </c>
      <c r="CY122" s="3">
        <v>2385</v>
      </c>
      <c r="CZ122" s="47">
        <v>0</v>
      </c>
      <c r="DA122" s="3">
        <v>1822</v>
      </c>
      <c r="DB122" s="47">
        <v>447</v>
      </c>
      <c r="DC122" s="47">
        <v>130</v>
      </c>
      <c r="DD122" s="3">
        <f t="shared" si="152"/>
        <v>0</v>
      </c>
      <c r="DE122" s="3">
        <f t="shared" si="153"/>
        <v>0</v>
      </c>
      <c r="DF122" s="4">
        <f t="shared" si="107"/>
        <v>577</v>
      </c>
      <c r="DG122" s="3">
        <f t="shared" si="154"/>
        <v>0</v>
      </c>
      <c r="DH122" s="4">
        <f t="shared" si="146"/>
        <v>0</v>
      </c>
      <c r="DI122" s="3">
        <f t="shared" si="171"/>
        <v>0</v>
      </c>
      <c r="DJ122" s="3">
        <f t="shared" si="127"/>
        <v>1808</v>
      </c>
      <c r="DL122" s="3">
        <f t="shared" si="133"/>
        <v>0</v>
      </c>
      <c r="DM122" s="3">
        <f t="shared" si="128"/>
        <v>0</v>
      </c>
      <c r="DN122" s="3">
        <f t="shared" si="129"/>
        <v>0</v>
      </c>
      <c r="DO122" s="3">
        <f t="shared" si="130"/>
        <v>0</v>
      </c>
      <c r="DP122" s="3">
        <f t="shared" si="147"/>
        <v>0</v>
      </c>
      <c r="DS122" s="47">
        <v>0</v>
      </c>
    </row>
    <row r="123" spans="1:123" x14ac:dyDescent="0.3">
      <c r="A123" s="1">
        <v>42490</v>
      </c>
      <c r="B123" s="3">
        <v>101703</v>
      </c>
      <c r="C123" s="4">
        <f t="shared" si="148"/>
        <v>757</v>
      </c>
      <c r="D123" s="4">
        <f t="shared" si="134"/>
        <v>101703</v>
      </c>
      <c r="E123" s="3">
        <f t="shared" si="162"/>
        <v>101703</v>
      </c>
      <c r="F123" s="4">
        <f t="shared" si="155"/>
        <v>757</v>
      </c>
      <c r="G123" s="4">
        <f t="shared" si="131"/>
        <v>381.64860095790272</v>
      </c>
      <c r="H123" s="33"/>
      <c r="I123" s="3">
        <v>50542</v>
      </c>
      <c r="J123" s="4">
        <f t="shared" si="179"/>
        <v>555</v>
      </c>
      <c r="K123" s="4">
        <f t="shared" si="135"/>
        <v>50542</v>
      </c>
      <c r="L123" s="3">
        <f t="shared" si="108"/>
        <v>50542</v>
      </c>
      <c r="M123" s="4">
        <f t="shared" si="109"/>
        <v>555</v>
      </c>
      <c r="N123" s="4">
        <f>SUM(M94:M123)</f>
        <v>32954</v>
      </c>
      <c r="O123" s="47">
        <v>0</v>
      </c>
      <c r="P123" s="47">
        <v>543</v>
      </c>
      <c r="Q123" s="21">
        <f t="shared" si="220"/>
        <v>543</v>
      </c>
      <c r="R123" s="21">
        <v>0</v>
      </c>
      <c r="S123" s="33"/>
      <c r="T123" s="3">
        <v>82838</v>
      </c>
      <c r="U123" s="4">
        <f t="shared" si="110"/>
        <v>-519</v>
      </c>
      <c r="V123" s="4">
        <f t="shared" si="136"/>
        <v>81248</v>
      </c>
      <c r="W123" s="3">
        <f t="shared" si="232"/>
        <v>82838</v>
      </c>
      <c r="X123" s="4">
        <f t="shared" si="233"/>
        <v>-519</v>
      </c>
      <c r="Y123" s="3">
        <f>SUM(X114:X117,X94:X112)</f>
        <v>11876</v>
      </c>
      <c r="Z123" s="4">
        <f>-SUM(X113,X118:X123)</f>
        <v>1662</v>
      </c>
      <c r="AA123" s="47">
        <v>1122</v>
      </c>
      <c r="AB123" s="3">
        <f t="shared" si="234"/>
        <v>1122</v>
      </c>
      <c r="AC123" s="3">
        <v>0</v>
      </c>
      <c r="AD123" s="41">
        <f t="shared" si="163"/>
        <v>0</v>
      </c>
      <c r="AE123" s="3">
        <v>133380</v>
      </c>
      <c r="AF123" s="3">
        <v>1831</v>
      </c>
      <c r="AG123" s="3">
        <v>1849</v>
      </c>
      <c r="AH123" s="4">
        <f t="shared" si="113"/>
        <v>279.80841946054954</v>
      </c>
      <c r="AI123" s="33"/>
      <c r="AJ123" s="47">
        <v>882.01</v>
      </c>
      <c r="AK123" s="3">
        <v>622143</v>
      </c>
      <c r="AL123" s="4">
        <f t="shared" si="106"/>
        <v>-268</v>
      </c>
      <c r="AM123" s="3">
        <v>2232500</v>
      </c>
      <c r="AN123" s="3">
        <f t="shared" si="138"/>
        <v>602402</v>
      </c>
      <c r="AO123" s="3">
        <f t="shared" si="180"/>
        <v>622143</v>
      </c>
      <c r="AP123" s="4">
        <f t="shared" si="181"/>
        <v>-268</v>
      </c>
      <c r="AQ123" s="47" t="s">
        <v>13</v>
      </c>
      <c r="AR123" s="4">
        <f>SUM(AP100:AP111,AP97:AP98,AP94:AP95)</f>
        <v>31311</v>
      </c>
      <c r="AS123" s="4">
        <f>-SUM(AP96,AP99,AP112:AP123)</f>
        <v>26512</v>
      </c>
      <c r="AT123" s="3">
        <v>1831</v>
      </c>
      <c r="AV123" s="3">
        <v>1924</v>
      </c>
      <c r="AW123" s="4">
        <f t="shared" si="214"/>
        <v>1788.6464646464647</v>
      </c>
      <c r="AX123" s="3">
        <f t="shared" si="215"/>
        <v>135.35353535353536</v>
      </c>
      <c r="AY123" s="47">
        <v>0</v>
      </c>
      <c r="AZ123" s="47">
        <v>0</v>
      </c>
      <c r="BA123" s="3">
        <f t="shared" si="139"/>
        <v>1924</v>
      </c>
      <c r="BB123" s="47">
        <v>42</v>
      </c>
      <c r="BC123" s="47">
        <v>0.24</v>
      </c>
      <c r="BD123" s="47">
        <v>0.05</v>
      </c>
      <c r="BE123" s="3">
        <f t="shared" si="140"/>
        <v>0</v>
      </c>
      <c r="BF123" s="3">
        <f t="shared" si="141"/>
        <v>0</v>
      </c>
      <c r="BG123" s="3" t="b">
        <f t="shared" si="142"/>
        <v>1</v>
      </c>
      <c r="BH123" s="17"/>
      <c r="BI123" s="7"/>
      <c r="BJ123" s="12">
        <v>0</v>
      </c>
      <c r="BK123" s="4">
        <f t="shared" si="115"/>
        <v>1924</v>
      </c>
      <c r="BL123" s="4">
        <v>0</v>
      </c>
      <c r="BM123" s="4">
        <f t="shared" si="116"/>
        <v>0</v>
      </c>
      <c r="BN123" s="4">
        <f t="shared" si="117"/>
        <v>1924</v>
      </c>
      <c r="BO123" s="33"/>
      <c r="BP123" s="47">
        <v>505.75</v>
      </c>
      <c r="BQ123" s="3">
        <v>61789</v>
      </c>
      <c r="BR123" s="4">
        <v>-94</v>
      </c>
      <c r="BS123" s="4">
        <f t="shared" si="144"/>
        <v>60514</v>
      </c>
      <c r="BT123" s="3">
        <f t="shared" ref="BT123:BT125" si="239">BQ123</f>
        <v>61789</v>
      </c>
      <c r="BU123" s="4">
        <f t="shared" si="238"/>
        <v>-94</v>
      </c>
      <c r="BV123" s="47" t="s">
        <v>13</v>
      </c>
      <c r="BW123" s="3">
        <f>SUM(BU120:BU122,BU116,BU108,BU104:BU105,BU94:BU102)</f>
        <v>9259</v>
      </c>
      <c r="BX123" s="4">
        <f>-SUM(BU103,BU106,BU109:BU113,BU117,BU123)</f>
        <v>2351</v>
      </c>
      <c r="BY123" s="3">
        <v>1916</v>
      </c>
      <c r="BZ123" s="3">
        <v>1924</v>
      </c>
      <c r="CA123" s="3">
        <v>1954</v>
      </c>
      <c r="CB123" s="3">
        <f t="shared" si="231"/>
        <v>1906.5252525252524</v>
      </c>
      <c r="CC123" s="3">
        <f t="shared" ref="CC123:CC125" si="240">-BU123/1.98</f>
        <v>47.474747474747474</v>
      </c>
      <c r="CD123" s="47">
        <v>0</v>
      </c>
      <c r="CE123" s="47">
        <v>0</v>
      </c>
      <c r="CF123" s="3">
        <f t="shared" si="145"/>
        <v>1954</v>
      </c>
      <c r="CG123" s="47">
        <v>9</v>
      </c>
      <c r="CL123" s="4">
        <f t="shared" ref="CL123:CL125" si="241">MIN(CF123,-BU123/1.98-CG123)</f>
        <v>38.474747474747474</v>
      </c>
      <c r="CM123" s="4">
        <f t="shared" si="120"/>
        <v>0</v>
      </c>
      <c r="CN123" s="4">
        <f t="shared" si="121"/>
        <v>1915.5252525252524</v>
      </c>
      <c r="CO123" s="4">
        <f t="shared" si="122"/>
        <v>0</v>
      </c>
      <c r="CP123" s="4">
        <f t="shared" si="123"/>
        <v>9.9475983006414026E-14</v>
      </c>
      <c r="CQ123" s="4">
        <f t="shared" si="124"/>
        <v>0</v>
      </c>
      <c r="CR123" s="4">
        <f t="shared" si="125"/>
        <v>8.4747474747475735</v>
      </c>
      <c r="CS123" s="4">
        <f t="shared" si="126"/>
        <v>0</v>
      </c>
      <c r="CT123" s="47">
        <v>1.5</v>
      </c>
      <c r="CU123" s="32"/>
      <c r="CV123" s="47">
        <v>360.52</v>
      </c>
      <c r="CW123" s="47">
        <v>573</v>
      </c>
      <c r="CX123" s="4">
        <v>-14</v>
      </c>
      <c r="CY123" s="3">
        <v>1954</v>
      </c>
      <c r="CZ123" s="47">
        <v>0</v>
      </c>
      <c r="DA123" s="3">
        <v>1453</v>
      </c>
      <c r="DB123" s="47">
        <v>411</v>
      </c>
      <c r="DC123" s="47">
        <v>91</v>
      </c>
      <c r="DD123" s="3">
        <f t="shared" si="152"/>
        <v>0</v>
      </c>
      <c r="DE123" s="3">
        <f t="shared" si="153"/>
        <v>38.474747474747474</v>
      </c>
      <c r="DF123" s="4">
        <f t="shared" si="107"/>
        <v>463.52525252525254</v>
      </c>
      <c r="DG123" s="3">
        <f t="shared" si="154"/>
        <v>0</v>
      </c>
      <c r="DH123" s="4">
        <f t="shared" si="146"/>
        <v>0</v>
      </c>
      <c r="DI123" s="3">
        <f t="shared" si="171"/>
        <v>0</v>
      </c>
      <c r="DJ123" s="3">
        <f t="shared" si="127"/>
        <v>1452</v>
      </c>
      <c r="DL123" s="3">
        <f t="shared" si="133"/>
        <v>0</v>
      </c>
      <c r="DM123" s="3">
        <f t="shared" si="128"/>
        <v>0</v>
      </c>
      <c r="DN123" s="3">
        <f t="shared" si="129"/>
        <v>0</v>
      </c>
      <c r="DO123" s="3">
        <f t="shared" si="130"/>
        <v>0</v>
      </c>
      <c r="DP123" s="3">
        <f t="shared" si="147"/>
        <v>0</v>
      </c>
      <c r="DS123" s="47">
        <v>0</v>
      </c>
    </row>
    <row r="124" spans="1:123" x14ac:dyDescent="0.3">
      <c r="A124" s="1">
        <v>42491</v>
      </c>
      <c r="B124" s="3">
        <v>102464</v>
      </c>
      <c r="C124" s="4">
        <f t="shared" si="148"/>
        <v>761</v>
      </c>
      <c r="D124" s="4">
        <f t="shared" si="134"/>
        <v>102464</v>
      </c>
      <c r="E124" s="3">
        <f t="shared" si="162"/>
        <v>102464</v>
      </c>
      <c r="F124" s="4">
        <f t="shared" si="155"/>
        <v>761</v>
      </c>
      <c r="G124" s="4">
        <f t="shared" si="131"/>
        <v>383.66523821527602</v>
      </c>
      <c r="H124" s="33"/>
      <c r="I124" s="3">
        <v>50860</v>
      </c>
      <c r="J124" s="4">
        <f t="shared" si="179"/>
        <v>318</v>
      </c>
      <c r="K124" s="4">
        <f t="shared" si="135"/>
        <v>50860</v>
      </c>
      <c r="L124" s="3">
        <f t="shared" si="108"/>
        <v>50860</v>
      </c>
      <c r="M124" s="4">
        <f t="shared" si="109"/>
        <v>318</v>
      </c>
      <c r="O124" s="47"/>
      <c r="P124" s="47">
        <v>671</v>
      </c>
      <c r="Q124" s="21">
        <f t="shared" si="220"/>
        <v>671</v>
      </c>
      <c r="R124" s="21">
        <v>0</v>
      </c>
      <c r="S124" s="33"/>
      <c r="T124" s="3">
        <v>82582</v>
      </c>
      <c r="U124" s="4">
        <f t="shared" si="110"/>
        <v>-256</v>
      </c>
      <c r="V124" s="4">
        <f t="shared" si="136"/>
        <v>81248</v>
      </c>
      <c r="W124" s="3">
        <f t="shared" si="232"/>
        <v>82582</v>
      </c>
      <c r="X124" s="4">
        <f t="shared" si="233"/>
        <v>-256</v>
      </c>
      <c r="Z124" s="47"/>
      <c r="AA124" s="47">
        <v>1123</v>
      </c>
      <c r="AB124" s="3">
        <f t="shared" si="234"/>
        <v>1123</v>
      </c>
      <c r="AC124" s="3">
        <v>0</v>
      </c>
      <c r="AD124" s="41">
        <f t="shared" si="163"/>
        <v>0</v>
      </c>
      <c r="AE124" s="3">
        <v>133442</v>
      </c>
      <c r="AF124" s="3">
        <v>1737</v>
      </c>
      <c r="AG124" s="3">
        <v>1768</v>
      </c>
      <c r="AH124" s="4">
        <f t="shared" si="113"/>
        <v>160.32266196117973</v>
      </c>
      <c r="AI124" s="33"/>
      <c r="AJ124" s="47">
        <v>881.92</v>
      </c>
      <c r="AK124" s="3">
        <v>621662</v>
      </c>
      <c r="AL124" s="4">
        <f t="shared" si="106"/>
        <v>-481</v>
      </c>
      <c r="AM124" s="3">
        <v>2238750</v>
      </c>
      <c r="AN124" s="3">
        <f t="shared" si="138"/>
        <v>602402</v>
      </c>
      <c r="AO124" s="3">
        <f t="shared" si="180"/>
        <v>621662</v>
      </c>
      <c r="AP124" s="4">
        <f t="shared" si="181"/>
        <v>-481</v>
      </c>
      <c r="AQ124" s="47" t="s">
        <v>13</v>
      </c>
      <c r="AT124" s="3">
        <v>1737</v>
      </c>
      <c r="AV124" s="3">
        <v>1925</v>
      </c>
      <c r="AW124" s="4">
        <f t="shared" si="214"/>
        <v>1682.0707070707072</v>
      </c>
      <c r="AX124" s="3">
        <f t="shared" si="215"/>
        <v>242.92929292929293</v>
      </c>
      <c r="AY124" s="47">
        <v>0</v>
      </c>
      <c r="AZ124" s="47">
        <v>0</v>
      </c>
      <c r="BA124" s="3">
        <f t="shared" si="139"/>
        <v>1925</v>
      </c>
      <c r="BB124" s="47">
        <v>55</v>
      </c>
      <c r="BC124" s="47">
        <v>0.32</v>
      </c>
      <c r="BD124" s="47">
        <v>0</v>
      </c>
      <c r="BE124" s="3">
        <f t="shared" si="140"/>
        <v>0</v>
      </c>
      <c r="BF124" s="3">
        <f t="shared" si="141"/>
        <v>0</v>
      </c>
      <c r="BG124" s="3" t="b">
        <f t="shared" si="142"/>
        <v>1</v>
      </c>
      <c r="BH124" s="17"/>
      <c r="BI124" s="7"/>
      <c r="BJ124" s="12">
        <v>0</v>
      </c>
      <c r="BK124" s="4">
        <f t="shared" si="115"/>
        <v>1925</v>
      </c>
      <c r="BL124" s="4">
        <v>0</v>
      </c>
      <c r="BM124" s="4">
        <f t="shared" si="116"/>
        <v>0</v>
      </c>
      <c r="BN124" s="4">
        <f t="shared" si="117"/>
        <v>1925</v>
      </c>
      <c r="BO124" s="33"/>
      <c r="BP124" s="47">
        <v>505.67</v>
      </c>
      <c r="BQ124" s="3">
        <v>61695</v>
      </c>
      <c r="BR124" s="4">
        <v>-94</v>
      </c>
      <c r="BS124" s="4">
        <f t="shared" si="144"/>
        <v>60514</v>
      </c>
      <c r="BT124" s="3">
        <f t="shared" si="239"/>
        <v>61695</v>
      </c>
      <c r="BU124" s="4">
        <f t="shared" si="238"/>
        <v>-94</v>
      </c>
      <c r="BV124" s="47" t="s">
        <v>13</v>
      </c>
      <c r="BY124" s="3">
        <v>1941</v>
      </c>
      <c r="BZ124" s="3">
        <v>1925</v>
      </c>
      <c r="CA124" s="3">
        <v>1976</v>
      </c>
      <c r="CB124" s="3">
        <f t="shared" si="231"/>
        <v>1928.5252525252524</v>
      </c>
      <c r="CC124" s="3">
        <f t="shared" si="240"/>
        <v>47.474747474747474</v>
      </c>
      <c r="CD124" s="47">
        <v>0</v>
      </c>
      <c r="CE124" s="47">
        <v>0</v>
      </c>
      <c r="CF124" s="3">
        <f t="shared" si="145"/>
        <v>1976</v>
      </c>
      <c r="CG124" s="47">
        <v>12</v>
      </c>
      <c r="CL124" s="4">
        <f t="shared" si="241"/>
        <v>35.474747474747474</v>
      </c>
      <c r="CM124" s="4">
        <f t="shared" si="120"/>
        <v>0</v>
      </c>
      <c r="CN124" s="4">
        <f t="shared" si="121"/>
        <v>1925</v>
      </c>
      <c r="CO124" s="4">
        <f t="shared" si="122"/>
        <v>0</v>
      </c>
      <c r="CP124" s="4">
        <f t="shared" si="123"/>
        <v>15.525252525252526</v>
      </c>
      <c r="CQ124" s="4">
        <f t="shared" si="124"/>
        <v>0</v>
      </c>
      <c r="CR124" s="4">
        <f t="shared" si="125"/>
        <v>0</v>
      </c>
      <c r="CS124" s="4">
        <f t="shared" si="126"/>
        <v>0</v>
      </c>
      <c r="CT124" s="47">
        <v>1.3</v>
      </c>
      <c r="CU124" s="32"/>
      <c r="CV124" s="47">
        <v>360.52</v>
      </c>
      <c r="CW124" s="47">
        <v>573</v>
      </c>
      <c r="CX124" s="4">
        <v>0</v>
      </c>
      <c r="CY124" s="3">
        <v>1976</v>
      </c>
      <c r="CZ124" s="47">
        <v>0</v>
      </c>
      <c r="DA124" s="3">
        <v>1418</v>
      </c>
      <c r="DB124" s="47">
        <v>411</v>
      </c>
      <c r="DC124" s="47">
        <v>157</v>
      </c>
      <c r="DD124" s="3">
        <f t="shared" si="152"/>
        <v>0</v>
      </c>
      <c r="DE124" s="3">
        <f t="shared" si="153"/>
        <v>35.474747474747474</v>
      </c>
      <c r="DF124" s="4">
        <f t="shared" si="107"/>
        <v>532.52525252525254</v>
      </c>
      <c r="DG124" s="4">
        <v>0</v>
      </c>
      <c r="DH124" s="4">
        <f t="shared" si="146"/>
        <v>0</v>
      </c>
      <c r="DI124" s="3">
        <f t="shared" si="171"/>
        <v>0</v>
      </c>
      <c r="DJ124" s="3">
        <f t="shared" si="127"/>
        <v>1408</v>
      </c>
      <c r="DL124" s="3">
        <f t="shared" si="133"/>
        <v>0</v>
      </c>
      <c r="DM124" s="3">
        <f t="shared" si="128"/>
        <v>0</v>
      </c>
      <c r="DN124" s="3">
        <f t="shared" si="129"/>
        <v>0</v>
      </c>
      <c r="DO124" s="3">
        <f t="shared" si="130"/>
        <v>0</v>
      </c>
      <c r="DP124" s="3">
        <f t="shared" si="147"/>
        <v>0</v>
      </c>
      <c r="DS124" s="47">
        <v>0</v>
      </c>
    </row>
    <row r="125" spans="1:123" x14ac:dyDescent="0.3">
      <c r="A125" s="1">
        <v>42492</v>
      </c>
      <c r="B125" s="3">
        <v>103535</v>
      </c>
      <c r="C125" s="4">
        <f t="shared" si="148"/>
        <v>1071</v>
      </c>
      <c r="D125" s="4">
        <f t="shared" si="134"/>
        <v>103535</v>
      </c>
      <c r="E125" s="3">
        <f t="shared" si="162"/>
        <v>103535</v>
      </c>
      <c r="F125" s="4">
        <f t="shared" si="155"/>
        <v>1071</v>
      </c>
      <c r="G125" s="4">
        <f t="shared" si="131"/>
        <v>539.95462566170909</v>
      </c>
      <c r="H125" s="33"/>
      <c r="I125" s="3">
        <v>51289</v>
      </c>
      <c r="J125" s="4">
        <f t="shared" si="179"/>
        <v>429</v>
      </c>
      <c r="K125" s="4">
        <f t="shared" si="135"/>
        <v>51289</v>
      </c>
      <c r="L125" s="3">
        <f t="shared" si="108"/>
        <v>51289</v>
      </c>
      <c r="M125" s="4">
        <f t="shared" si="109"/>
        <v>429</v>
      </c>
      <c r="O125" s="47"/>
      <c r="P125" s="47">
        <v>675</v>
      </c>
      <c r="Q125" s="21">
        <f t="shared" si="220"/>
        <v>675</v>
      </c>
      <c r="R125" s="21">
        <v>0</v>
      </c>
      <c r="S125" s="33"/>
      <c r="T125" s="3">
        <v>82313</v>
      </c>
      <c r="U125" s="4">
        <f t="shared" si="110"/>
        <v>-269</v>
      </c>
      <c r="V125" s="4">
        <f t="shared" si="136"/>
        <v>81248</v>
      </c>
      <c r="W125" s="3">
        <f t="shared" si="232"/>
        <v>82313</v>
      </c>
      <c r="X125" s="4">
        <f t="shared" si="233"/>
        <v>-269</v>
      </c>
      <c r="Z125" s="47"/>
      <c r="AA125" s="47">
        <v>1125</v>
      </c>
      <c r="AB125" s="3">
        <f t="shared" si="234"/>
        <v>1125</v>
      </c>
      <c r="AC125" s="3">
        <v>0</v>
      </c>
      <c r="AD125" s="41">
        <f t="shared" si="163"/>
        <v>0</v>
      </c>
      <c r="AE125" s="3">
        <v>133602</v>
      </c>
      <c r="AF125" s="3">
        <v>1928</v>
      </c>
      <c r="AG125" s="3">
        <v>2009</v>
      </c>
      <c r="AH125" s="4">
        <f t="shared" si="113"/>
        <v>216.28434585328964</v>
      </c>
      <c r="AI125" s="33"/>
      <c r="AJ125" s="47">
        <v>881.47</v>
      </c>
      <c r="AK125" s="3">
        <v>619263</v>
      </c>
      <c r="AL125" s="4">
        <f t="shared" si="106"/>
        <v>-2399</v>
      </c>
      <c r="AM125" s="3">
        <v>2245000</v>
      </c>
      <c r="AN125" s="3">
        <f t="shared" si="138"/>
        <v>602402</v>
      </c>
      <c r="AO125" s="3">
        <f t="shared" si="180"/>
        <v>619263</v>
      </c>
      <c r="AP125" s="4">
        <f t="shared" si="181"/>
        <v>-2399</v>
      </c>
      <c r="AQ125" s="47" t="s">
        <v>13</v>
      </c>
      <c r="AT125" s="3">
        <v>1928</v>
      </c>
      <c r="AV125" s="3">
        <v>3092</v>
      </c>
      <c r="AW125" s="4">
        <f t="shared" si="214"/>
        <v>1880.3838383838383</v>
      </c>
      <c r="AX125" s="3">
        <f t="shared" si="215"/>
        <v>1211.6161616161617</v>
      </c>
      <c r="AY125" s="47">
        <v>0</v>
      </c>
      <c r="AZ125" s="47">
        <v>0</v>
      </c>
      <c r="BA125" s="3">
        <f t="shared" si="139"/>
        <v>3092</v>
      </c>
      <c r="BB125" s="47">
        <v>45</v>
      </c>
      <c r="BC125" s="47">
        <v>0.26</v>
      </c>
      <c r="BD125" s="47">
        <v>0</v>
      </c>
      <c r="BE125" s="3">
        <f t="shared" si="140"/>
        <v>0</v>
      </c>
      <c r="BF125" s="3">
        <f t="shared" si="141"/>
        <v>0</v>
      </c>
      <c r="BG125" s="3" t="b">
        <f t="shared" si="142"/>
        <v>1</v>
      </c>
      <c r="BH125" s="17"/>
      <c r="BI125" s="7"/>
      <c r="BJ125" s="12">
        <v>0</v>
      </c>
      <c r="BK125" s="4">
        <f t="shared" si="115"/>
        <v>3092</v>
      </c>
      <c r="BL125" s="4">
        <v>0</v>
      </c>
      <c r="BM125" s="4">
        <f t="shared" si="116"/>
        <v>0</v>
      </c>
      <c r="BN125" s="4">
        <f t="shared" si="117"/>
        <v>3092</v>
      </c>
      <c r="BO125" s="33"/>
      <c r="BP125" s="47">
        <v>505.27</v>
      </c>
      <c r="BQ125" s="3">
        <v>61225</v>
      </c>
      <c r="BR125" s="4">
        <v>-470</v>
      </c>
      <c r="BS125" s="4">
        <f t="shared" si="144"/>
        <v>60514</v>
      </c>
      <c r="BT125" s="3">
        <f t="shared" si="239"/>
        <v>61225</v>
      </c>
      <c r="BU125" s="4">
        <f t="shared" si="238"/>
        <v>-470</v>
      </c>
      <c r="BV125" s="47" t="s">
        <v>13</v>
      </c>
      <c r="BY125" s="3">
        <v>3155</v>
      </c>
      <c r="BZ125" s="3">
        <v>3092</v>
      </c>
      <c r="CA125" s="3">
        <v>2348</v>
      </c>
      <c r="CB125" s="3">
        <f t="shared" si="231"/>
        <v>2110.6262626262628</v>
      </c>
      <c r="CC125" s="3">
        <f t="shared" si="240"/>
        <v>237.37373737373738</v>
      </c>
      <c r="CD125" s="3">
        <v>1026</v>
      </c>
      <c r="CE125" s="47">
        <v>8</v>
      </c>
      <c r="CF125" s="3">
        <f t="shared" si="145"/>
        <v>3382</v>
      </c>
      <c r="CG125" s="47">
        <v>10</v>
      </c>
      <c r="CL125" s="4">
        <f t="shared" si="241"/>
        <v>227.37373737373738</v>
      </c>
      <c r="CM125" s="4">
        <f t="shared" si="120"/>
        <v>0</v>
      </c>
      <c r="CN125" s="4">
        <f t="shared" si="121"/>
        <v>3092</v>
      </c>
      <c r="CO125" s="4">
        <f t="shared" si="122"/>
        <v>0</v>
      </c>
      <c r="CP125" s="4">
        <f t="shared" si="123"/>
        <v>62.626262626262616</v>
      </c>
      <c r="CQ125" s="4">
        <f t="shared" si="124"/>
        <v>0</v>
      </c>
      <c r="CR125" s="4">
        <f t="shared" si="125"/>
        <v>0</v>
      </c>
      <c r="CS125" s="4">
        <f t="shared" si="126"/>
        <v>0</v>
      </c>
      <c r="CT125" s="47">
        <v>1.1000000000000001</v>
      </c>
      <c r="CU125" s="32"/>
      <c r="CV125" s="47">
        <v>361.15</v>
      </c>
      <c r="CW125" s="47">
        <v>618</v>
      </c>
      <c r="CX125" s="4">
        <v>45</v>
      </c>
      <c r="CY125" s="3">
        <v>3382</v>
      </c>
      <c r="CZ125" s="47">
        <v>0</v>
      </c>
      <c r="DA125" s="3">
        <v>2777</v>
      </c>
      <c r="DB125" s="47">
        <v>406</v>
      </c>
      <c r="DC125" s="47">
        <v>202</v>
      </c>
      <c r="DD125" s="3">
        <f t="shared" si="152"/>
        <v>0</v>
      </c>
      <c r="DE125" s="3">
        <f t="shared" si="153"/>
        <v>227.37373737373738</v>
      </c>
      <c r="DF125" s="4">
        <f t="shared" si="107"/>
        <v>380.62626262626259</v>
      </c>
      <c r="DG125" s="4">
        <v>0</v>
      </c>
      <c r="DH125" s="4">
        <f t="shared" si="146"/>
        <v>0</v>
      </c>
      <c r="DI125" s="3">
        <f t="shared" si="171"/>
        <v>0</v>
      </c>
      <c r="DJ125" s="3">
        <f t="shared" si="127"/>
        <v>2774</v>
      </c>
      <c r="DL125" s="3">
        <f t="shared" si="133"/>
        <v>0</v>
      </c>
      <c r="DM125" s="3">
        <f t="shared" si="128"/>
        <v>0</v>
      </c>
      <c r="DN125" s="3">
        <f t="shared" si="129"/>
        <v>0</v>
      </c>
      <c r="DO125" s="3">
        <f t="shared" si="130"/>
        <v>0</v>
      </c>
      <c r="DP125" s="3">
        <f t="shared" si="147"/>
        <v>0</v>
      </c>
      <c r="DS125" s="47">
        <v>0</v>
      </c>
    </row>
    <row r="126" spans="1:123" x14ac:dyDescent="0.3">
      <c r="A126" s="1">
        <v>42493</v>
      </c>
      <c r="B126" s="3">
        <v>104613</v>
      </c>
      <c r="C126" s="4">
        <f t="shared" si="148"/>
        <v>1078</v>
      </c>
      <c r="D126" s="4">
        <f t="shared" si="134"/>
        <v>104613</v>
      </c>
      <c r="E126" s="3">
        <f t="shared" si="162"/>
        <v>104613</v>
      </c>
      <c r="F126" s="4">
        <f t="shared" si="155"/>
        <v>1078</v>
      </c>
      <c r="G126" s="4">
        <f t="shared" si="131"/>
        <v>543.48374086211243</v>
      </c>
      <c r="H126" s="33"/>
      <c r="I126" s="3">
        <v>51913</v>
      </c>
      <c r="J126" s="4">
        <f t="shared" si="179"/>
        <v>624</v>
      </c>
      <c r="K126" s="4">
        <f t="shared" si="135"/>
        <v>51913</v>
      </c>
      <c r="L126" s="3">
        <f t="shared" si="108"/>
        <v>51913</v>
      </c>
      <c r="M126" s="4">
        <f t="shared" si="109"/>
        <v>624</v>
      </c>
      <c r="O126" s="47"/>
      <c r="P126" s="47">
        <v>701</v>
      </c>
      <c r="Q126" s="21">
        <f t="shared" si="220"/>
        <v>701</v>
      </c>
      <c r="R126" s="21">
        <v>0</v>
      </c>
      <c r="S126" s="33"/>
      <c r="T126" s="3">
        <v>82119</v>
      </c>
      <c r="U126" s="4">
        <f t="shared" si="110"/>
        <v>-194</v>
      </c>
      <c r="V126" s="4">
        <f t="shared" si="136"/>
        <v>81248</v>
      </c>
      <c r="W126" s="3">
        <f t="shared" si="232"/>
        <v>82119</v>
      </c>
      <c r="X126" s="4">
        <f t="shared" si="233"/>
        <v>-194</v>
      </c>
      <c r="Z126" s="47"/>
      <c r="AA126" s="47">
        <v>1120</v>
      </c>
      <c r="AB126" s="3">
        <f t="shared" si="234"/>
        <v>1120</v>
      </c>
      <c r="AC126" s="3">
        <v>0</v>
      </c>
      <c r="AD126" s="41">
        <f t="shared" si="163"/>
        <v>0</v>
      </c>
      <c r="AE126" s="3">
        <v>134032</v>
      </c>
      <c r="AF126" s="3">
        <v>2057</v>
      </c>
      <c r="AG126" s="3">
        <v>2274</v>
      </c>
      <c r="AH126" s="4">
        <f t="shared" si="113"/>
        <v>314.5954121502395</v>
      </c>
      <c r="AI126" s="33"/>
      <c r="AJ126" s="47">
        <v>880.82</v>
      </c>
      <c r="AK126" s="3">
        <v>615802</v>
      </c>
      <c r="AL126" s="4">
        <f t="shared" ref="AL126:AL189" si="242">AK126-AK125</f>
        <v>-3461</v>
      </c>
      <c r="AM126" s="3">
        <v>2251250</v>
      </c>
      <c r="AN126" s="3">
        <f t="shared" si="138"/>
        <v>602402</v>
      </c>
      <c r="AO126" s="3">
        <f t="shared" si="180"/>
        <v>615802</v>
      </c>
      <c r="AP126" s="4">
        <f t="shared" si="181"/>
        <v>-3461</v>
      </c>
      <c r="AQ126" s="47" t="s">
        <v>13</v>
      </c>
      <c r="AT126" s="3">
        <v>2057</v>
      </c>
      <c r="AV126" s="3">
        <v>3750</v>
      </c>
      <c r="AW126" s="4">
        <f t="shared" si="214"/>
        <v>2002.0202020202021</v>
      </c>
      <c r="AX126" s="3">
        <f t="shared" si="215"/>
        <v>1747.9797979797979</v>
      </c>
      <c r="AY126" s="47">
        <v>0</v>
      </c>
      <c r="AZ126" s="47">
        <v>0</v>
      </c>
      <c r="BA126" s="3">
        <f t="shared" si="139"/>
        <v>3750</v>
      </c>
      <c r="BB126" s="47">
        <v>52</v>
      </c>
      <c r="BC126" s="47">
        <v>0.3</v>
      </c>
      <c r="BD126" s="47">
        <v>0</v>
      </c>
      <c r="BE126" s="3">
        <f t="shared" si="140"/>
        <v>0</v>
      </c>
      <c r="BF126" s="3">
        <f t="shared" si="141"/>
        <v>0</v>
      </c>
      <c r="BG126" s="3" t="b">
        <f t="shared" si="142"/>
        <v>1</v>
      </c>
      <c r="BH126" s="17"/>
      <c r="BI126" s="7"/>
      <c r="BJ126" s="12">
        <v>0</v>
      </c>
      <c r="BK126" s="4">
        <f t="shared" si="115"/>
        <v>3750</v>
      </c>
      <c r="BL126" s="4">
        <v>0</v>
      </c>
      <c r="BM126" s="4">
        <f t="shared" si="116"/>
        <v>0</v>
      </c>
      <c r="BN126" s="4">
        <f t="shared" si="117"/>
        <v>3750</v>
      </c>
      <c r="BO126" s="33"/>
      <c r="BP126" s="47">
        <v>505.96</v>
      </c>
      <c r="BQ126" s="3">
        <v>62036</v>
      </c>
      <c r="BR126" s="4">
        <v>811</v>
      </c>
      <c r="BS126" s="4">
        <f t="shared" si="144"/>
        <v>60514</v>
      </c>
      <c r="BT126" s="18">
        <f>BQ126</f>
        <v>62036</v>
      </c>
      <c r="BU126" s="3">
        <f>BT126-BT122</f>
        <v>153</v>
      </c>
      <c r="BV126" t="s">
        <v>20</v>
      </c>
      <c r="BY126" s="3">
        <v>3770</v>
      </c>
      <c r="BZ126" s="3">
        <v>3750</v>
      </c>
      <c r="CA126" s="3">
        <v>2340</v>
      </c>
      <c r="CB126" s="3">
        <f t="shared" ref="CB126:CB127" si="243">CA126-CC126</f>
        <v>2340</v>
      </c>
      <c r="CC126" s="3">
        <v>0</v>
      </c>
      <c r="CD126" s="3">
        <v>1010</v>
      </c>
      <c r="CE126" s="47">
        <v>0</v>
      </c>
      <c r="CF126" s="3">
        <f t="shared" si="145"/>
        <v>3350</v>
      </c>
      <c r="CG126" s="47">
        <v>11</v>
      </c>
      <c r="CH126" s="4">
        <f t="shared" ref="CH126" si="244">BU126/1.98</f>
        <v>77.27272727272728</v>
      </c>
      <c r="CI126" s="4">
        <f t="shared" ref="CI126" si="245">MIN(CH126,BF126+BE126)</f>
        <v>0</v>
      </c>
      <c r="CJ126" s="4">
        <f>MIN(CH126-CI126,BK126)</f>
        <v>77.27272727272728</v>
      </c>
      <c r="CK126" s="4">
        <f t="shared" ref="CK126" si="246">MAX(0,CH126-CI126-CJ126)</f>
        <v>0</v>
      </c>
      <c r="CL126" s="47">
        <v>0</v>
      </c>
      <c r="CM126" s="4">
        <f t="shared" si="120"/>
        <v>0</v>
      </c>
      <c r="CN126" s="4">
        <f t="shared" si="121"/>
        <v>3350</v>
      </c>
      <c r="CO126" s="4">
        <f t="shared" si="122"/>
        <v>0</v>
      </c>
      <c r="CP126" s="4">
        <f t="shared" si="123"/>
        <v>0</v>
      </c>
      <c r="CQ126" s="4">
        <f t="shared" si="124"/>
        <v>0</v>
      </c>
      <c r="CR126" s="4">
        <f t="shared" si="125"/>
        <v>322.72727272727275</v>
      </c>
      <c r="CS126" s="4">
        <f t="shared" si="126"/>
        <v>0</v>
      </c>
      <c r="CT126" s="47">
        <v>1.2</v>
      </c>
      <c r="CU126" s="32"/>
      <c r="CV126" s="47">
        <v>360.6</v>
      </c>
      <c r="CW126" s="47">
        <v>579</v>
      </c>
      <c r="CX126" s="4">
        <v>-39</v>
      </c>
      <c r="CY126" s="3">
        <v>3350</v>
      </c>
      <c r="CZ126" s="47">
        <v>0</v>
      </c>
      <c r="DA126" s="3">
        <v>2719</v>
      </c>
      <c r="DB126" s="47">
        <v>432</v>
      </c>
      <c r="DC126" s="47">
        <v>202</v>
      </c>
      <c r="DD126" s="3">
        <f t="shared" si="152"/>
        <v>0</v>
      </c>
      <c r="DE126" s="3">
        <f t="shared" si="153"/>
        <v>0</v>
      </c>
      <c r="DF126" s="4">
        <f t="shared" ref="DF126:DF189" si="247">MIN(CP126+CN126,1816.6,DB126+DC126-DD126-DE126)</f>
        <v>634</v>
      </c>
      <c r="DG126" s="4">
        <v>0</v>
      </c>
      <c r="DH126" s="4">
        <f t="shared" si="146"/>
        <v>0</v>
      </c>
      <c r="DI126" s="3">
        <f t="shared" si="171"/>
        <v>0</v>
      </c>
      <c r="DJ126" s="3">
        <f t="shared" si="127"/>
        <v>2716</v>
      </c>
      <c r="DL126" s="3">
        <f t="shared" si="133"/>
        <v>0</v>
      </c>
      <c r="DM126" s="3">
        <f t="shared" si="128"/>
        <v>0</v>
      </c>
      <c r="DN126" s="3">
        <f t="shared" si="129"/>
        <v>0</v>
      </c>
      <c r="DO126" s="3">
        <f t="shared" si="130"/>
        <v>0</v>
      </c>
      <c r="DP126" s="3">
        <f t="shared" si="147"/>
        <v>0</v>
      </c>
      <c r="DS126" s="47">
        <v>0</v>
      </c>
    </row>
    <row r="127" spans="1:123" x14ac:dyDescent="0.3">
      <c r="A127" s="1">
        <v>42494</v>
      </c>
      <c r="B127" s="3">
        <v>105852</v>
      </c>
      <c r="C127" s="4">
        <f t="shared" si="148"/>
        <v>1239</v>
      </c>
      <c r="D127" s="4">
        <f t="shared" si="134"/>
        <v>105852</v>
      </c>
      <c r="E127" s="3">
        <f t="shared" si="162"/>
        <v>105852</v>
      </c>
      <c r="F127" s="4">
        <f t="shared" si="155"/>
        <v>1239</v>
      </c>
      <c r="G127" s="4">
        <f t="shared" si="131"/>
        <v>624.653390471389</v>
      </c>
      <c r="H127" s="33"/>
      <c r="I127" s="3">
        <v>52691</v>
      </c>
      <c r="J127" s="4">
        <f t="shared" si="179"/>
        <v>778</v>
      </c>
      <c r="K127" s="4">
        <f t="shared" si="135"/>
        <v>52691</v>
      </c>
      <c r="L127" s="3">
        <f t="shared" ref="L127:L140" si="248">I127</f>
        <v>52691</v>
      </c>
      <c r="M127" s="4">
        <f t="shared" ref="M127:M141" si="249">L127-L126</f>
        <v>778</v>
      </c>
      <c r="O127" s="47"/>
      <c r="P127" s="47">
        <v>730</v>
      </c>
      <c r="Q127" s="21">
        <f t="shared" si="220"/>
        <v>730</v>
      </c>
      <c r="R127" s="21">
        <v>0</v>
      </c>
      <c r="S127" s="33"/>
      <c r="T127" s="3">
        <v>81991</v>
      </c>
      <c r="U127" s="4">
        <f t="shared" ref="U127:U190" si="250">T127-T126</f>
        <v>-128</v>
      </c>
      <c r="V127" s="4">
        <f t="shared" si="136"/>
        <v>81248</v>
      </c>
      <c r="W127" s="3">
        <f t="shared" si="232"/>
        <v>81991</v>
      </c>
      <c r="X127" s="4">
        <f t="shared" si="233"/>
        <v>-128</v>
      </c>
      <c r="Z127" s="47"/>
      <c r="AA127" s="47">
        <v>1117</v>
      </c>
      <c r="AB127" s="3">
        <f t="shared" si="234"/>
        <v>1117</v>
      </c>
      <c r="AC127" s="3">
        <v>0</v>
      </c>
      <c r="AD127" s="41">
        <f t="shared" si="163"/>
        <v>0</v>
      </c>
      <c r="AE127" s="3">
        <v>134682</v>
      </c>
      <c r="AF127" s="3">
        <v>1833</v>
      </c>
      <c r="AG127" s="3">
        <v>2161</v>
      </c>
      <c r="AH127" s="4">
        <f t="shared" ref="AH127:AH190" si="251">IF(M127&gt;0,M127/1.9835,0)+IF(X127&gt;0,X127/1.9835,0)</f>
        <v>392.23594655911268</v>
      </c>
      <c r="AI127" s="33"/>
      <c r="AJ127" s="47">
        <v>880.59</v>
      </c>
      <c r="AK127" s="3">
        <v>614583</v>
      </c>
      <c r="AL127" s="4">
        <f t="shared" si="242"/>
        <v>-1219</v>
      </c>
      <c r="AM127" s="3">
        <v>2257500</v>
      </c>
      <c r="AN127" s="3">
        <f t="shared" si="138"/>
        <v>602402</v>
      </c>
      <c r="AO127" s="3">
        <f t="shared" si="180"/>
        <v>614583</v>
      </c>
      <c r="AP127" s="4">
        <f t="shared" si="181"/>
        <v>-1219</v>
      </c>
      <c r="AQ127" s="47" t="s">
        <v>13</v>
      </c>
      <c r="AT127" s="3">
        <v>1833</v>
      </c>
      <c r="AV127" s="3">
        <v>2412</v>
      </c>
      <c r="AW127" s="4">
        <f t="shared" si="214"/>
        <v>1796.3434343434342</v>
      </c>
      <c r="AX127" s="3">
        <f t="shared" si="215"/>
        <v>615.6565656565657</v>
      </c>
      <c r="AY127" s="47">
        <v>0</v>
      </c>
      <c r="AZ127" s="47">
        <v>0</v>
      </c>
      <c r="BA127" s="3">
        <f t="shared" si="139"/>
        <v>2412</v>
      </c>
      <c r="BB127" s="47">
        <v>36</v>
      </c>
      <c r="BC127" s="47">
        <v>0.21</v>
      </c>
      <c r="BD127" s="47">
        <v>0</v>
      </c>
      <c r="BE127" s="3">
        <f t="shared" si="140"/>
        <v>0</v>
      </c>
      <c r="BF127" s="3">
        <f t="shared" si="141"/>
        <v>0</v>
      </c>
      <c r="BG127" s="3" t="b">
        <f t="shared" si="142"/>
        <v>1</v>
      </c>
      <c r="BH127" s="17"/>
      <c r="BI127" s="7"/>
      <c r="BJ127" s="12">
        <v>0</v>
      </c>
      <c r="BK127" s="4">
        <f t="shared" ref="BK127:BK190" si="252">BA127-BE127-BF127-BJ127</f>
        <v>2412</v>
      </c>
      <c r="BL127" s="4">
        <v>0</v>
      </c>
      <c r="BM127" s="4">
        <f t="shared" ref="BM127:BM190" si="253">BL127-BH127</f>
        <v>0</v>
      </c>
      <c r="BN127" s="4">
        <f t="shared" ref="BN127:BN190" si="254">BM127+BK127</f>
        <v>2412</v>
      </c>
      <c r="BO127" s="33"/>
      <c r="BP127" s="47">
        <v>504.66</v>
      </c>
      <c r="BQ127" s="3">
        <v>60514</v>
      </c>
      <c r="BR127" s="4">
        <v>-1522</v>
      </c>
      <c r="BS127" s="4">
        <f t="shared" si="144"/>
        <v>60514</v>
      </c>
      <c r="BT127" s="3">
        <f>BQ127</f>
        <v>60514</v>
      </c>
      <c r="BU127" s="4">
        <f>BT122-BT126+BT127-BT125</f>
        <v>-864</v>
      </c>
      <c r="BV127" t="s">
        <v>25</v>
      </c>
      <c r="BY127" s="3">
        <v>2432</v>
      </c>
      <c r="BZ127" s="3">
        <v>2412</v>
      </c>
      <c r="CA127" s="3">
        <v>2343</v>
      </c>
      <c r="CB127" s="3">
        <f t="shared" si="243"/>
        <v>1906.6363636363635</v>
      </c>
      <c r="CC127" s="3">
        <f t="shared" ref="CC127" si="255">-BU127/1.98</f>
        <v>436.36363636363637</v>
      </c>
      <c r="CD127" s="47">
        <v>848</v>
      </c>
      <c r="CE127" s="47">
        <v>0</v>
      </c>
      <c r="CF127" s="3">
        <f t="shared" si="145"/>
        <v>3191</v>
      </c>
      <c r="CG127" s="47">
        <v>8</v>
      </c>
      <c r="CL127" s="4">
        <f t="shared" ref="CL127" si="256">MIN(CF127,-BU127/1.98-CG127)</f>
        <v>428.36363636363637</v>
      </c>
      <c r="CM127" s="4">
        <f t="shared" ref="CM127:CM190" si="257">MIN(CF127-CL127,BE127+BF127-CI127)</f>
        <v>0</v>
      </c>
      <c r="CN127" s="4">
        <f t="shared" ref="CN127:CN190" si="258">MIN(CF127-CL127-CM127-CO127,BK127-CJ127)</f>
        <v>2412</v>
      </c>
      <c r="CO127" s="4">
        <f t="shared" ref="CO127:CO190" si="259">MIN(CF127-CM127-CL127,BJ127)</f>
        <v>0</v>
      </c>
      <c r="CP127" s="4">
        <f t="shared" ref="CP127:CP190" si="260">CF127-CM127-CN127-CO127-CL127</f>
        <v>350.63636363636363</v>
      </c>
      <c r="CQ127" s="4">
        <f t="shared" ref="CQ127:CQ190" si="261">BE127+BF127-CI127-CM127</f>
        <v>0</v>
      </c>
      <c r="CR127" s="4">
        <f t="shared" ref="CR127:CR190" si="262">BK127-CN127-CJ127</f>
        <v>0</v>
      </c>
      <c r="CS127" s="4">
        <f t="shared" ref="CS127:CS190" si="263">BJ127-CO127</f>
        <v>0</v>
      </c>
      <c r="CT127" s="47">
        <v>1.3</v>
      </c>
      <c r="CU127" s="32"/>
      <c r="CV127" s="47">
        <v>360.96</v>
      </c>
      <c r="CW127" s="47">
        <v>604</v>
      </c>
      <c r="CX127" s="4">
        <v>25</v>
      </c>
      <c r="CY127" s="3">
        <v>3191</v>
      </c>
      <c r="CZ127" s="47">
        <v>0</v>
      </c>
      <c r="DA127" s="3">
        <v>2504</v>
      </c>
      <c r="DB127" s="47">
        <v>453</v>
      </c>
      <c r="DC127" s="47">
        <v>228</v>
      </c>
      <c r="DD127" s="3">
        <f t="shared" si="152"/>
        <v>0</v>
      </c>
      <c r="DE127" s="3">
        <f t="shared" si="153"/>
        <v>428.36363636363637</v>
      </c>
      <c r="DF127" s="4">
        <f t="shared" si="247"/>
        <v>252.63636363636363</v>
      </c>
      <c r="DG127" s="4">
        <v>0</v>
      </c>
      <c r="DH127" s="4">
        <f t="shared" si="146"/>
        <v>0</v>
      </c>
      <c r="DI127" s="3">
        <f t="shared" si="171"/>
        <v>0</v>
      </c>
      <c r="DJ127" s="3">
        <f t="shared" ref="DJ127:DJ190" si="264">CN127+CP127-DF127-DG127</f>
        <v>2510</v>
      </c>
      <c r="DL127" s="3">
        <f t="shared" si="133"/>
        <v>0</v>
      </c>
      <c r="DM127" s="3">
        <f t="shared" ref="DM127:DM190" si="265">IF(AND(DH127&gt;0,AH127&gt;0),MIN(AH127,DH127,1816.6-DF127),0)</f>
        <v>0</v>
      </c>
      <c r="DN127" s="3">
        <f t="shared" ref="DN127:DN190" si="266">IF(AND(G127&gt;0,DH127&gt;0),MIN(G127,1816.6-DF127-DL127-DM127,DH127-DL127-DM127),0)</f>
        <v>0</v>
      </c>
      <c r="DO127" s="3">
        <f t="shared" ref="DO127:DO190" si="267">IF(AND(G127&gt;0,DH127&gt;0),MIN(G127,1816.6-DF127-DL127,DH127-DL127),0)</f>
        <v>0</v>
      </c>
      <c r="DP127" s="3">
        <f t="shared" si="147"/>
        <v>0</v>
      </c>
      <c r="DS127" s="47">
        <v>0</v>
      </c>
    </row>
    <row r="128" spans="1:123" x14ac:dyDescent="0.3">
      <c r="A128" s="1">
        <v>42495</v>
      </c>
      <c r="B128" s="3">
        <v>105852</v>
      </c>
      <c r="C128" s="4">
        <f t="shared" si="148"/>
        <v>0</v>
      </c>
      <c r="D128" s="4">
        <f t="shared" si="134"/>
        <v>105852</v>
      </c>
      <c r="E128" s="3">
        <f t="shared" si="162"/>
        <v>105852</v>
      </c>
      <c r="F128" s="4">
        <f t="shared" si="155"/>
        <v>0</v>
      </c>
      <c r="G128" s="4">
        <f t="shared" ref="G128:G191" si="268">IF(F128&gt;0,F128/1.9835,0)</f>
        <v>0</v>
      </c>
      <c r="H128" s="33"/>
      <c r="I128" s="3">
        <v>53689</v>
      </c>
      <c r="J128" s="4">
        <f t="shared" si="179"/>
        <v>998</v>
      </c>
      <c r="K128" s="4">
        <f t="shared" si="135"/>
        <v>53689</v>
      </c>
      <c r="L128" s="3">
        <f t="shared" si="248"/>
        <v>53689</v>
      </c>
      <c r="M128" s="4">
        <f t="shared" si="249"/>
        <v>998</v>
      </c>
      <c r="O128" s="47"/>
      <c r="P128" s="47">
        <v>704</v>
      </c>
      <c r="Q128" s="21">
        <f t="shared" si="220"/>
        <v>704</v>
      </c>
      <c r="R128" s="21">
        <v>0</v>
      </c>
      <c r="S128" s="33"/>
      <c r="T128" s="3">
        <v>81843</v>
      </c>
      <c r="U128" s="4">
        <f t="shared" si="250"/>
        <v>-148</v>
      </c>
      <c r="V128" s="4">
        <f t="shared" si="136"/>
        <v>81248</v>
      </c>
      <c r="W128" s="3">
        <f t="shared" si="232"/>
        <v>81843</v>
      </c>
      <c r="X128" s="4">
        <f t="shared" si="233"/>
        <v>-148</v>
      </c>
      <c r="Z128" s="47"/>
      <c r="AA128" s="47">
        <v>1110</v>
      </c>
      <c r="AB128" s="3">
        <f t="shared" si="234"/>
        <v>1110</v>
      </c>
      <c r="AC128" s="3">
        <v>0</v>
      </c>
      <c r="AD128" s="41">
        <f t="shared" si="163"/>
        <v>0</v>
      </c>
      <c r="AE128" s="3">
        <v>135532</v>
      </c>
      <c r="AF128" s="3">
        <v>2000</v>
      </c>
      <c r="AG128" s="3">
        <v>2429</v>
      </c>
      <c r="AH128" s="4">
        <f t="shared" si="251"/>
        <v>503.15099571464583</v>
      </c>
      <c r="AI128" s="33"/>
      <c r="AJ128" s="47">
        <v>879.94</v>
      </c>
      <c r="AK128" s="3">
        <v>611138</v>
      </c>
      <c r="AL128" s="4">
        <f t="shared" si="242"/>
        <v>-3445</v>
      </c>
      <c r="AM128" s="3">
        <v>2263750</v>
      </c>
      <c r="AN128" s="3">
        <f t="shared" si="138"/>
        <v>602402</v>
      </c>
      <c r="AO128" s="3">
        <f t="shared" si="180"/>
        <v>611138</v>
      </c>
      <c r="AP128" s="4">
        <f t="shared" si="181"/>
        <v>-3445</v>
      </c>
      <c r="AQ128" s="47" t="s">
        <v>13</v>
      </c>
      <c r="AT128" s="3">
        <v>2000</v>
      </c>
      <c r="AV128" s="3">
        <v>3701</v>
      </c>
      <c r="AW128" s="4">
        <f t="shared" si="214"/>
        <v>1961.1010101010102</v>
      </c>
      <c r="AX128" s="3">
        <f t="shared" si="215"/>
        <v>1739.8989898989898</v>
      </c>
      <c r="AY128" s="47">
        <v>0</v>
      </c>
      <c r="AZ128" s="47">
        <v>0</v>
      </c>
      <c r="BA128" s="3">
        <f t="shared" si="139"/>
        <v>3701</v>
      </c>
      <c r="BB128" s="47">
        <v>36</v>
      </c>
      <c r="BC128" s="47">
        <v>0.21</v>
      </c>
      <c r="BD128" s="47">
        <v>0</v>
      </c>
      <c r="BE128" s="3">
        <f t="shared" si="140"/>
        <v>0</v>
      </c>
      <c r="BF128" s="3">
        <f t="shared" si="141"/>
        <v>0</v>
      </c>
      <c r="BG128" s="3" t="b">
        <f t="shared" si="142"/>
        <v>1</v>
      </c>
      <c r="BH128" s="17"/>
      <c r="BI128" s="7"/>
      <c r="BJ128" s="12">
        <v>0</v>
      </c>
      <c r="BK128" s="4">
        <f t="shared" si="252"/>
        <v>3701</v>
      </c>
      <c r="BL128" s="4">
        <v>0</v>
      </c>
      <c r="BM128" s="4">
        <f t="shared" si="253"/>
        <v>0</v>
      </c>
      <c r="BN128" s="4">
        <f t="shared" si="254"/>
        <v>3701</v>
      </c>
      <c r="BO128" s="33"/>
      <c r="BP128" s="47">
        <v>506.07</v>
      </c>
      <c r="BQ128" s="3">
        <v>62167</v>
      </c>
      <c r="BR128" s="4">
        <v>1653</v>
      </c>
      <c r="BS128" s="4">
        <f t="shared" si="144"/>
        <v>62167</v>
      </c>
      <c r="BT128" s="3">
        <f>BQ128</f>
        <v>62167</v>
      </c>
      <c r="BU128" s="4">
        <f t="shared" ref="BU128:BU131" si="269">BT128-BT127</f>
        <v>1653</v>
      </c>
      <c r="BV128" s="47" t="s">
        <v>18</v>
      </c>
      <c r="BY128" s="3">
        <v>3789</v>
      </c>
      <c r="BZ128" s="3">
        <v>3701</v>
      </c>
      <c r="CA128" s="3">
        <v>2362</v>
      </c>
      <c r="CB128" s="3">
        <f t="shared" ref="CB128:CB130" si="270">CA128-CC128</f>
        <v>2362</v>
      </c>
      <c r="CC128" s="3">
        <v>0</v>
      </c>
      <c r="CD128" s="47">
        <v>586</v>
      </c>
      <c r="CE128" s="47">
        <v>0</v>
      </c>
      <c r="CF128" s="3">
        <f t="shared" si="145"/>
        <v>2948</v>
      </c>
      <c r="CG128" s="47">
        <v>8</v>
      </c>
      <c r="CH128" s="4">
        <f t="shared" ref="CH128:CH129" si="271">BU128/1.98</f>
        <v>834.84848484848487</v>
      </c>
      <c r="CI128" s="4">
        <f t="shared" ref="CI128:CI129" si="272">MIN(CH128,BF128+BE128)</f>
        <v>0</v>
      </c>
      <c r="CJ128" s="4">
        <f>MIN(CH128-CI128,BK128)</f>
        <v>834.84848484848487</v>
      </c>
      <c r="CK128" s="4">
        <f t="shared" ref="CK128:CK129" si="273">MAX(0,CH128-CI128-CJ128)</f>
        <v>0</v>
      </c>
      <c r="CL128" s="47">
        <v>0</v>
      </c>
      <c r="CM128" s="4">
        <f t="shared" si="257"/>
        <v>0</v>
      </c>
      <c r="CN128" s="4">
        <f t="shared" si="258"/>
        <v>2866.151515151515</v>
      </c>
      <c r="CO128" s="4">
        <f t="shared" si="259"/>
        <v>0</v>
      </c>
      <c r="CP128" s="4">
        <f t="shared" si="260"/>
        <v>81.848484848484986</v>
      </c>
      <c r="CQ128" s="4">
        <f t="shared" si="261"/>
        <v>0</v>
      </c>
      <c r="CR128" s="4">
        <f t="shared" si="262"/>
        <v>0</v>
      </c>
      <c r="CS128" s="4">
        <f t="shared" si="263"/>
        <v>0</v>
      </c>
      <c r="CT128" s="47">
        <v>1.3</v>
      </c>
      <c r="CU128" s="32"/>
      <c r="CV128" s="47">
        <v>360</v>
      </c>
      <c r="CW128" s="47">
        <v>537</v>
      </c>
      <c r="CX128" s="4">
        <v>-67</v>
      </c>
      <c r="CY128" s="3">
        <v>2948</v>
      </c>
      <c r="CZ128" s="47">
        <v>0</v>
      </c>
      <c r="DA128" s="3">
        <v>2214</v>
      </c>
      <c r="DB128" s="47">
        <v>491</v>
      </c>
      <c r="DC128" s="47">
        <v>254</v>
      </c>
      <c r="DD128" s="3">
        <f t="shared" si="152"/>
        <v>0</v>
      </c>
      <c r="DE128" s="3">
        <f t="shared" si="153"/>
        <v>0</v>
      </c>
      <c r="DF128" s="4">
        <f t="shared" si="247"/>
        <v>745</v>
      </c>
      <c r="DG128" s="4">
        <v>0</v>
      </c>
      <c r="DH128" s="4">
        <f t="shared" si="146"/>
        <v>0</v>
      </c>
      <c r="DI128" s="3">
        <f t="shared" si="171"/>
        <v>0</v>
      </c>
      <c r="DJ128" s="3">
        <f t="shared" si="264"/>
        <v>2203</v>
      </c>
      <c r="DL128" s="3">
        <f t="shared" ref="DL128:DL191" si="274">IF(AND(BU128&gt;0,DH128&gt;0),MIN(BU128/1.9835,1816.6-DM128,DH128-DM128),0)</f>
        <v>0</v>
      </c>
      <c r="DM128" s="3">
        <f t="shared" si="265"/>
        <v>0</v>
      </c>
      <c r="DN128" s="3">
        <f t="shared" si="266"/>
        <v>0</v>
      </c>
      <c r="DO128" s="3">
        <f t="shared" si="267"/>
        <v>0</v>
      </c>
      <c r="DP128" s="3">
        <f t="shared" si="147"/>
        <v>0</v>
      </c>
      <c r="DS128" s="47">
        <v>0</v>
      </c>
    </row>
    <row r="129" spans="1:123" x14ac:dyDescent="0.3">
      <c r="A129" s="1">
        <v>42496</v>
      </c>
      <c r="B129" s="3">
        <v>108357</v>
      </c>
      <c r="C129" s="4">
        <f t="shared" si="148"/>
        <v>2505</v>
      </c>
      <c r="D129" s="4">
        <f t="shared" si="134"/>
        <v>108357</v>
      </c>
      <c r="E129" s="3">
        <f t="shared" si="162"/>
        <v>108357</v>
      </c>
      <c r="F129" s="4">
        <f t="shared" si="155"/>
        <v>2505</v>
      </c>
      <c r="G129" s="4">
        <f t="shared" si="268"/>
        <v>1262.9190824300479</v>
      </c>
      <c r="H129" s="33"/>
      <c r="I129" s="3">
        <v>54790</v>
      </c>
      <c r="J129" s="4">
        <f t="shared" si="179"/>
        <v>1101</v>
      </c>
      <c r="K129" s="4">
        <f t="shared" si="135"/>
        <v>54790</v>
      </c>
      <c r="L129" s="3">
        <f t="shared" si="248"/>
        <v>54790</v>
      </c>
      <c r="M129" s="4">
        <f t="shared" si="249"/>
        <v>1101</v>
      </c>
      <c r="O129" s="47"/>
      <c r="P129" s="47">
        <v>665</v>
      </c>
      <c r="Q129" s="21">
        <f t="shared" si="220"/>
        <v>665</v>
      </c>
      <c r="R129" s="21">
        <v>0</v>
      </c>
      <c r="S129" s="33"/>
      <c r="T129" s="3">
        <v>81669</v>
      </c>
      <c r="U129" s="4">
        <f t="shared" si="250"/>
        <v>-174</v>
      </c>
      <c r="V129" s="4">
        <f t="shared" si="136"/>
        <v>81248</v>
      </c>
      <c r="W129" s="3">
        <f t="shared" si="232"/>
        <v>81669</v>
      </c>
      <c r="X129" s="4">
        <f t="shared" si="233"/>
        <v>-174</v>
      </c>
      <c r="Z129" s="47"/>
      <c r="AA129" s="47">
        <v>1107</v>
      </c>
      <c r="AB129" s="3">
        <f t="shared" si="234"/>
        <v>1107</v>
      </c>
      <c r="AC129" s="3">
        <v>0</v>
      </c>
      <c r="AD129" s="41">
        <f t="shared" si="163"/>
        <v>0</v>
      </c>
      <c r="AE129" s="3">
        <v>136459</v>
      </c>
      <c r="AF129" s="3">
        <v>2064</v>
      </c>
      <c r="AG129" s="3">
        <v>2531</v>
      </c>
      <c r="AH129" s="4">
        <f t="shared" si="251"/>
        <v>555.0794050920091</v>
      </c>
      <c r="AI129" s="33"/>
      <c r="AJ129" s="47">
        <v>879.48</v>
      </c>
      <c r="AK129" s="3">
        <v>608712</v>
      </c>
      <c r="AL129" s="4">
        <f t="shared" si="242"/>
        <v>-2426</v>
      </c>
      <c r="AM129" s="3">
        <v>2270000</v>
      </c>
      <c r="AN129" s="3">
        <f t="shared" si="138"/>
        <v>602402</v>
      </c>
      <c r="AO129" s="3">
        <f t="shared" si="180"/>
        <v>608712</v>
      </c>
      <c r="AP129" s="4">
        <f t="shared" si="181"/>
        <v>-2426</v>
      </c>
      <c r="AQ129" s="47" t="s">
        <v>13</v>
      </c>
      <c r="AT129" s="3">
        <v>2064</v>
      </c>
      <c r="AV129" s="3">
        <v>3261</v>
      </c>
      <c r="AW129" s="4">
        <f t="shared" si="214"/>
        <v>2035.7474747474748</v>
      </c>
      <c r="AX129" s="3">
        <f t="shared" si="215"/>
        <v>1225.2525252525252</v>
      </c>
      <c r="AY129" s="47">
        <v>0</v>
      </c>
      <c r="AZ129" s="47">
        <v>0</v>
      </c>
      <c r="BA129" s="3">
        <f t="shared" si="139"/>
        <v>3261</v>
      </c>
      <c r="BB129" s="47">
        <v>26</v>
      </c>
      <c r="BC129" s="47">
        <v>0.15</v>
      </c>
      <c r="BD129" s="47">
        <v>0</v>
      </c>
      <c r="BE129" s="3">
        <f t="shared" si="140"/>
        <v>0</v>
      </c>
      <c r="BF129" s="3">
        <f t="shared" si="141"/>
        <v>0</v>
      </c>
      <c r="BG129" s="3" t="b">
        <f t="shared" si="142"/>
        <v>1</v>
      </c>
      <c r="BH129" s="17"/>
      <c r="BI129" s="7"/>
      <c r="BJ129" s="12">
        <v>0</v>
      </c>
      <c r="BK129" s="4">
        <f t="shared" si="252"/>
        <v>3261</v>
      </c>
      <c r="BL129" s="4">
        <v>0</v>
      </c>
      <c r="BM129" s="4">
        <f t="shared" si="253"/>
        <v>0</v>
      </c>
      <c r="BN129" s="4">
        <f t="shared" si="254"/>
        <v>3261</v>
      </c>
      <c r="BO129" s="33"/>
      <c r="BP129" s="47">
        <v>507.07</v>
      </c>
      <c r="BQ129" s="3">
        <v>63362</v>
      </c>
      <c r="BR129" s="4">
        <v>1195</v>
      </c>
      <c r="BS129" s="4">
        <f t="shared" si="144"/>
        <v>62632</v>
      </c>
      <c r="BT129" s="18">
        <f>BQ129</f>
        <v>63362</v>
      </c>
      <c r="BU129" s="4">
        <f t="shared" si="269"/>
        <v>1195</v>
      </c>
      <c r="BV129" s="47" t="s">
        <v>17</v>
      </c>
      <c r="BY129" s="3">
        <v>3278</v>
      </c>
      <c r="BZ129" s="3">
        <v>3261</v>
      </c>
      <c r="CA129" s="3">
        <v>2400</v>
      </c>
      <c r="CB129" s="3">
        <f t="shared" si="270"/>
        <v>2400</v>
      </c>
      <c r="CC129" s="3">
        <v>0</v>
      </c>
      <c r="CD129" s="47">
        <v>197</v>
      </c>
      <c r="CE129" s="47">
        <v>73</v>
      </c>
      <c r="CF129" s="3">
        <f t="shared" si="145"/>
        <v>2670</v>
      </c>
      <c r="CG129" s="47">
        <v>6</v>
      </c>
      <c r="CH129" s="4">
        <f t="shared" si="271"/>
        <v>603.53535353535358</v>
      </c>
      <c r="CI129" s="4">
        <f t="shared" si="272"/>
        <v>0</v>
      </c>
      <c r="CJ129" s="4">
        <f>MIN(CH129-CI129,BK129)</f>
        <v>603.53535353535358</v>
      </c>
      <c r="CK129" s="4">
        <f t="shared" si="273"/>
        <v>0</v>
      </c>
      <c r="CL129" s="47">
        <v>0</v>
      </c>
      <c r="CM129" s="4">
        <f t="shared" si="257"/>
        <v>0</v>
      </c>
      <c r="CN129" s="4">
        <f t="shared" si="258"/>
        <v>2657.4646464646466</v>
      </c>
      <c r="CO129" s="4">
        <f t="shared" si="259"/>
        <v>0</v>
      </c>
      <c r="CP129" s="4">
        <f t="shared" si="260"/>
        <v>12.535353535353352</v>
      </c>
      <c r="CQ129" s="4">
        <f t="shared" si="261"/>
        <v>0</v>
      </c>
      <c r="CR129" s="4">
        <f t="shared" si="262"/>
        <v>0</v>
      </c>
      <c r="CS129" s="4">
        <f t="shared" si="263"/>
        <v>0</v>
      </c>
      <c r="CT129" s="47">
        <v>1.5</v>
      </c>
      <c r="CU129" s="32"/>
      <c r="CV129" s="47">
        <v>360.74</v>
      </c>
      <c r="CW129" s="47">
        <v>589</v>
      </c>
      <c r="CX129" s="4">
        <v>52</v>
      </c>
      <c r="CY129" s="3">
        <v>2670</v>
      </c>
      <c r="CZ129" s="47">
        <v>0</v>
      </c>
      <c r="DA129" s="3">
        <v>1926</v>
      </c>
      <c r="DB129" s="47">
        <v>512</v>
      </c>
      <c r="DC129" s="47">
        <v>265</v>
      </c>
      <c r="DD129" s="3">
        <f t="shared" si="152"/>
        <v>0</v>
      </c>
      <c r="DE129" s="3">
        <f t="shared" si="153"/>
        <v>0</v>
      </c>
      <c r="DF129" s="4">
        <f t="shared" si="247"/>
        <v>777</v>
      </c>
      <c r="DG129" s="4">
        <v>0</v>
      </c>
      <c r="DH129" s="4">
        <f t="shared" si="146"/>
        <v>0</v>
      </c>
      <c r="DI129" s="3">
        <f t="shared" si="171"/>
        <v>0</v>
      </c>
      <c r="DJ129" s="3">
        <f t="shared" si="264"/>
        <v>1893</v>
      </c>
      <c r="DL129" s="3">
        <f t="shared" si="274"/>
        <v>0</v>
      </c>
      <c r="DM129" s="3">
        <f t="shared" si="265"/>
        <v>0</v>
      </c>
      <c r="DN129" s="3">
        <f t="shared" si="266"/>
        <v>0</v>
      </c>
      <c r="DO129" s="3">
        <f t="shared" si="267"/>
        <v>0</v>
      </c>
      <c r="DP129" s="3">
        <f t="shared" si="147"/>
        <v>0</v>
      </c>
      <c r="DS129" s="47">
        <v>0</v>
      </c>
    </row>
    <row r="130" spans="1:123" x14ac:dyDescent="0.3">
      <c r="A130" s="1">
        <v>42497</v>
      </c>
      <c r="B130" s="3">
        <v>109941</v>
      </c>
      <c r="C130" s="4">
        <f t="shared" si="148"/>
        <v>1584</v>
      </c>
      <c r="D130" s="4">
        <f t="shared" si="134"/>
        <v>109941</v>
      </c>
      <c r="E130" s="3">
        <f t="shared" si="162"/>
        <v>109941</v>
      </c>
      <c r="F130" s="4">
        <f t="shared" si="155"/>
        <v>1584</v>
      </c>
      <c r="G130" s="4">
        <f t="shared" si="268"/>
        <v>798.5883539198386</v>
      </c>
      <c r="H130" s="33"/>
      <c r="I130" s="3">
        <v>55948</v>
      </c>
      <c r="J130" s="4">
        <f t="shared" si="179"/>
        <v>1158</v>
      </c>
      <c r="K130" s="4">
        <f t="shared" si="135"/>
        <v>55948</v>
      </c>
      <c r="L130" s="3">
        <f t="shared" si="248"/>
        <v>55948</v>
      </c>
      <c r="M130" s="4">
        <f t="shared" si="249"/>
        <v>1158</v>
      </c>
      <c r="O130" s="47"/>
      <c r="P130" s="47">
        <v>659</v>
      </c>
      <c r="Q130" s="21">
        <f t="shared" si="220"/>
        <v>659</v>
      </c>
      <c r="R130" s="21">
        <v>0</v>
      </c>
      <c r="S130" s="33"/>
      <c r="T130" s="3">
        <v>81502</v>
      </c>
      <c r="U130" s="4">
        <f t="shared" si="250"/>
        <v>-167</v>
      </c>
      <c r="V130" s="4">
        <f t="shared" si="136"/>
        <v>81248</v>
      </c>
      <c r="W130" s="3">
        <f t="shared" si="232"/>
        <v>81502</v>
      </c>
      <c r="X130" s="4">
        <f t="shared" si="233"/>
        <v>-167</v>
      </c>
      <c r="Z130" s="47"/>
      <c r="AA130" s="47">
        <v>1111</v>
      </c>
      <c r="AB130" s="3">
        <f t="shared" si="234"/>
        <v>1111</v>
      </c>
      <c r="AC130" s="3">
        <v>0</v>
      </c>
      <c r="AD130" s="41">
        <f t="shared" si="163"/>
        <v>0</v>
      </c>
      <c r="AE130" s="3">
        <v>137450</v>
      </c>
      <c r="AF130" s="3">
        <v>2275</v>
      </c>
      <c r="AG130" s="3">
        <v>2775</v>
      </c>
      <c r="AH130" s="4">
        <f t="shared" si="251"/>
        <v>583.81648600957897</v>
      </c>
      <c r="AI130" s="33"/>
      <c r="AJ130" s="47">
        <v>879.54</v>
      </c>
      <c r="AK130" s="3">
        <v>609028</v>
      </c>
      <c r="AL130" s="4">
        <f t="shared" si="242"/>
        <v>316</v>
      </c>
      <c r="AM130" s="3">
        <v>2276250</v>
      </c>
      <c r="AN130" s="3">
        <f t="shared" si="138"/>
        <v>602402</v>
      </c>
      <c r="AO130" s="3">
        <f>AO129</f>
        <v>608712</v>
      </c>
      <c r="AP130" s="4">
        <f t="shared" si="181"/>
        <v>0</v>
      </c>
      <c r="AQ130" t="s">
        <v>14</v>
      </c>
      <c r="AT130" s="3">
        <v>2275</v>
      </c>
      <c r="AV130" s="3">
        <v>2111</v>
      </c>
      <c r="AW130" s="3">
        <f t="shared" ref="AW130" si="275">AV130</f>
        <v>2111</v>
      </c>
      <c r="AX130" s="47">
        <v>0</v>
      </c>
      <c r="AY130" s="47">
        <v>0</v>
      </c>
      <c r="AZ130" s="47">
        <v>0</v>
      </c>
      <c r="BA130" s="3">
        <f t="shared" si="139"/>
        <v>2111</v>
      </c>
      <c r="BB130" s="47">
        <v>5</v>
      </c>
      <c r="BC130" s="47">
        <v>0.03</v>
      </c>
      <c r="BD130" s="47">
        <v>0.08</v>
      </c>
      <c r="BE130" s="3">
        <f t="shared" si="140"/>
        <v>0</v>
      </c>
      <c r="BF130" s="3">
        <f t="shared" si="141"/>
        <v>0</v>
      </c>
      <c r="BG130" s="3" t="b">
        <f t="shared" si="142"/>
        <v>1</v>
      </c>
      <c r="BH130" s="17"/>
      <c r="BI130" s="7"/>
      <c r="BJ130" s="12">
        <v>0</v>
      </c>
      <c r="BK130" s="4">
        <f t="shared" si="252"/>
        <v>2111</v>
      </c>
      <c r="BL130" s="4">
        <f>AL130/1.98</f>
        <v>159.59595959595958</v>
      </c>
      <c r="BM130" s="4">
        <f t="shared" si="253"/>
        <v>159.59595959595958</v>
      </c>
      <c r="BN130" s="4">
        <f t="shared" si="254"/>
        <v>2270.5959595959594</v>
      </c>
      <c r="BO130" s="33"/>
      <c r="BP130" s="47">
        <v>506.77</v>
      </c>
      <c r="BQ130" s="3">
        <v>63002</v>
      </c>
      <c r="BR130" s="4">
        <v>-360</v>
      </c>
      <c r="BS130" s="4">
        <f t="shared" si="144"/>
        <v>62632</v>
      </c>
      <c r="BT130" s="3">
        <f t="shared" ref="BT130" si="276">BQ130</f>
        <v>63002</v>
      </c>
      <c r="BU130" s="4">
        <f t="shared" si="269"/>
        <v>-360</v>
      </c>
      <c r="BV130" s="47" t="s">
        <v>13</v>
      </c>
      <c r="BY130" s="3">
        <v>2089</v>
      </c>
      <c r="BZ130" s="3">
        <v>2111</v>
      </c>
      <c r="CA130" s="3">
        <v>2249</v>
      </c>
      <c r="CB130" s="3">
        <f t="shared" si="270"/>
        <v>2067.181818181818</v>
      </c>
      <c r="CC130" s="3">
        <f t="shared" ref="CC130" si="277">-BU130/1.98</f>
        <v>181.81818181818181</v>
      </c>
      <c r="CD130" s="47">
        <v>0</v>
      </c>
      <c r="CE130" s="47">
        <v>20</v>
      </c>
      <c r="CF130" s="3">
        <f t="shared" si="145"/>
        <v>2269</v>
      </c>
      <c r="CG130" s="47">
        <v>1</v>
      </c>
      <c r="CL130" s="4">
        <f t="shared" ref="CL130" si="278">MIN(CF130,-BU130/1.98-CG130)</f>
        <v>180.81818181818181</v>
      </c>
      <c r="CM130" s="4">
        <f t="shared" si="257"/>
        <v>0</v>
      </c>
      <c r="CN130" s="4">
        <f t="shared" si="258"/>
        <v>2088.181818181818</v>
      </c>
      <c r="CO130" s="4">
        <f t="shared" si="259"/>
        <v>0</v>
      </c>
      <c r="CP130" s="4">
        <f t="shared" si="260"/>
        <v>0</v>
      </c>
      <c r="CQ130" s="4">
        <f t="shared" si="261"/>
        <v>0</v>
      </c>
      <c r="CR130" s="4">
        <f t="shared" si="262"/>
        <v>22.818181818181984</v>
      </c>
      <c r="CS130" s="4">
        <f t="shared" si="263"/>
        <v>0</v>
      </c>
      <c r="CT130" s="47">
        <v>1.7</v>
      </c>
      <c r="CU130" s="32"/>
      <c r="CV130" s="47">
        <v>360.52</v>
      </c>
      <c r="CW130" s="47">
        <v>573</v>
      </c>
      <c r="CX130" s="4">
        <v>-16</v>
      </c>
      <c r="CY130" s="3">
        <v>2269</v>
      </c>
      <c r="CZ130" s="47">
        <v>0</v>
      </c>
      <c r="DA130" s="3">
        <v>1519</v>
      </c>
      <c r="DB130" s="47">
        <v>523</v>
      </c>
      <c r="DC130" s="47">
        <v>273</v>
      </c>
      <c r="DD130" s="3">
        <f t="shared" si="152"/>
        <v>0</v>
      </c>
      <c r="DE130" s="3">
        <f t="shared" si="153"/>
        <v>180.81818181818181</v>
      </c>
      <c r="DF130" s="4">
        <f t="shared" si="247"/>
        <v>615.18181818181824</v>
      </c>
      <c r="DG130" s="4">
        <v>0</v>
      </c>
      <c r="DH130" s="4">
        <f t="shared" si="146"/>
        <v>0</v>
      </c>
      <c r="DI130" s="3">
        <f t="shared" si="171"/>
        <v>0</v>
      </c>
      <c r="DJ130" s="3">
        <f t="shared" si="264"/>
        <v>1472.9999999999998</v>
      </c>
      <c r="DL130" s="3">
        <f t="shared" si="274"/>
        <v>0</v>
      </c>
      <c r="DM130" s="3">
        <f t="shared" si="265"/>
        <v>0</v>
      </c>
      <c r="DN130" s="3">
        <f t="shared" si="266"/>
        <v>0</v>
      </c>
      <c r="DO130" s="3">
        <f t="shared" si="267"/>
        <v>0</v>
      </c>
      <c r="DP130" s="3">
        <f t="shared" si="147"/>
        <v>0</v>
      </c>
      <c r="DS130" s="47">
        <v>0</v>
      </c>
    </row>
    <row r="131" spans="1:123" x14ac:dyDescent="0.3">
      <c r="A131" s="1">
        <v>42498</v>
      </c>
      <c r="B131" s="3">
        <v>110981</v>
      </c>
      <c r="C131" s="4">
        <f t="shared" si="148"/>
        <v>1040</v>
      </c>
      <c r="D131" s="4">
        <f t="shared" ref="D131:D194" si="279">MIN(B131:B161)</f>
        <v>110981</v>
      </c>
      <c r="E131" s="3">
        <f t="shared" si="162"/>
        <v>110981</v>
      </c>
      <c r="F131" s="4">
        <f t="shared" si="155"/>
        <v>1040</v>
      </c>
      <c r="G131" s="4">
        <f t="shared" si="268"/>
        <v>524.32568691706581</v>
      </c>
      <c r="H131" s="33"/>
      <c r="I131" s="3">
        <v>56909</v>
      </c>
      <c r="J131" s="4">
        <f t="shared" si="179"/>
        <v>961</v>
      </c>
      <c r="K131" s="4">
        <f t="shared" ref="K131:K194" si="280">MIN(I131:I161)</f>
        <v>56909</v>
      </c>
      <c r="L131" s="3">
        <f t="shared" si="248"/>
        <v>56909</v>
      </c>
      <c r="M131" s="4">
        <f t="shared" si="249"/>
        <v>961</v>
      </c>
      <c r="O131" s="47"/>
      <c r="P131" s="47">
        <v>646</v>
      </c>
      <c r="Q131" s="21">
        <f t="shared" si="220"/>
        <v>646</v>
      </c>
      <c r="R131" s="21">
        <v>0</v>
      </c>
      <c r="S131" s="33"/>
      <c r="T131" s="3">
        <v>81248</v>
      </c>
      <c r="U131" s="4">
        <f t="shared" si="250"/>
        <v>-254</v>
      </c>
      <c r="V131" s="4">
        <f t="shared" ref="V131:V194" si="281">MIN(T131:T161)</f>
        <v>81248</v>
      </c>
      <c r="W131" s="3">
        <f t="shared" si="232"/>
        <v>81248</v>
      </c>
      <c r="X131" s="4">
        <f t="shared" si="233"/>
        <v>-254</v>
      </c>
      <c r="Z131" s="47"/>
      <c r="AA131" s="47">
        <v>1103</v>
      </c>
      <c r="AB131" s="3">
        <f t="shared" si="234"/>
        <v>1103</v>
      </c>
      <c r="AC131" s="3">
        <v>0</v>
      </c>
      <c r="AD131" s="41">
        <f t="shared" si="163"/>
        <v>0</v>
      </c>
      <c r="AE131" s="3">
        <v>138157</v>
      </c>
      <c r="AF131" s="3">
        <v>2015</v>
      </c>
      <c r="AG131" s="3">
        <v>2371</v>
      </c>
      <c r="AH131" s="4">
        <f t="shared" si="251"/>
        <v>484.49710108394254</v>
      </c>
      <c r="AI131" s="33"/>
      <c r="AJ131" s="47">
        <v>879.47</v>
      </c>
      <c r="AK131" s="3">
        <v>608659</v>
      </c>
      <c r="AL131" s="4">
        <f t="shared" si="242"/>
        <v>-369</v>
      </c>
      <c r="AM131" s="3">
        <v>2282500</v>
      </c>
      <c r="AN131" s="3">
        <f t="shared" ref="AN131:AN194" si="282">MIN(AK131:AK148)</f>
        <v>602402</v>
      </c>
      <c r="AO131" s="3">
        <f t="shared" ref="AO131:AO132" si="283">AK131</f>
        <v>608659</v>
      </c>
      <c r="AP131" s="4">
        <f t="shared" ref="AP131:AP132" si="284">AO131-AO130</f>
        <v>-53</v>
      </c>
      <c r="AQ131" t="s">
        <v>16</v>
      </c>
      <c r="AT131" s="3">
        <v>2015</v>
      </c>
      <c r="AV131" s="3">
        <v>2192</v>
      </c>
      <c r="AW131" s="4">
        <f t="shared" ref="AW131:AW133" si="285">AV131-AX131</f>
        <v>2165.2323232323233</v>
      </c>
      <c r="AX131" s="3">
        <f t="shared" ref="AX131:AX133" si="286">IF(AV131&lt;=-AP131/1.98,AV131,-AP131/1.98)</f>
        <v>26.767676767676768</v>
      </c>
      <c r="AY131" s="47">
        <v>0</v>
      </c>
      <c r="AZ131" s="47">
        <v>0</v>
      </c>
      <c r="BA131" s="3">
        <f t="shared" ref="BA131:BA194" si="287">AV131+AY131+AZ131</f>
        <v>2192</v>
      </c>
      <c r="BB131" s="47">
        <v>9</v>
      </c>
      <c r="BC131" s="47">
        <v>0.05</v>
      </c>
      <c r="BD131" s="47">
        <v>0.06</v>
      </c>
      <c r="BE131" s="3">
        <f t="shared" ref="BE131:BE194" si="288">IF(AD131&lt;BA131,AD131,BA131)</f>
        <v>0</v>
      </c>
      <c r="BF131" s="3">
        <f t="shared" ref="BF131:BF194" si="289">IF(BA131-BE131&gt;AC131,AC131,BA131-BE131)</f>
        <v>0</v>
      </c>
      <c r="BG131" s="3" t="b">
        <f t="shared" ref="BG131:BG194" si="290">IF(BF131+BE131=AD131+AC131,TRUE,FALSE)</f>
        <v>1</v>
      </c>
      <c r="BH131" s="17"/>
      <c r="BI131" s="7"/>
      <c r="BJ131" s="12">
        <v>0</v>
      </c>
      <c r="BK131" s="4">
        <f t="shared" si="252"/>
        <v>2192</v>
      </c>
      <c r="BL131" s="4">
        <v>0</v>
      </c>
      <c r="BM131" s="4">
        <f t="shared" si="253"/>
        <v>0</v>
      </c>
      <c r="BN131" s="4">
        <f t="shared" si="254"/>
        <v>2192</v>
      </c>
      <c r="BO131" s="33"/>
      <c r="BP131" s="47">
        <v>506.99</v>
      </c>
      <c r="BQ131" s="3">
        <v>63265</v>
      </c>
      <c r="BR131" s="4">
        <v>263</v>
      </c>
      <c r="BS131" s="4">
        <f t="shared" ref="BS131:BS194" si="291">MIN(BQ131:BQ161)</f>
        <v>62632</v>
      </c>
      <c r="BT131" s="4">
        <f t="shared" ref="BT131" si="292">BT130</f>
        <v>63002</v>
      </c>
      <c r="BU131" s="4">
        <f t="shared" si="269"/>
        <v>0</v>
      </c>
      <c r="BV131" s="47" t="s">
        <v>14</v>
      </c>
      <c r="BY131" s="3">
        <v>2199</v>
      </c>
      <c r="BZ131" s="3">
        <v>2192</v>
      </c>
      <c r="CA131" s="3">
        <v>1959</v>
      </c>
      <c r="CB131" s="3">
        <f t="shared" ref="CB131:CB135" si="293">CA131-CC131</f>
        <v>1959</v>
      </c>
      <c r="CC131" s="3">
        <v>0</v>
      </c>
      <c r="CD131" s="47">
        <v>0</v>
      </c>
      <c r="CE131" s="47">
        <v>105</v>
      </c>
      <c r="CF131" s="3">
        <f t="shared" ref="CF131:CF194" si="294">CA131+CD131+CE131</f>
        <v>2064</v>
      </c>
      <c r="CG131" s="47">
        <v>2</v>
      </c>
      <c r="CL131" s="47">
        <v>0</v>
      </c>
      <c r="CM131" s="4">
        <f t="shared" si="257"/>
        <v>0</v>
      </c>
      <c r="CN131" s="4">
        <f t="shared" si="258"/>
        <v>2064</v>
      </c>
      <c r="CO131" s="4">
        <f t="shared" si="259"/>
        <v>0</v>
      </c>
      <c r="CP131" s="4">
        <f t="shared" si="260"/>
        <v>0</v>
      </c>
      <c r="CQ131" s="4">
        <f t="shared" si="261"/>
        <v>0</v>
      </c>
      <c r="CR131" s="4">
        <f t="shared" si="262"/>
        <v>128</v>
      </c>
      <c r="CS131" s="4">
        <f t="shared" si="263"/>
        <v>0</v>
      </c>
      <c r="CT131" s="47">
        <v>1.5</v>
      </c>
      <c r="CU131" s="32"/>
      <c r="CV131" s="47">
        <v>360.52</v>
      </c>
      <c r="CW131" s="47">
        <v>573</v>
      </c>
      <c r="CX131" s="4">
        <v>0</v>
      </c>
      <c r="CY131" s="3">
        <v>2064</v>
      </c>
      <c r="CZ131" s="47">
        <v>0</v>
      </c>
      <c r="DA131" s="3">
        <v>1405</v>
      </c>
      <c r="DB131" s="47">
        <v>487</v>
      </c>
      <c r="DC131" s="47">
        <v>195</v>
      </c>
      <c r="DD131" s="3">
        <f t="shared" si="152"/>
        <v>0</v>
      </c>
      <c r="DE131" s="3">
        <f t="shared" si="153"/>
        <v>0</v>
      </c>
      <c r="DF131" s="4">
        <f t="shared" si="247"/>
        <v>682</v>
      </c>
      <c r="DG131" s="4">
        <v>0</v>
      </c>
      <c r="DH131" s="4">
        <f t="shared" ref="DH131:DH194" si="295">MIN(CO131,DB131+DC131-DD131-DE131-DF131-DG131)</f>
        <v>0</v>
      </c>
      <c r="DI131" s="3">
        <f t="shared" si="171"/>
        <v>0</v>
      </c>
      <c r="DJ131" s="3">
        <f t="shared" si="264"/>
        <v>1382</v>
      </c>
      <c r="DL131" s="3">
        <f t="shared" si="274"/>
        <v>0</v>
      </c>
      <c r="DM131" s="3">
        <f t="shared" si="265"/>
        <v>0</v>
      </c>
      <c r="DN131" s="3">
        <f t="shared" si="266"/>
        <v>0</v>
      </c>
      <c r="DO131" s="3">
        <f t="shared" si="267"/>
        <v>0</v>
      </c>
      <c r="DP131" s="3">
        <f t="shared" ref="DP131:DP194" si="296">IF(AND(AP131&gt;0,G131/1.9835&gt;0),MIN(G131,AP131/1.9835),0)</f>
        <v>0</v>
      </c>
      <c r="DS131" s="47">
        <v>0</v>
      </c>
    </row>
    <row r="132" spans="1:123" x14ac:dyDescent="0.3">
      <c r="A132" s="1">
        <v>42499</v>
      </c>
      <c r="B132" s="3">
        <v>111718</v>
      </c>
      <c r="C132" s="4">
        <f t="shared" ref="C132:C195" si="297">B132-B131</f>
        <v>737</v>
      </c>
      <c r="D132" s="4">
        <f t="shared" si="279"/>
        <v>111718</v>
      </c>
      <c r="E132" s="3">
        <f t="shared" si="162"/>
        <v>111718</v>
      </c>
      <c r="F132" s="4">
        <f t="shared" si="155"/>
        <v>737</v>
      </c>
      <c r="G132" s="4">
        <f t="shared" si="268"/>
        <v>371.56541467103602</v>
      </c>
      <c r="H132" s="33"/>
      <c r="I132" s="3">
        <v>57771</v>
      </c>
      <c r="J132" s="4">
        <f t="shared" si="179"/>
        <v>862</v>
      </c>
      <c r="K132" s="4">
        <f t="shared" si="280"/>
        <v>57625</v>
      </c>
      <c r="L132" s="3">
        <f t="shared" si="248"/>
        <v>57771</v>
      </c>
      <c r="M132" s="4">
        <f t="shared" si="249"/>
        <v>862</v>
      </c>
      <c r="O132" s="47"/>
      <c r="P132" s="47">
        <v>806</v>
      </c>
      <c r="Q132" s="21">
        <f t="shared" si="220"/>
        <v>806</v>
      </c>
      <c r="R132" s="21">
        <v>0</v>
      </c>
      <c r="S132" s="33"/>
      <c r="T132" s="3">
        <v>81308</v>
      </c>
      <c r="U132" s="4">
        <f t="shared" si="250"/>
        <v>60</v>
      </c>
      <c r="V132" s="4">
        <f t="shared" si="281"/>
        <v>81308</v>
      </c>
      <c r="W132" s="3">
        <f t="shared" ref="W132:W160" si="298">T132</f>
        <v>81308</v>
      </c>
      <c r="X132" s="4">
        <f t="shared" ref="X132:X161" si="299">W132-W131</f>
        <v>60</v>
      </c>
      <c r="Z132" s="47"/>
      <c r="AA132" s="47">
        <v>991</v>
      </c>
      <c r="AB132" s="3">
        <f t="shared" si="234"/>
        <v>991</v>
      </c>
      <c r="AC132" s="3">
        <v>0</v>
      </c>
      <c r="AD132" s="41">
        <f t="shared" si="163"/>
        <v>0</v>
      </c>
      <c r="AE132" s="3">
        <v>139079</v>
      </c>
      <c r="AF132" s="3">
        <v>2109</v>
      </c>
      <c r="AG132" s="3">
        <v>2574</v>
      </c>
      <c r="AH132" s="4">
        <f t="shared" si="251"/>
        <v>464.83488782455254</v>
      </c>
      <c r="AI132" s="33"/>
      <c r="AJ132" s="47">
        <v>878.94</v>
      </c>
      <c r="AK132" s="3">
        <v>605865</v>
      </c>
      <c r="AL132" s="4">
        <f t="shared" si="242"/>
        <v>-2794</v>
      </c>
      <c r="AM132" s="3">
        <v>2288750</v>
      </c>
      <c r="AN132" s="3">
        <f t="shared" si="282"/>
        <v>602402</v>
      </c>
      <c r="AO132" s="3">
        <f t="shared" si="283"/>
        <v>605865</v>
      </c>
      <c r="AP132" s="4">
        <f t="shared" si="284"/>
        <v>-2794</v>
      </c>
      <c r="AQ132" s="47" t="s">
        <v>13</v>
      </c>
      <c r="AT132" s="3">
        <v>2109</v>
      </c>
      <c r="AV132" s="3">
        <v>3491</v>
      </c>
      <c r="AW132" s="4">
        <f t="shared" si="285"/>
        <v>2079.8888888888887</v>
      </c>
      <c r="AX132" s="3">
        <f t="shared" si="286"/>
        <v>1411.1111111111111</v>
      </c>
      <c r="AY132" s="47">
        <v>0</v>
      </c>
      <c r="AZ132" s="47">
        <v>0</v>
      </c>
      <c r="BA132" s="3">
        <f t="shared" si="287"/>
        <v>3491</v>
      </c>
      <c r="BB132" s="47">
        <v>27</v>
      </c>
      <c r="BC132" s="47">
        <v>0.16</v>
      </c>
      <c r="BD132" s="47">
        <v>0</v>
      </c>
      <c r="BE132" s="3">
        <f t="shared" si="288"/>
        <v>0</v>
      </c>
      <c r="BF132" s="3">
        <f t="shared" si="289"/>
        <v>0</v>
      </c>
      <c r="BG132" s="3" t="b">
        <f t="shared" si="290"/>
        <v>1</v>
      </c>
      <c r="BH132" s="17"/>
      <c r="BI132" s="7"/>
      <c r="BJ132" s="12">
        <v>0</v>
      </c>
      <c r="BK132" s="4">
        <f t="shared" si="252"/>
        <v>3491</v>
      </c>
      <c r="BL132" s="4">
        <v>0</v>
      </c>
      <c r="BM132" s="4">
        <f t="shared" si="253"/>
        <v>0</v>
      </c>
      <c r="BN132" s="4">
        <f t="shared" si="254"/>
        <v>3491</v>
      </c>
      <c r="BO132" s="33"/>
      <c r="BP132" s="47">
        <v>508.02</v>
      </c>
      <c r="BQ132" s="3">
        <v>64514</v>
      </c>
      <c r="BR132" s="4">
        <v>1249</v>
      </c>
      <c r="BS132" s="4">
        <f t="shared" si="291"/>
        <v>62632</v>
      </c>
      <c r="BT132" s="3">
        <f>BQ132</f>
        <v>64514</v>
      </c>
      <c r="BU132" s="3">
        <f>BT132-BT129</f>
        <v>1152</v>
      </c>
      <c r="BV132" t="s">
        <v>20</v>
      </c>
      <c r="BY132" s="3">
        <v>3618</v>
      </c>
      <c r="BZ132" s="3">
        <v>3491</v>
      </c>
      <c r="CA132" s="3">
        <v>2345</v>
      </c>
      <c r="CB132" s="3">
        <f t="shared" si="293"/>
        <v>2345</v>
      </c>
      <c r="CC132" s="3">
        <v>0</v>
      </c>
      <c r="CD132" s="47">
        <v>633</v>
      </c>
      <c r="CE132" s="47">
        <v>4</v>
      </c>
      <c r="CF132" s="3">
        <f t="shared" si="294"/>
        <v>2982</v>
      </c>
      <c r="CG132" s="47">
        <v>6</v>
      </c>
      <c r="CH132" s="4">
        <f t="shared" ref="CH132:CH133" si="300">BU132/1.98</f>
        <v>581.81818181818187</v>
      </c>
      <c r="CI132" s="4">
        <f t="shared" ref="CI132:CI133" si="301">MIN(CH132,BF132+BE132)</f>
        <v>0</v>
      </c>
      <c r="CJ132" s="4">
        <f>MIN(CH132-CI132,BK132)</f>
        <v>581.81818181818187</v>
      </c>
      <c r="CK132" s="4">
        <f t="shared" ref="CK132:CK133" si="302">MAX(0,CH132-CI132-CJ132)</f>
        <v>0</v>
      </c>
      <c r="CL132" s="47">
        <v>0</v>
      </c>
      <c r="CM132" s="4">
        <f t="shared" si="257"/>
        <v>0</v>
      </c>
      <c r="CN132" s="4">
        <f t="shared" si="258"/>
        <v>2909.181818181818</v>
      </c>
      <c r="CO132" s="4">
        <f t="shared" si="259"/>
        <v>0</v>
      </c>
      <c r="CP132" s="4">
        <f t="shared" si="260"/>
        <v>72.818181818181984</v>
      </c>
      <c r="CQ132" s="4">
        <f t="shared" si="261"/>
        <v>0</v>
      </c>
      <c r="CR132" s="4">
        <f t="shared" si="262"/>
        <v>0</v>
      </c>
      <c r="CS132" s="4">
        <f t="shared" si="263"/>
        <v>0</v>
      </c>
      <c r="CT132" s="47">
        <v>1.3</v>
      </c>
      <c r="CU132" s="32"/>
      <c r="CV132" s="47">
        <v>361.21</v>
      </c>
      <c r="CW132" s="47">
        <v>622</v>
      </c>
      <c r="CX132" s="4">
        <v>49</v>
      </c>
      <c r="CY132" s="3">
        <v>2982</v>
      </c>
      <c r="CZ132" s="47">
        <v>0</v>
      </c>
      <c r="DA132" s="3">
        <v>2318</v>
      </c>
      <c r="DB132" s="47">
        <v>450</v>
      </c>
      <c r="DC132" s="47">
        <v>179</v>
      </c>
      <c r="DD132" s="3">
        <f t="shared" ref="DD132:DD195" si="303">MIN(CM132,DB132+DC132)</f>
        <v>0</v>
      </c>
      <c r="DE132" s="3">
        <f t="shared" ref="DE132:DE195" si="304">MIN(DB132+DC132-DD132,CL132)</f>
        <v>0</v>
      </c>
      <c r="DF132" s="4">
        <f t="shared" si="247"/>
        <v>629</v>
      </c>
      <c r="DG132" s="4">
        <v>0</v>
      </c>
      <c r="DH132" s="4">
        <f t="shared" si="295"/>
        <v>0</v>
      </c>
      <c r="DI132" s="3">
        <f t="shared" si="171"/>
        <v>0</v>
      </c>
      <c r="DJ132" s="3">
        <f t="shared" si="264"/>
        <v>2353</v>
      </c>
      <c r="DL132" s="3">
        <f t="shared" si="274"/>
        <v>0</v>
      </c>
      <c r="DM132" s="3">
        <f t="shared" si="265"/>
        <v>0</v>
      </c>
      <c r="DN132" s="3">
        <f t="shared" si="266"/>
        <v>0</v>
      </c>
      <c r="DO132" s="3">
        <f t="shared" si="267"/>
        <v>0</v>
      </c>
      <c r="DP132" s="3">
        <f t="shared" si="296"/>
        <v>0</v>
      </c>
      <c r="DS132" s="47">
        <v>0</v>
      </c>
    </row>
    <row r="133" spans="1:123" x14ac:dyDescent="0.3">
      <c r="A133" s="1">
        <v>42500</v>
      </c>
      <c r="B133" s="3">
        <v>113499</v>
      </c>
      <c r="C133" s="4">
        <f t="shared" si="297"/>
        <v>1781</v>
      </c>
      <c r="D133" s="4">
        <f t="shared" si="279"/>
        <v>113499</v>
      </c>
      <c r="E133" s="3">
        <f t="shared" si="162"/>
        <v>113499</v>
      </c>
      <c r="F133" s="4">
        <f t="shared" ref="F133:F196" si="305">E133-E132</f>
        <v>1781</v>
      </c>
      <c r="G133" s="4">
        <f t="shared" si="268"/>
        <v>897.90773884547514</v>
      </c>
      <c r="H133" s="33"/>
      <c r="I133" s="3">
        <v>58422</v>
      </c>
      <c r="J133" s="4">
        <f t="shared" si="179"/>
        <v>651</v>
      </c>
      <c r="K133" s="4">
        <f t="shared" si="280"/>
        <v>57625</v>
      </c>
      <c r="L133" s="3">
        <f t="shared" si="248"/>
        <v>58422</v>
      </c>
      <c r="M133" s="4">
        <f t="shared" si="249"/>
        <v>651</v>
      </c>
      <c r="O133" s="47"/>
      <c r="P133" s="47">
        <v>1294</v>
      </c>
      <c r="Q133" s="21">
        <f t="shared" si="220"/>
        <v>1294</v>
      </c>
      <c r="R133" s="21">
        <v>0</v>
      </c>
      <c r="S133" s="33"/>
      <c r="T133" s="3">
        <v>82541</v>
      </c>
      <c r="U133" s="4">
        <f t="shared" si="250"/>
        <v>1233</v>
      </c>
      <c r="V133" s="4">
        <f t="shared" si="281"/>
        <v>82541</v>
      </c>
      <c r="W133" s="3">
        <f t="shared" si="298"/>
        <v>82541</v>
      </c>
      <c r="X133" s="4">
        <f t="shared" si="299"/>
        <v>1233</v>
      </c>
      <c r="Z133" s="47"/>
      <c r="AA133" s="47">
        <v>928</v>
      </c>
      <c r="AB133" s="3">
        <f t="shared" si="234"/>
        <v>928</v>
      </c>
      <c r="AC133" s="3">
        <v>0</v>
      </c>
      <c r="AD133" s="41">
        <f t="shared" si="163"/>
        <v>0</v>
      </c>
      <c r="AE133" s="3">
        <v>140963</v>
      </c>
      <c r="AF133" s="3">
        <v>1953</v>
      </c>
      <c r="AG133" s="3">
        <v>2903</v>
      </c>
      <c r="AH133" s="4">
        <f t="shared" si="251"/>
        <v>949.83614822283835</v>
      </c>
      <c r="AI133" s="33"/>
      <c r="AJ133" s="47">
        <v>878.39</v>
      </c>
      <c r="AK133" s="3">
        <v>602979</v>
      </c>
      <c r="AL133" s="4">
        <f t="shared" si="242"/>
        <v>-2886</v>
      </c>
      <c r="AM133" s="3">
        <v>2295000</v>
      </c>
      <c r="AN133" s="3">
        <f t="shared" si="282"/>
        <v>602402</v>
      </c>
      <c r="AO133" s="3">
        <f t="shared" ref="AO133" si="306">AK133</f>
        <v>602979</v>
      </c>
      <c r="AP133" s="4">
        <f t="shared" ref="AP133:AP136" si="307">AO133-AO132</f>
        <v>-2886</v>
      </c>
      <c r="AQ133" s="47" t="s">
        <v>13</v>
      </c>
      <c r="AT133" s="3">
        <v>1953</v>
      </c>
      <c r="AV133" s="3">
        <v>3364</v>
      </c>
      <c r="AW133" s="4">
        <f t="shared" si="285"/>
        <v>1906.4242424242425</v>
      </c>
      <c r="AX133" s="3">
        <f t="shared" si="286"/>
        <v>1457.5757575757575</v>
      </c>
      <c r="AY133" s="47">
        <v>0</v>
      </c>
      <c r="AZ133" s="47">
        <v>0</v>
      </c>
      <c r="BA133" s="3">
        <f t="shared" si="287"/>
        <v>3364</v>
      </c>
      <c r="BB133" s="47">
        <v>44</v>
      </c>
      <c r="BC133" s="47">
        <v>0.26</v>
      </c>
      <c r="BD133" s="47">
        <v>0</v>
      </c>
      <c r="BE133" s="3">
        <f t="shared" si="288"/>
        <v>0</v>
      </c>
      <c r="BF133" s="3">
        <f t="shared" si="289"/>
        <v>0</v>
      </c>
      <c r="BG133" s="3" t="b">
        <f t="shared" si="290"/>
        <v>1</v>
      </c>
      <c r="BH133" s="17"/>
      <c r="BI133" s="7"/>
      <c r="BJ133" s="12">
        <v>0</v>
      </c>
      <c r="BK133" s="4">
        <f t="shared" si="252"/>
        <v>3364</v>
      </c>
      <c r="BL133" s="4">
        <v>0</v>
      </c>
      <c r="BM133" s="4">
        <f t="shared" si="253"/>
        <v>0</v>
      </c>
      <c r="BN133" s="4">
        <f t="shared" si="254"/>
        <v>3364</v>
      </c>
      <c r="BO133" s="33"/>
      <c r="BP133" s="47">
        <v>508.28</v>
      </c>
      <c r="BQ133" s="3">
        <v>64834</v>
      </c>
      <c r="BR133" s="4">
        <v>320</v>
      </c>
      <c r="BS133" s="4">
        <f t="shared" si="291"/>
        <v>62632</v>
      </c>
      <c r="BT133" s="18">
        <f>BQ133</f>
        <v>64834</v>
      </c>
      <c r="BU133" s="4">
        <f t="shared" ref="BU133:BU135" si="308">BT133-BT132</f>
        <v>320</v>
      </c>
      <c r="BV133" s="47" t="s">
        <v>17</v>
      </c>
      <c r="BY133" s="3">
        <v>3393</v>
      </c>
      <c r="BZ133" s="3">
        <v>3364</v>
      </c>
      <c r="CA133" s="3">
        <v>2432</v>
      </c>
      <c r="CB133" s="3">
        <f t="shared" si="293"/>
        <v>2432</v>
      </c>
      <c r="CC133" s="3">
        <v>0</v>
      </c>
      <c r="CD133" s="47">
        <v>790</v>
      </c>
      <c r="CE133" s="47">
        <v>0</v>
      </c>
      <c r="CF133" s="3">
        <f t="shared" si="294"/>
        <v>3222</v>
      </c>
      <c r="CG133" s="47">
        <v>10</v>
      </c>
      <c r="CH133" s="4">
        <f t="shared" si="300"/>
        <v>161.61616161616161</v>
      </c>
      <c r="CI133" s="4">
        <f t="shared" si="301"/>
        <v>0</v>
      </c>
      <c r="CJ133" s="4">
        <f>MIN(CH133-CI133,BK133)</f>
        <v>161.61616161616161</v>
      </c>
      <c r="CK133" s="4">
        <f t="shared" si="302"/>
        <v>0</v>
      </c>
      <c r="CL133" s="47">
        <v>0</v>
      </c>
      <c r="CM133" s="4">
        <f t="shared" si="257"/>
        <v>0</v>
      </c>
      <c r="CN133" s="4">
        <f t="shared" si="258"/>
        <v>3202.3838383838383</v>
      </c>
      <c r="CO133" s="4">
        <f t="shared" si="259"/>
        <v>0</v>
      </c>
      <c r="CP133" s="4">
        <f t="shared" si="260"/>
        <v>19.616161616161662</v>
      </c>
      <c r="CQ133" s="4">
        <f t="shared" si="261"/>
        <v>0</v>
      </c>
      <c r="CR133" s="4">
        <f t="shared" si="262"/>
        <v>0</v>
      </c>
      <c r="CS133" s="4">
        <f t="shared" si="263"/>
        <v>0</v>
      </c>
      <c r="CT133" s="47">
        <v>1.1000000000000001</v>
      </c>
      <c r="CU133" s="32"/>
      <c r="CV133" s="47">
        <v>360.96</v>
      </c>
      <c r="CW133" s="47">
        <v>604</v>
      </c>
      <c r="CX133" s="4">
        <v>-18</v>
      </c>
      <c r="CY133" s="3">
        <v>3222</v>
      </c>
      <c r="CZ133" s="47">
        <v>0</v>
      </c>
      <c r="DA133" s="3">
        <v>2681</v>
      </c>
      <c r="DB133" s="47">
        <v>435</v>
      </c>
      <c r="DC133" s="47">
        <v>189</v>
      </c>
      <c r="DD133" s="3">
        <f t="shared" si="303"/>
        <v>0</v>
      </c>
      <c r="DE133" s="3">
        <f t="shared" si="304"/>
        <v>0</v>
      </c>
      <c r="DF133" s="4">
        <f t="shared" si="247"/>
        <v>624</v>
      </c>
      <c r="DG133" s="4">
        <v>0</v>
      </c>
      <c r="DH133" s="4">
        <f t="shared" si="295"/>
        <v>0</v>
      </c>
      <c r="DI133" s="3">
        <f t="shared" si="171"/>
        <v>0</v>
      </c>
      <c r="DJ133" s="3">
        <f t="shared" si="264"/>
        <v>2598</v>
      </c>
      <c r="DL133" s="3">
        <f t="shared" si="274"/>
        <v>0</v>
      </c>
      <c r="DM133" s="3">
        <f t="shared" si="265"/>
        <v>0</v>
      </c>
      <c r="DN133" s="3">
        <f t="shared" si="266"/>
        <v>0</v>
      </c>
      <c r="DO133" s="3">
        <f t="shared" si="267"/>
        <v>0</v>
      </c>
      <c r="DP133" s="3">
        <f t="shared" si="296"/>
        <v>0</v>
      </c>
      <c r="DS133" s="47">
        <v>0</v>
      </c>
    </row>
    <row r="134" spans="1:123" x14ac:dyDescent="0.3">
      <c r="A134" s="1">
        <v>42501</v>
      </c>
      <c r="B134" s="3">
        <v>114845</v>
      </c>
      <c r="C134" s="4">
        <f t="shared" si="297"/>
        <v>1346</v>
      </c>
      <c r="D134" s="4">
        <f t="shared" si="279"/>
        <v>114845</v>
      </c>
      <c r="E134" s="3">
        <f t="shared" si="162"/>
        <v>114845</v>
      </c>
      <c r="F134" s="4">
        <f t="shared" si="305"/>
        <v>1346</v>
      </c>
      <c r="G134" s="4">
        <f t="shared" si="268"/>
        <v>678.59843710612552</v>
      </c>
      <c r="H134" s="33"/>
      <c r="I134" s="3">
        <v>58690</v>
      </c>
      <c r="J134" s="4">
        <f t="shared" si="179"/>
        <v>268</v>
      </c>
      <c r="K134" s="4">
        <f t="shared" si="280"/>
        <v>57625</v>
      </c>
      <c r="L134" s="3">
        <f t="shared" si="248"/>
        <v>58690</v>
      </c>
      <c r="M134" s="4">
        <f t="shared" si="249"/>
        <v>268</v>
      </c>
      <c r="O134" s="47"/>
      <c r="P134" s="47">
        <v>1607</v>
      </c>
      <c r="Q134" s="21">
        <f t="shared" si="220"/>
        <v>1607</v>
      </c>
      <c r="R134" s="21">
        <v>0</v>
      </c>
      <c r="S134" s="33"/>
      <c r="T134" s="3">
        <v>84446</v>
      </c>
      <c r="U134" s="4">
        <f t="shared" si="250"/>
        <v>1905</v>
      </c>
      <c r="V134" s="4">
        <f t="shared" si="281"/>
        <v>84446</v>
      </c>
      <c r="W134" s="3">
        <f t="shared" si="298"/>
        <v>84446</v>
      </c>
      <c r="X134" s="4">
        <f t="shared" si="299"/>
        <v>1905</v>
      </c>
      <c r="Z134" s="47"/>
      <c r="AA134" s="47">
        <v>946</v>
      </c>
      <c r="AB134" s="3">
        <f t="shared" si="234"/>
        <v>946</v>
      </c>
      <c r="AC134" s="3">
        <v>0</v>
      </c>
      <c r="AD134" s="41">
        <f t="shared" si="163"/>
        <v>0</v>
      </c>
      <c r="AE134" s="3">
        <v>143136</v>
      </c>
      <c r="AF134" s="3">
        <v>2225</v>
      </c>
      <c r="AG134" s="3">
        <v>3321</v>
      </c>
      <c r="AH134" s="4">
        <f t="shared" si="251"/>
        <v>1095.5381900680616</v>
      </c>
      <c r="AI134" s="33"/>
      <c r="AJ134" s="47">
        <v>878.4</v>
      </c>
      <c r="AK134" s="3">
        <v>603032</v>
      </c>
      <c r="AL134" s="4">
        <f t="shared" si="242"/>
        <v>53</v>
      </c>
      <c r="AM134" s="3">
        <v>2301250</v>
      </c>
      <c r="AN134" s="3">
        <f t="shared" si="282"/>
        <v>602402</v>
      </c>
      <c r="AO134" s="3">
        <f>AO133</f>
        <v>602979</v>
      </c>
      <c r="AP134" s="4">
        <f t="shared" si="307"/>
        <v>0</v>
      </c>
      <c r="AQ134" s="47" t="s">
        <v>14</v>
      </c>
      <c r="AT134" s="3">
        <v>2225</v>
      </c>
      <c r="AV134" s="3">
        <v>2159</v>
      </c>
      <c r="AW134" s="3">
        <f t="shared" ref="AW134" si="309">AV134</f>
        <v>2159</v>
      </c>
      <c r="AX134" s="47">
        <v>0</v>
      </c>
      <c r="AY134" s="47">
        <v>0</v>
      </c>
      <c r="AZ134" s="47">
        <v>0</v>
      </c>
      <c r="BA134" s="3">
        <f t="shared" si="287"/>
        <v>2159</v>
      </c>
      <c r="BB134" s="47">
        <v>39</v>
      </c>
      <c r="BC134" s="47">
        <v>0.23</v>
      </c>
      <c r="BD134" s="47">
        <v>0</v>
      </c>
      <c r="BE134" s="3">
        <f t="shared" si="288"/>
        <v>0</v>
      </c>
      <c r="BF134" s="3">
        <f t="shared" si="289"/>
        <v>0</v>
      </c>
      <c r="BG134" s="3" t="b">
        <f t="shared" si="290"/>
        <v>1</v>
      </c>
      <c r="BH134" s="17"/>
      <c r="BI134" s="7"/>
      <c r="BJ134" s="12">
        <v>0</v>
      </c>
      <c r="BK134" s="4">
        <f t="shared" si="252"/>
        <v>2159</v>
      </c>
      <c r="BL134" s="4">
        <f>AL134/1.98</f>
        <v>26.767676767676768</v>
      </c>
      <c r="BM134" s="4">
        <f t="shared" si="253"/>
        <v>26.767676767676768</v>
      </c>
      <c r="BN134" s="4">
        <f t="shared" si="254"/>
        <v>2185.7676767676767</v>
      </c>
      <c r="BO134" s="33"/>
      <c r="BP134" s="47">
        <v>507.23</v>
      </c>
      <c r="BQ134" s="3">
        <v>63556</v>
      </c>
      <c r="BR134" s="4">
        <v>-1278</v>
      </c>
      <c r="BS134" s="4">
        <f t="shared" si="291"/>
        <v>62632</v>
      </c>
      <c r="BT134" s="3">
        <f t="shared" ref="BT134:BT135" si="310">BQ134</f>
        <v>63556</v>
      </c>
      <c r="BU134" s="4">
        <f t="shared" si="308"/>
        <v>-1278</v>
      </c>
      <c r="BV134" s="47" t="s">
        <v>13</v>
      </c>
      <c r="BY134" s="3">
        <v>2133</v>
      </c>
      <c r="BZ134" s="3">
        <v>2159</v>
      </c>
      <c r="CA134" s="3">
        <v>2438</v>
      </c>
      <c r="CB134" s="3">
        <f t="shared" si="293"/>
        <v>1792.5454545454545</v>
      </c>
      <c r="CC134" s="3">
        <f t="shared" ref="CC134:CC135" si="311">-BU134/1.98</f>
        <v>645.4545454545455</v>
      </c>
      <c r="CD134" s="47">
        <v>330</v>
      </c>
      <c r="CE134" s="47">
        <v>0</v>
      </c>
      <c r="CF134" s="3">
        <f t="shared" si="294"/>
        <v>2768</v>
      </c>
      <c r="CG134" s="47">
        <v>9</v>
      </c>
      <c r="CL134" s="4">
        <f t="shared" ref="CL134:CL135" si="312">MIN(CF134,-BU134/1.98-CG134)</f>
        <v>636.4545454545455</v>
      </c>
      <c r="CM134" s="4">
        <f t="shared" si="257"/>
        <v>0</v>
      </c>
      <c r="CN134" s="4">
        <f t="shared" si="258"/>
        <v>2131.5454545454545</v>
      </c>
      <c r="CO134" s="4">
        <f t="shared" si="259"/>
        <v>0</v>
      </c>
      <c r="CP134" s="4">
        <f t="shared" si="260"/>
        <v>0</v>
      </c>
      <c r="CQ134" s="4">
        <f t="shared" si="261"/>
        <v>0</v>
      </c>
      <c r="CR134" s="4">
        <f t="shared" si="262"/>
        <v>27.454545454545496</v>
      </c>
      <c r="CS134" s="4">
        <f t="shared" si="263"/>
        <v>0</v>
      </c>
      <c r="CT134" s="47">
        <v>0.9</v>
      </c>
      <c r="CU134" s="32"/>
      <c r="CV134" s="47">
        <v>360.72</v>
      </c>
      <c r="CW134" s="47">
        <v>587</v>
      </c>
      <c r="CX134" s="4">
        <v>-17</v>
      </c>
      <c r="CY134" s="3">
        <v>2768</v>
      </c>
      <c r="CZ134" s="47">
        <v>0</v>
      </c>
      <c r="DA134" s="3">
        <v>2176</v>
      </c>
      <c r="DB134" s="47">
        <v>427</v>
      </c>
      <c r="DC134" s="47">
        <v>227</v>
      </c>
      <c r="DD134" s="3">
        <f t="shared" si="303"/>
        <v>0</v>
      </c>
      <c r="DE134" s="3">
        <f t="shared" si="304"/>
        <v>636.4545454545455</v>
      </c>
      <c r="DF134" s="4">
        <f t="shared" si="247"/>
        <v>17.545454545454504</v>
      </c>
      <c r="DG134" s="4">
        <v>0</v>
      </c>
      <c r="DH134" s="4">
        <f t="shared" si="295"/>
        <v>0</v>
      </c>
      <c r="DI134" s="3">
        <f t="shared" si="171"/>
        <v>0</v>
      </c>
      <c r="DJ134" s="3">
        <f t="shared" si="264"/>
        <v>2114</v>
      </c>
      <c r="DL134" s="3">
        <f t="shared" si="274"/>
        <v>0</v>
      </c>
      <c r="DM134" s="3">
        <f t="shared" si="265"/>
        <v>0</v>
      </c>
      <c r="DN134" s="3">
        <f t="shared" si="266"/>
        <v>0</v>
      </c>
      <c r="DO134" s="3">
        <f t="shared" si="267"/>
        <v>0</v>
      </c>
      <c r="DP134" s="3">
        <f t="shared" si="296"/>
        <v>0</v>
      </c>
      <c r="DS134" s="47">
        <v>0</v>
      </c>
    </row>
    <row r="135" spans="1:123" x14ac:dyDescent="0.3">
      <c r="A135" s="1">
        <v>42502</v>
      </c>
      <c r="B135" s="3">
        <v>114845</v>
      </c>
      <c r="C135" s="4">
        <f t="shared" si="297"/>
        <v>0</v>
      </c>
      <c r="D135" s="4">
        <f t="shared" si="279"/>
        <v>114845</v>
      </c>
      <c r="E135" s="3">
        <f t="shared" si="162"/>
        <v>114845</v>
      </c>
      <c r="F135" s="4">
        <f t="shared" si="305"/>
        <v>0</v>
      </c>
      <c r="G135" s="4">
        <f t="shared" si="268"/>
        <v>0</v>
      </c>
      <c r="H135" s="33"/>
      <c r="I135" s="3">
        <v>59001</v>
      </c>
      <c r="J135" s="4">
        <f t="shared" si="179"/>
        <v>311</v>
      </c>
      <c r="K135" s="4">
        <f t="shared" si="280"/>
        <v>57625</v>
      </c>
      <c r="L135" s="3">
        <f t="shared" si="248"/>
        <v>59001</v>
      </c>
      <c r="M135" s="4">
        <f t="shared" si="249"/>
        <v>311</v>
      </c>
      <c r="O135" s="47"/>
      <c r="P135" s="47">
        <v>1839</v>
      </c>
      <c r="Q135" s="21">
        <f t="shared" si="220"/>
        <v>1839</v>
      </c>
      <c r="R135" s="21">
        <v>0</v>
      </c>
      <c r="S135" s="33"/>
      <c r="T135" s="3">
        <v>86772</v>
      </c>
      <c r="U135" s="4">
        <f t="shared" si="250"/>
        <v>2326</v>
      </c>
      <c r="V135" s="4">
        <f t="shared" si="281"/>
        <v>86772</v>
      </c>
      <c r="W135" s="3">
        <f t="shared" si="298"/>
        <v>86772</v>
      </c>
      <c r="X135" s="4">
        <f t="shared" si="299"/>
        <v>2326</v>
      </c>
      <c r="Z135" s="47"/>
      <c r="AA135" s="47">
        <v>959</v>
      </c>
      <c r="AB135" s="3">
        <f t="shared" si="234"/>
        <v>959</v>
      </c>
      <c r="AC135" s="3">
        <v>0</v>
      </c>
      <c r="AD135" s="41">
        <f t="shared" si="163"/>
        <v>0</v>
      </c>
      <c r="AE135" s="3">
        <v>145773</v>
      </c>
      <c r="AF135" s="3">
        <v>2237</v>
      </c>
      <c r="AG135" s="3">
        <v>3566</v>
      </c>
      <c r="AH135" s="4">
        <f t="shared" si="251"/>
        <v>1329.4681119233678</v>
      </c>
      <c r="AI135" s="33"/>
      <c r="AJ135" s="47">
        <v>878.28</v>
      </c>
      <c r="AK135" s="3">
        <v>602402</v>
      </c>
      <c r="AL135" s="4">
        <f t="shared" si="242"/>
        <v>-630</v>
      </c>
      <c r="AM135" s="3">
        <v>2307500</v>
      </c>
      <c r="AN135" s="3">
        <f t="shared" si="282"/>
        <v>602402</v>
      </c>
      <c r="AO135" s="3">
        <f t="shared" ref="AO135:AO136" si="313">AK135</f>
        <v>602402</v>
      </c>
      <c r="AP135" s="4">
        <f t="shared" si="307"/>
        <v>-577</v>
      </c>
      <c r="AQ135" s="47" t="s">
        <v>16</v>
      </c>
      <c r="AT135" s="3">
        <v>2237</v>
      </c>
      <c r="AV135" s="3">
        <v>2491</v>
      </c>
      <c r="AW135" s="4">
        <f t="shared" ref="AW135" si="314">AV135-AX135</f>
        <v>2199.5858585858587</v>
      </c>
      <c r="AX135" s="3">
        <f t="shared" ref="AX135" si="315">IF(AV135&lt;=-AP135/1.98,AV135,-AP135/1.98)</f>
        <v>291.4141414141414</v>
      </c>
      <c r="AY135" s="47">
        <v>0</v>
      </c>
      <c r="AZ135" s="47">
        <v>0</v>
      </c>
      <c r="BA135" s="3">
        <f t="shared" si="287"/>
        <v>2491</v>
      </c>
      <c r="BB135" s="47">
        <v>64</v>
      </c>
      <c r="BC135" s="47">
        <v>0.38</v>
      </c>
      <c r="BD135" s="47">
        <v>0</v>
      </c>
      <c r="BE135" s="3">
        <f t="shared" si="288"/>
        <v>0</v>
      </c>
      <c r="BF135" s="3">
        <f t="shared" si="289"/>
        <v>0</v>
      </c>
      <c r="BG135" s="3" t="b">
        <f t="shared" si="290"/>
        <v>1</v>
      </c>
      <c r="BH135" s="17"/>
      <c r="BI135" s="7"/>
      <c r="BJ135" s="12">
        <v>0</v>
      </c>
      <c r="BK135" s="4">
        <f t="shared" si="252"/>
        <v>2491</v>
      </c>
      <c r="BL135" s="4">
        <v>0</v>
      </c>
      <c r="BM135" s="4">
        <f t="shared" si="253"/>
        <v>0</v>
      </c>
      <c r="BN135" s="4">
        <f t="shared" si="254"/>
        <v>2491</v>
      </c>
      <c r="BO135" s="33"/>
      <c r="BP135" s="47">
        <v>507.21</v>
      </c>
      <c r="BQ135" s="3">
        <v>63532</v>
      </c>
      <c r="BR135" s="4">
        <v>-24</v>
      </c>
      <c r="BS135" s="4">
        <f t="shared" si="291"/>
        <v>62632</v>
      </c>
      <c r="BT135" s="3">
        <f t="shared" si="310"/>
        <v>63532</v>
      </c>
      <c r="BU135" s="4">
        <f t="shared" si="308"/>
        <v>-24</v>
      </c>
      <c r="BV135" s="47" t="s">
        <v>13</v>
      </c>
      <c r="BY135" s="3">
        <v>2468</v>
      </c>
      <c r="BZ135" s="3">
        <v>2491</v>
      </c>
      <c r="CA135" s="3">
        <v>2406</v>
      </c>
      <c r="CB135" s="3">
        <f t="shared" si="293"/>
        <v>2393.878787878788</v>
      </c>
      <c r="CC135" s="3">
        <f t="shared" si="311"/>
        <v>12.121212121212121</v>
      </c>
      <c r="CD135" s="47">
        <v>65</v>
      </c>
      <c r="CE135" s="47">
        <v>0</v>
      </c>
      <c r="CF135" s="3">
        <f t="shared" si="294"/>
        <v>2471</v>
      </c>
      <c r="CG135" s="47">
        <v>9</v>
      </c>
      <c r="CL135" s="4">
        <f t="shared" si="312"/>
        <v>3.1212121212121211</v>
      </c>
      <c r="CM135" s="4">
        <f t="shared" si="257"/>
        <v>0</v>
      </c>
      <c r="CN135" s="4">
        <f t="shared" si="258"/>
        <v>2467.878787878788</v>
      </c>
      <c r="CO135" s="4">
        <f t="shared" si="259"/>
        <v>0</v>
      </c>
      <c r="CP135" s="4">
        <f t="shared" si="260"/>
        <v>-1.1013412404281553E-13</v>
      </c>
      <c r="CQ135" s="4">
        <f t="shared" si="261"/>
        <v>0</v>
      </c>
      <c r="CR135" s="4">
        <f t="shared" si="262"/>
        <v>23.121212121212011</v>
      </c>
      <c r="CS135" s="4">
        <f t="shared" si="263"/>
        <v>0</v>
      </c>
      <c r="CT135" s="47">
        <v>0.84</v>
      </c>
      <c r="CU135" s="32"/>
      <c r="CV135" s="47">
        <v>360.74</v>
      </c>
      <c r="CW135" s="47">
        <v>589</v>
      </c>
      <c r="CX135" s="4">
        <v>2</v>
      </c>
      <c r="CY135" s="3">
        <v>2471</v>
      </c>
      <c r="CZ135" s="47">
        <v>0</v>
      </c>
      <c r="DA135" s="3">
        <v>1876</v>
      </c>
      <c r="DB135" s="47">
        <v>427</v>
      </c>
      <c r="DC135" s="47">
        <v>218</v>
      </c>
      <c r="DD135" s="3">
        <f t="shared" si="303"/>
        <v>0</v>
      </c>
      <c r="DE135" s="3">
        <f t="shared" si="304"/>
        <v>3.1212121212121211</v>
      </c>
      <c r="DF135" s="4">
        <f t="shared" si="247"/>
        <v>641.87878787878788</v>
      </c>
      <c r="DG135" s="4">
        <v>0</v>
      </c>
      <c r="DH135" s="4">
        <f t="shared" si="295"/>
        <v>0</v>
      </c>
      <c r="DI135" s="3">
        <f t="shared" si="171"/>
        <v>0</v>
      </c>
      <c r="DJ135" s="3">
        <f t="shared" si="264"/>
        <v>1826</v>
      </c>
      <c r="DL135" s="3">
        <f t="shared" si="274"/>
        <v>0</v>
      </c>
      <c r="DM135" s="3">
        <f t="shared" si="265"/>
        <v>0</v>
      </c>
      <c r="DN135" s="3">
        <f t="shared" si="266"/>
        <v>0</v>
      </c>
      <c r="DO135" s="3">
        <f t="shared" si="267"/>
        <v>0</v>
      </c>
      <c r="DP135" s="3">
        <f t="shared" si="296"/>
        <v>0</v>
      </c>
      <c r="DS135" s="47">
        <v>0</v>
      </c>
    </row>
    <row r="136" spans="1:123" x14ac:dyDescent="0.3">
      <c r="A136" s="1">
        <v>42503</v>
      </c>
      <c r="B136" s="3">
        <v>118477</v>
      </c>
      <c r="C136" s="4">
        <f t="shared" si="297"/>
        <v>3632</v>
      </c>
      <c r="D136" s="4">
        <f t="shared" si="279"/>
        <v>118477</v>
      </c>
      <c r="E136" s="3">
        <f t="shared" si="162"/>
        <v>118477</v>
      </c>
      <c r="F136" s="4">
        <f t="shared" si="305"/>
        <v>3632</v>
      </c>
      <c r="G136" s="4">
        <f t="shared" si="268"/>
        <v>1831.1066296949837</v>
      </c>
      <c r="H136" s="33"/>
      <c r="I136" s="3">
        <v>59320</v>
      </c>
      <c r="J136" s="4">
        <f t="shared" si="179"/>
        <v>319</v>
      </c>
      <c r="K136" s="4">
        <f t="shared" si="280"/>
        <v>57625</v>
      </c>
      <c r="L136" s="3">
        <f t="shared" si="248"/>
        <v>59320</v>
      </c>
      <c r="M136" s="4">
        <f t="shared" si="249"/>
        <v>319</v>
      </c>
      <c r="O136" s="47"/>
      <c r="P136" s="47">
        <v>2593</v>
      </c>
      <c r="Q136" s="21">
        <f t="shared" si="220"/>
        <v>2593</v>
      </c>
      <c r="R136" s="21">
        <v>0</v>
      </c>
      <c r="S136" s="33"/>
      <c r="T136" s="3">
        <v>88134</v>
      </c>
      <c r="U136" s="4">
        <f t="shared" si="250"/>
        <v>1362</v>
      </c>
      <c r="V136" s="4">
        <f t="shared" si="281"/>
        <v>87280</v>
      </c>
      <c r="W136" s="3">
        <f t="shared" si="298"/>
        <v>88134</v>
      </c>
      <c r="X136" s="4">
        <f t="shared" si="299"/>
        <v>1362</v>
      </c>
      <c r="Z136" s="47"/>
      <c r="AA136" s="47">
        <v>1809</v>
      </c>
      <c r="AB136" s="3">
        <f t="shared" si="234"/>
        <v>1809</v>
      </c>
      <c r="AC136" s="3">
        <v>0</v>
      </c>
      <c r="AD136" s="41">
        <f t="shared" si="163"/>
        <v>0</v>
      </c>
      <c r="AE136" s="3">
        <v>147454</v>
      </c>
      <c r="AF136" s="3">
        <v>2610</v>
      </c>
      <c r="AG136" s="3">
        <v>3457</v>
      </c>
      <c r="AH136" s="4">
        <f t="shared" si="251"/>
        <v>847.49180741114196</v>
      </c>
      <c r="AI136" s="33"/>
      <c r="AJ136" s="47">
        <v>878.29</v>
      </c>
      <c r="AK136" s="3">
        <v>602455</v>
      </c>
      <c r="AL136" s="4">
        <f t="shared" si="242"/>
        <v>53</v>
      </c>
      <c r="AM136" s="3">
        <v>2313750</v>
      </c>
      <c r="AN136" s="3">
        <f t="shared" si="282"/>
        <v>602455</v>
      </c>
      <c r="AO136" s="3">
        <f t="shared" si="313"/>
        <v>602455</v>
      </c>
      <c r="AP136" s="4">
        <f t="shared" si="307"/>
        <v>53</v>
      </c>
      <c r="AQ136" t="s">
        <v>19</v>
      </c>
      <c r="AT136" s="3">
        <v>2610</v>
      </c>
      <c r="AV136" s="3">
        <v>2532</v>
      </c>
      <c r="AW136" s="3">
        <f t="shared" ref="AW136:AW167" si="316">AV136</f>
        <v>2532</v>
      </c>
      <c r="AX136" s="47">
        <v>0</v>
      </c>
      <c r="AY136" s="47">
        <v>0</v>
      </c>
      <c r="AZ136" s="47">
        <v>0</v>
      </c>
      <c r="BA136" s="3">
        <f t="shared" si="287"/>
        <v>2532</v>
      </c>
      <c r="BB136" s="47">
        <v>51</v>
      </c>
      <c r="BC136" s="47">
        <v>0.3</v>
      </c>
      <c r="BD136" s="47">
        <v>0</v>
      </c>
      <c r="BE136" s="3">
        <f t="shared" si="288"/>
        <v>0</v>
      </c>
      <c r="BF136" s="3">
        <f t="shared" si="289"/>
        <v>0</v>
      </c>
      <c r="BG136" s="3" t="b">
        <f t="shared" si="290"/>
        <v>1</v>
      </c>
      <c r="BH136" s="17"/>
      <c r="BI136" s="7"/>
      <c r="BJ136" s="12">
        <v>0</v>
      </c>
      <c r="BK136" s="4">
        <f t="shared" si="252"/>
        <v>2532</v>
      </c>
      <c r="BL136" s="4">
        <f t="shared" ref="BL136:BL145" si="317">AL136/1.98</f>
        <v>26.767676767676768</v>
      </c>
      <c r="BM136" s="4">
        <f t="shared" si="253"/>
        <v>26.767676767676768</v>
      </c>
      <c r="BN136" s="4">
        <f t="shared" si="254"/>
        <v>2558.7676767676767</v>
      </c>
      <c r="BO136" s="33"/>
      <c r="BP136" s="47">
        <v>507.54</v>
      </c>
      <c r="BQ136" s="3">
        <v>63931</v>
      </c>
      <c r="BR136" s="4">
        <v>399</v>
      </c>
      <c r="BS136" s="4">
        <f t="shared" si="291"/>
        <v>62632</v>
      </c>
      <c r="BT136" s="3">
        <f>BQ136</f>
        <v>63931</v>
      </c>
      <c r="BU136" s="47">
        <v>0</v>
      </c>
      <c r="BV136" t="s">
        <v>14</v>
      </c>
      <c r="BY136" s="3">
        <v>2529</v>
      </c>
      <c r="BZ136" s="3">
        <v>2532</v>
      </c>
      <c r="CA136" s="3">
        <v>2316</v>
      </c>
      <c r="CB136" s="3">
        <f t="shared" ref="CB136:CB140" si="318">CA136-CC136</f>
        <v>2316</v>
      </c>
      <c r="CC136" s="3">
        <v>0</v>
      </c>
      <c r="CD136" s="47">
        <v>0</v>
      </c>
      <c r="CE136" s="47">
        <v>0</v>
      </c>
      <c r="CF136" s="3">
        <f t="shared" si="294"/>
        <v>2316</v>
      </c>
      <c r="CG136" s="47">
        <v>12</v>
      </c>
      <c r="CL136" s="47">
        <v>0</v>
      </c>
      <c r="CM136" s="4">
        <f t="shared" si="257"/>
        <v>0</v>
      </c>
      <c r="CN136" s="4">
        <f t="shared" si="258"/>
        <v>2316</v>
      </c>
      <c r="CO136" s="4">
        <f t="shared" si="259"/>
        <v>0</v>
      </c>
      <c r="CP136" s="4">
        <f t="shared" si="260"/>
        <v>0</v>
      </c>
      <c r="CQ136" s="4">
        <f t="shared" si="261"/>
        <v>0</v>
      </c>
      <c r="CR136" s="4">
        <f t="shared" si="262"/>
        <v>216</v>
      </c>
      <c r="CS136" s="4">
        <f t="shared" si="263"/>
        <v>0</v>
      </c>
      <c r="CT136" s="47">
        <v>0.74</v>
      </c>
      <c r="CU136" s="32"/>
      <c r="CV136" s="47">
        <v>360.66</v>
      </c>
      <c r="CW136" s="47">
        <v>583</v>
      </c>
      <c r="CX136" s="4">
        <v>-6</v>
      </c>
      <c r="CY136" s="3">
        <v>2316</v>
      </c>
      <c r="CZ136" s="47">
        <v>0</v>
      </c>
      <c r="DA136" s="3">
        <v>1678</v>
      </c>
      <c r="DB136" s="47">
        <v>450</v>
      </c>
      <c r="DC136" s="47">
        <v>222</v>
      </c>
      <c r="DD136" s="3">
        <f t="shared" si="303"/>
        <v>0</v>
      </c>
      <c r="DE136" s="3">
        <f t="shared" si="304"/>
        <v>0</v>
      </c>
      <c r="DF136" s="4">
        <f t="shared" si="247"/>
        <v>672</v>
      </c>
      <c r="DG136" s="4">
        <v>0</v>
      </c>
      <c r="DH136" s="4">
        <f t="shared" si="295"/>
        <v>0</v>
      </c>
      <c r="DI136" s="3">
        <f t="shared" si="171"/>
        <v>0</v>
      </c>
      <c r="DJ136" s="3">
        <f t="shared" si="264"/>
        <v>1644</v>
      </c>
      <c r="DL136" s="3">
        <f t="shared" si="274"/>
        <v>0</v>
      </c>
      <c r="DM136" s="3">
        <f t="shared" si="265"/>
        <v>0</v>
      </c>
      <c r="DN136" s="3">
        <f t="shared" si="266"/>
        <v>0</v>
      </c>
      <c r="DO136" s="3">
        <f t="shared" si="267"/>
        <v>0</v>
      </c>
      <c r="DP136" s="3">
        <f t="shared" si="296"/>
        <v>26.720443660196622</v>
      </c>
      <c r="DS136" s="47">
        <v>0</v>
      </c>
    </row>
    <row r="137" spans="1:123" x14ac:dyDescent="0.3">
      <c r="A137" s="1">
        <v>42504</v>
      </c>
      <c r="B137" s="3">
        <v>120625</v>
      </c>
      <c r="C137" s="4">
        <f t="shared" si="297"/>
        <v>2148</v>
      </c>
      <c r="D137" s="4">
        <f t="shared" si="279"/>
        <v>120625</v>
      </c>
      <c r="E137" s="3">
        <f t="shared" si="162"/>
        <v>120625</v>
      </c>
      <c r="F137" s="4">
        <f t="shared" si="305"/>
        <v>2148</v>
      </c>
      <c r="G137" s="4">
        <f t="shared" si="268"/>
        <v>1082.9342072094782</v>
      </c>
      <c r="H137" s="33"/>
      <c r="I137" s="3">
        <v>59435</v>
      </c>
      <c r="J137" s="4">
        <f t="shared" si="179"/>
        <v>115</v>
      </c>
      <c r="K137" s="4">
        <f t="shared" si="280"/>
        <v>57625</v>
      </c>
      <c r="L137" s="3">
        <f t="shared" si="248"/>
        <v>59435</v>
      </c>
      <c r="M137" s="4">
        <f t="shared" si="249"/>
        <v>115</v>
      </c>
      <c r="O137" s="47"/>
      <c r="P137" s="47">
        <v>2466</v>
      </c>
      <c r="Q137" s="21">
        <f t="shared" si="220"/>
        <v>2466</v>
      </c>
      <c r="R137" s="21">
        <v>0</v>
      </c>
      <c r="S137" s="33"/>
      <c r="T137" s="3">
        <v>88411</v>
      </c>
      <c r="U137" s="4">
        <f t="shared" si="250"/>
        <v>277</v>
      </c>
      <c r="V137" s="4">
        <f t="shared" si="281"/>
        <v>87280</v>
      </c>
      <c r="W137" s="3">
        <f t="shared" si="298"/>
        <v>88411</v>
      </c>
      <c r="X137" s="4">
        <f t="shared" si="299"/>
        <v>277</v>
      </c>
      <c r="Z137" s="47"/>
      <c r="AA137" s="47">
        <v>2672</v>
      </c>
      <c r="AB137" s="3">
        <f t="shared" si="234"/>
        <v>2672</v>
      </c>
      <c r="AC137" s="3">
        <v>0</v>
      </c>
      <c r="AD137" s="41">
        <f t="shared" si="163"/>
        <v>0</v>
      </c>
      <c r="AE137" s="3">
        <v>147846</v>
      </c>
      <c r="AF137" s="3">
        <v>3966</v>
      </c>
      <c r="AG137" s="3">
        <v>4164</v>
      </c>
      <c r="AH137" s="4">
        <f t="shared" si="251"/>
        <v>197.63045122258634</v>
      </c>
      <c r="AI137" s="33"/>
      <c r="AJ137" s="47">
        <v>878.93</v>
      </c>
      <c r="AK137" s="3">
        <v>605813</v>
      </c>
      <c r="AL137" s="4">
        <f t="shared" si="242"/>
        <v>3358</v>
      </c>
      <c r="AM137" s="3">
        <v>2320000</v>
      </c>
      <c r="AN137" s="3">
        <f t="shared" si="282"/>
        <v>605813</v>
      </c>
      <c r="AO137" s="3">
        <f t="shared" ref="AO137:AO141" si="319">AK137</f>
        <v>605813</v>
      </c>
      <c r="AP137" s="4">
        <f t="shared" ref="AP137:AP141" si="320">AO137-AO136</f>
        <v>3358</v>
      </c>
      <c r="AQ137" s="47" t="s">
        <v>19</v>
      </c>
      <c r="AT137" s="3">
        <v>3966</v>
      </c>
      <c r="AV137" s="3">
        <v>2207</v>
      </c>
      <c r="AW137" s="3">
        <f t="shared" si="316"/>
        <v>2207</v>
      </c>
      <c r="AX137" s="47">
        <v>0</v>
      </c>
      <c r="AY137" s="47">
        <v>0</v>
      </c>
      <c r="AZ137" s="47">
        <v>0</v>
      </c>
      <c r="BA137" s="3">
        <f t="shared" si="287"/>
        <v>2207</v>
      </c>
      <c r="BB137" s="47">
        <v>66</v>
      </c>
      <c r="BC137" s="47">
        <v>0.39</v>
      </c>
      <c r="BD137" s="47">
        <v>0</v>
      </c>
      <c r="BE137" s="3">
        <f t="shared" si="288"/>
        <v>0</v>
      </c>
      <c r="BF137" s="3">
        <f t="shared" si="289"/>
        <v>0</v>
      </c>
      <c r="BG137" s="3" t="b">
        <f t="shared" si="290"/>
        <v>1</v>
      </c>
      <c r="BH137" s="17"/>
      <c r="BI137" s="7"/>
      <c r="BJ137" s="12">
        <v>0</v>
      </c>
      <c r="BK137" s="4">
        <f t="shared" si="252"/>
        <v>2207</v>
      </c>
      <c r="BL137" s="4">
        <f t="shared" si="317"/>
        <v>1695.9595959595961</v>
      </c>
      <c r="BM137" s="4">
        <f t="shared" si="253"/>
        <v>1695.9595959595961</v>
      </c>
      <c r="BN137" s="4">
        <f t="shared" si="254"/>
        <v>3902.9595959595963</v>
      </c>
      <c r="BO137" s="33"/>
      <c r="BP137" s="47">
        <v>507.6</v>
      </c>
      <c r="BQ137" s="3">
        <v>64004</v>
      </c>
      <c r="BR137" s="4">
        <v>73</v>
      </c>
      <c r="BS137" s="4">
        <f t="shared" si="291"/>
        <v>62632</v>
      </c>
      <c r="BT137" s="3">
        <f>BQ137</f>
        <v>64004</v>
      </c>
      <c r="BU137" s="47">
        <v>0</v>
      </c>
      <c r="BV137" s="47" t="s">
        <v>14</v>
      </c>
      <c r="BY137" s="3">
        <v>2207</v>
      </c>
      <c r="BZ137" s="3">
        <v>2207</v>
      </c>
      <c r="CA137" s="3">
        <v>2155</v>
      </c>
      <c r="CB137" s="3">
        <f t="shared" si="318"/>
        <v>2155</v>
      </c>
      <c r="CC137" s="3">
        <v>0</v>
      </c>
      <c r="CD137" s="47">
        <v>0</v>
      </c>
      <c r="CE137" s="47">
        <v>0</v>
      </c>
      <c r="CF137" s="3">
        <f t="shared" si="294"/>
        <v>2155</v>
      </c>
      <c r="CG137" s="47">
        <v>15</v>
      </c>
      <c r="CL137" s="47">
        <v>0</v>
      </c>
      <c r="CM137" s="4">
        <f t="shared" si="257"/>
        <v>0</v>
      </c>
      <c r="CN137" s="4">
        <f t="shared" si="258"/>
        <v>2155</v>
      </c>
      <c r="CO137" s="4">
        <f t="shared" si="259"/>
        <v>0</v>
      </c>
      <c r="CP137" s="4">
        <f t="shared" si="260"/>
        <v>0</v>
      </c>
      <c r="CQ137" s="4">
        <f t="shared" si="261"/>
        <v>0</v>
      </c>
      <c r="CR137" s="4">
        <f t="shared" si="262"/>
        <v>52</v>
      </c>
      <c r="CS137" s="4">
        <f t="shared" si="263"/>
        <v>0</v>
      </c>
      <c r="CT137" s="47">
        <v>0.65</v>
      </c>
      <c r="CU137" s="32"/>
      <c r="CV137" s="47">
        <v>360.55</v>
      </c>
      <c r="CW137" s="47">
        <v>576</v>
      </c>
      <c r="CX137" s="4">
        <v>-7</v>
      </c>
      <c r="CY137" s="3">
        <v>2155</v>
      </c>
      <c r="CZ137" s="47">
        <v>0</v>
      </c>
      <c r="DA137" s="3">
        <v>1453</v>
      </c>
      <c r="DB137" s="47">
        <v>479</v>
      </c>
      <c r="DC137" s="47">
        <v>251</v>
      </c>
      <c r="DD137" s="3">
        <f t="shared" si="303"/>
        <v>0</v>
      </c>
      <c r="DE137" s="3">
        <f t="shared" si="304"/>
        <v>0</v>
      </c>
      <c r="DF137" s="4">
        <f t="shared" si="247"/>
        <v>730</v>
      </c>
      <c r="DG137" s="4">
        <v>0</v>
      </c>
      <c r="DH137" s="4">
        <f t="shared" si="295"/>
        <v>0</v>
      </c>
      <c r="DI137" s="3">
        <f t="shared" si="171"/>
        <v>0</v>
      </c>
      <c r="DJ137" s="3">
        <f t="shared" si="264"/>
        <v>1425</v>
      </c>
      <c r="DL137" s="3">
        <f t="shared" si="274"/>
        <v>0</v>
      </c>
      <c r="DM137" s="3">
        <f t="shared" si="265"/>
        <v>0</v>
      </c>
      <c r="DN137" s="3">
        <f t="shared" si="266"/>
        <v>0</v>
      </c>
      <c r="DO137" s="3">
        <f t="shared" si="267"/>
        <v>0</v>
      </c>
      <c r="DP137" s="3">
        <f t="shared" si="296"/>
        <v>1082.9342072094782</v>
      </c>
      <c r="DS137" s="47">
        <v>0</v>
      </c>
    </row>
    <row r="138" spans="1:123" x14ac:dyDescent="0.3">
      <c r="A138" s="1">
        <v>42505</v>
      </c>
      <c r="B138" s="3">
        <v>122172</v>
      </c>
      <c r="C138" s="4">
        <f t="shared" si="297"/>
        <v>1547</v>
      </c>
      <c r="D138" s="4">
        <f t="shared" si="279"/>
        <v>122172</v>
      </c>
      <c r="E138" s="3">
        <f t="shared" ref="E138:E181" si="321">B138</f>
        <v>122172</v>
      </c>
      <c r="F138" s="4">
        <f t="shared" si="305"/>
        <v>1547</v>
      </c>
      <c r="G138" s="4">
        <f t="shared" si="268"/>
        <v>779.93445928913536</v>
      </c>
      <c r="H138" s="33"/>
      <c r="I138" s="3">
        <v>59156</v>
      </c>
      <c r="J138" s="4">
        <f t="shared" si="179"/>
        <v>-279</v>
      </c>
      <c r="K138" s="4">
        <f t="shared" si="280"/>
        <v>57625</v>
      </c>
      <c r="L138" s="3">
        <f t="shared" si="248"/>
        <v>59156</v>
      </c>
      <c r="M138" s="4">
        <f t="shared" si="249"/>
        <v>-279</v>
      </c>
      <c r="O138" s="47"/>
      <c r="P138" s="47">
        <v>2352</v>
      </c>
      <c r="Q138" s="21">
        <f t="shared" ref="Q138:Q149" si="322">P138+M138/1.98</f>
        <v>2211.090909090909</v>
      </c>
      <c r="R138" s="21">
        <f t="shared" ref="R138:R149" si="323">-M138/1.98</f>
        <v>140.90909090909091</v>
      </c>
      <c r="S138" s="33"/>
      <c r="T138" s="3">
        <v>88147</v>
      </c>
      <c r="U138" s="4">
        <f t="shared" si="250"/>
        <v>-264</v>
      </c>
      <c r="V138" s="4">
        <f t="shared" si="281"/>
        <v>87280</v>
      </c>
      <c r="W138" s="3">
        <f t="shared" si="298"/>
        <v>88147</v>
      </c>
      <c r="X138" s="4">
        <f t="shared" si="299"/>
        <v>-264</v>
      </c>
      <c r="Z138" s="47"/>
      <c r="AA138" s="47">
        <v>2816</v>
      </c>
      <c r="AB138" s="3">
        <f t="shared" si="234"/>
        <v>2816</v>
      </c>
      <c r="AC138" s="3">
        <v>0</v>
      </c>
      <c r="AD138" s="41">
        <f t="shared" ref="AD138:AD201" si="324">MIN(R138,AB138-AC138)</f>
        <v>140.90909090909091</v>
      </c>
      <c r="AE138" s="3">
        <v>147303</v>
      </c>
      <c r="AF138" s="3">
        <v>4188</v>
      </c>
      <c r="AG138" s="3">
        <v>3914</v>
      </c>
      <c r="AH138" s="4">
        <f t="shared" si="251"/>
        <v>0</v>
      </c>
      <c r="AI138" s="33"/>
      <c r="AJ138" s="47">
        <v>879.91</v>
      </c>
      <c r="AK138" s="3">
        <v>610979</v>
      </c>
      <c r="AL138" s="4">
        <f t="shared" si="242"/>
        <v>5166</v>
      </c>
      <c r="AM138" s="3">
        <v>2326250</v>
      </c>
      <c r="AN138" s="3">
        <f t="shared" si="282"/>
        <v>610979</v>
      </c>
      <c r="AO138" s="3">
        <f t="shared" si="319"/>
        <v>610979</v>
      </c>
      <c r="AP138" s="4">
        <f t="shared" si="320"/>
        <v>5166</v>
      </c>
      <c r="AQ138" s="47" t="s">
        <v>19</v>
      </c>
      <c r="AT138" s="3">
        <v>4188</v>
      </c>
      <c r="AV138" s="3">
        <v>1522</v>
      </c>
      <c r="AW138" s="3">
        <f t="shared" si="316"/>
        <v>1522</v>
      </c>
      <c r="AX138" s="47">
        <v>0</v>
      </c>
      <c r="AY138" s="47">
        <v>0</v>
      </c>
      <c r="AZ138" s="47">
        <v>0</v>
      </c>
      <c r="BA138" s="3">
        <f t="shared" si="287"/>
        <v>1522</v>
      </c>
      <c r="BB138" s="47">
        <v>62</v>
      </c>
      <c r="BC138" s="47">
        <v>0.36</v>
      </c>
      <c r="BD138" s="47">
        <v>0</v>
      </c>
      <c r="BE138" s="3">
        <f t="shared" si="288"/>
        <v>140.90909090909091</v>
      </c>
      <c r="BF138" s="3">
        <f t="shared" si="289"/>
        <v>0</v>
      </c>
      <c r="BG138" s="3" t="b">
        <f t="shared" si="290"/>
        <v>1</v>
      </c>
      <c r="BH138" s="17"/>
      <c r="BI138" s="7"/>
      <c r="BJ138" s="12">
        <v>0</v>
      </c>
      <c r="BK138" s="4">
        <f t="shared" si="252"/>
        <v>1381.090909090909</v>
      </c>
      <c r="BL138" s="4">
        <f t="shared" si="317"/>
        <v>2609.090909090909</v>
      </c>
      <c r="BM138" s="4">
        <f t="shared" si="253"/>
        <v>2609.090909090909</v>
      </c>
      <c r="BN138" s="4">
        <f t="shared" si="254"/>
        <v>3990.181818181818</v>
      </c>
      <c r="BO138" s="33"/>
      <c r="BP138" s="47">
        <v>506.75</v>
      </c>
      <c r="BQ138" s="3">
        <v>62979</v>
      </c>
      <c r="BR138" s="4">
        <v>-1025</v>
      </c>
      <c r="BS138" s="4">
        <f t="shared" si="291"/>
        <v>62632</v>
      </c>
      <c r="BT138" s="3">
        <f>BQ138</f>
        <v>62979</v>
      </c>
      <c r="BU138" s="4">
        <f>BT129-BT137+BT138-BT130</f>
        <v>-665</v>
      </c>
      <c r="BV138" t="s">
        <v>25</v>
      </c>
      <c r="BY138" s="3">
        <v>1528</v>
      </c>
      <c r="BZ138" s="3">
        <v>1522</v>
      </c>
      <c r="CA138" s="3">
        <v>2030</v>
      </c>
      <c r="CB138" s="3">
        <f t="shared" si="318"/>
        <v>1694.1414141414141</v>
      </c>
      <c r="CC138" s="3">
        <f t="shared" ref="CC138:CC140" si="325">-BU138/1.98</f>
        <v>335.85858585858585</v>
      </c>
      <c r="CD138" s="47">
        <v>0</v>
      </c>
      <c r="CE138" s="47">
        <v>0</v>
      </c>
      <c r="CF138" s="3">
        <f t="shared" si="294"/>
        <v>2030</v>
      </c>
      <c r="CG138" s="47">
        <v>15</v>
      </c>
      <c r="CL138" s="4">
        <f t="shared" ref="CL138:CL140" si="326">MIN(CF138,-BU138/1.98-CG138)</f>
        <v>320.85858585858585</v>
      </c>
      <c r="CM138" s="4">
        <f t="shared" si="257"/>
        <v>140.90909090909091</v>
      </c>
      <c r="CN138" s="4">
        <f t="shared" si="258"/>
        <v>1381.090909090909</v>
      </c>
      <c r="CO138" s="4">
        <f t="shared" si="259"/>
        <v>0</v>
      </c>
      <c r="CP138" s="4">
        <f t="shared" si="260"/>
        <v>187.14141414141415</v>
      </c>
      <c r="CQ138" s="4">
        <f t="shared" si="261"/>
        <v>0</v>
      </c>
      <c r="CR138" s="4">
        <f t="shared" si="262"/>
        <v>0</v>
      </c>
      <c r="CS138" s="4">
        <f t="shared" si="263"/>
        <v>0</v>
      </c>
      <c r="CT138" s="47">
        <v>0.65</v>
      </c>
      <c r="CU138" s="32"/>
      <c r="CV138" s="47">
        <v>360.49</v>
      </c>
      <c r="CW138" s="47">
        <v>571</v>
      </c>
      <c r="CX138" s="4">
        <v>-5</v>
      </c>
      <c r="CY138" s="3">
        <v>2030</v>
      </c>
      <c r="CZ138" s="47">
        <v>0</v>
      </c>
      <c r="DA138" s="3">
        <v>1331</v>
      </c>
      <c r="DB138" s="47">
        <v>479</v>
      </c>
      <c r="DC138" s="47">
        <v>251</v>
      </c>
      <c r="DD138" s="3">
        <f t="shared" si="303"/>
        <v>140.90909090909091</v>
      </c>
      <c r="DE138" s="3">
        <f t="shared" si="304"/>
        <v>320.85858585858585</v>
      </c>
      <c r="DF138" s="4">
        <f t="shared" si="247"/>
        <v>268.23232323232327</v>
      </c>
      <c r="DG138" s="4">
        <v>0</v>
      </c>
      <c r="DH138" s="4">
        <f t="shared" si="295"/>
        <v>0</v>
      </c>
      <c r="DI138" s="3">
        <f t="shared" si="171"/>
        <v>0</v>
      </c>
      <c r="DJ138" s="3">
        <f t="shared" si="264"/>
        <v>1299.9999999999998</v>
      </c>
      <c r="DL138" s="3">
        <f t="shared" si="274"/>
        <v>0</v>
      </c>
      <c r="DM138" s="3">
        <f t="shared" si="265"/>
        <v>0</v>
      </c>
      <c r="DN138" s="3">
        <f t="shared" si="266"/>
        <v>0</v>
      </c>
      <c r="DO138" s="3">
        <f t="shared" si="267"/>
        <v>0</v>
      </c>
      <c r="DP138" s="3">
        <f t="shared" si="296"/>
        <v>779.93445928913536</v>
      </c>
      <c r="DS138" s="47">
        <v>0</v>
      </c>
    </row>
    <row r="139" spans="1:123" x14ac:dyDescent="0.3">
      <c r="A139" s="1">
        <v>42506</v>
      </c>
      <c r="B139" s="3">
        <v>123574</v>
      </c>
      <c r="C139" s="4">
        <f t="shared" si="297"/>
        <v>1402</v>
      </c>
      <c r="D139" s="4">
        <f t="shared" si="279"/>
        <v>123574</v>
      </c>
      <c r="E139" s="3">
        <f t="shared" si="321"/>
        <v>123574</v>
      </c>
      <c r="F139" s="4">
        <f t="shared" si="305"/>
        <v>1402</v>
      </c>
      <c r="G139" s="4">
        <f t="shared" si="268"/>
        <v>706.83135870935212</v>
      </c>
      <c r="H139" s="33"/>
      <c r="I139" s="3">
        <v>58931</v>
      </c>
      <c r="J139" s="4">
        <f t="shared" si="179"/>
        <v>-225</v>
      </c>
      <c r="K139" s="4">
        <f t="shared" si="280"/>
        <v>57625</v>
      </c>
      <c r="L139" s="3">
        <f t="shared" si="248"/>
        <v>58931</v>
      </c>
      <c r="M139" s="4">
        <f t="shared" si="249"/>
        <v>-225</v>
      </c>
      <c r="O139" s="47"/>
      <c r="P139" s="47">
        <v>2034</v>
      </c>
      <c r="Q139" s="21">
        <f t="shared" si="322"/>
        <v>1920.3636363636363</v>
      </c>
      <c r="R139" s="21">
        <f t="shared" si="323"/>
        <v>113.63636363636364</v>
      </c>
      <c r="S139" s="33"/>
      <c r="T139" s="3">
        <v>87521</v>
      </c>
      <c r="U139" s="4">
        <f t="shared" si="250"/>
        <v>-626</v>
      </c>
      <c r="V139" s="4">
        <f t="shared" si="281"/>
        <v>87280</v>
      </c>
      <c r="W139" s="3">
        <f t="shared" si="298"/>
        <v>87521</v>
      </c>
      <c r="X139" s="4">
        <f t="shared" si="299"/>
        <v>-626</v>
      </c>
      <c r="Z139" s="47"/>
      <c r="AA139" s="47">
        <v>2642</v>
      </c>
      <c r="AB139" s="3">
        <f t="shared" si="234"/>
        <v>2642</v>
      </c>
      <c r="AC139" s="3">
        <v>0</v>
      </c>
      <c r="AD139" s="41">
        <f t="shared" si="324"/>
        <v>113.63636363636364</v>
      </c>
      <c r="AE139" s="3">
        <v>146452</v>
      </c>
      <c r="AF139" s="3">
        <v>4069</v>
      </c>
      <c r="AG139" s="3">
        <v>3640</v>
      </c>
      <c r="AH139" s="4">
        <f t="shared" si="251"/>
        <v>0</v>
      </c>
      <c r="AI139" s="33"/>
      <c r="AJ139" s="47">
        <v>880.69</v>
      </c>
      <c r="AK139" s="3">
        <v>615113</v>
      </c>
      <c r="AL139" s="4">
        <f t="shared" si="242"/>
        <v>4134</v>
      </c>
      <c r="AM139" s="3">
        <v>2332500</v>
      </c>
      <c r="AN139" s="3">
        <f t="shared" si="282"/>
        <v>615113</v>
      </c>
      <c r="AO139" s="3">
        <f t="shared" si="319"/>
        <v>615113</v>
      </c>
      <c r="AP139" s="4">
        <f t="shared" si="320"/>
        <v>4134</v>
      </c>
      <c r="AQ139" s="47" t="s">
        <v>19</v>
      </c>
      <c r="AT139" s="3">
        <v>4069</v>
      </c>
      <c r="AV139" s="3">
        <v>1933</v>
      </c>
      <c r="AW139" s="3">
        <f t="shared" si="316"/>
        <v>1933</v>
      </c>
      <c r="AX139" s="47">
        <v>0</v>
      </c>
      <c r="AY139" s="47">
        <v>0</v>
      </c>
      <c r="AZ139" s="47">
        <v>0</v>
      </c>
      <c r="BA139" s="3">
        <f t="shared" si="287"/>
        <v>1933</v>
      </c>
      <c r="BB139" s="47">
        <v>52</v>
      </c>
      <c r="BC139" s="47">
        <v>0.3</v>
      </c>
      <c r="BD139" s="47">
        <v>0</v>
      </c>
      <c r="BE139" s="3">
        <f t="shared" si="288"/>
        <v>113.63636363636364</v>
      </c>
      <c r="BF139" s="3">
        <f t="shared" si="289"/>
        <v>0</v>
      </c>
      <c r="BG139" s="3" t="b">
        <f t="shared" si="290"/>
        <v>1</v>
      </c>
      <c r="BH139" s="17"/>
      <c r="BI139" s="7"/>
      <c r="BJ139" s="12">
        <v>0</v>
      </c>
      <c r="BK139" s="4">
        <f t="shared" si="252"/>
        <v>1819.3636363636363</v>
      </c>
      <c r="BL139" s="4">
        <f t="shared" si="317"/>
        <v>2087.878787878788</v>
      </c>
      <c r="BM139" s="4">
        <f t="shared" si="253"/>
        <v>2087.878787878788</v>
      </c>
      <c r="BN139" s="4">
        <f t="shared" si="254"/>
        <v>3907.242424242424</v>
      </c>
      <c r="BO139" s="33"/>
      <c r="BP139" s="47">
        <v>506.71</v>
      </c>
      <c r="BQ139" s="3">
        <v>62931</v>
      </c>
      <c r="BR139" s="4">
        <v>-48</v>
      </c>
      <c r="BS139" s="4">
        <f t="shared" si="291"/>
        <v>62632</v>
      </c>
      <c r="BT139" s="3">
        <f t="shared" ref="BT139:BT140" si="327">BQ139</f>
        <v>62931</v>
      </c>
      <c r="BU139" s="4">
        <f t="shared" ref="BU139:BU144" si="328">BT139-BT138</f>
        <v>-48</v>
      </c>
      <c r="BV139" s="47" t="s">
        <v>13</v>
      </c>
      <c r="BY139" s="3">
        <v>1939</v>
      </c>
      <c r="BZ139" s="3">
        <v>1933</v>
      </c>
      <c r="CA139" s="3">
        <v>1948</v>
      </c>
      <c r="CB139" s="3">
        <f t="shared" si="318"/>
        <v>1923.7575757575758</v>
      </c>
      <c r="CC139" s="3">
        <f t="shared" si="325"/>
        <v>24.242424242424242</v>
      </c>
      <c r="CD139" s="47">
        <v>0</v>
      </c>
      <c r="CE139" s="47">
        <v>0</v>
      </c>
      <c r="CF139" s="3">
        <f t="shared" si="294"/>
        <v>1948</v>
      </c>
      <c r="CG139" s="47">
        <v>15</v>
      </c>
      <c r="CL139" s="4">
        <f t="shared" si="326"/>
        <v>9.2424242424242422</v>
      </c>
      <c r="CM139" s="4">
        <f t="shared" si="257"/>
        <v>113.63636363636364</v>
      </c>
      <c r="CN139" s="4">
        <f t="shared" si="258"/>
        <v>1819.3636363636363</v>
      </c>
      <c r="CO139" s="4">
        <f t="shared" si="259"/>
        <v>0</v>
      </c>
      <c r="CP139" s="4">
        <f t="shared" si="260"/>
        <v>5.7575757575757578</v>
      </c>
      <c r="CQ139" s="4">
        <f t="shared" si="261"/>
        <v>0</v>
      </c>
      <c r="CR139" s="4">
        <f t="shared" si="262"/>
        <v>0</v>
      </c>
      <c r="CS139" s="4">
        <f t="shared" si="263"/>
        <v>0</v>
      </c>
      <c r="CT139" s="47">
        <v>0.61</v>
      </c>
      <c r="CU139" s="32"/>
      <c r="CV139" s="47">
        <v>360.38</v>
      </c>
      <c r="CW139" s="47">
        <v>564</v>
      </c>
      <c r="CX139" s="4">
        <v>-7</v>
      </c>
      <c r="CY139" s="3">
        <v>1948</v>
      </c>
      <c r="CZ139" s="47">
        <v>0</v>
      </c>
      <c r="DA139" s="3">
        <v>1247</v>
      </c>
      <c r="DB139" s="47">
        <v>479</v>
      </c>
      <c r="DC139" s="47">
        <v>251</v>
      </c>
      <c r="DD139" s="3">
        <f t="shared" si="303"/>
        <v>113.63636363636364</v>
      </c>
      <c r="DE139" s="3">
        <f t="shared" si="304"/>
        <v>9.2424242424242422</v>
      </c>
      <c r="DF139" s="4">
        <f t="shared" si="247"/>
        <v>607.12121212121212</v>
      </c>
      <c r="DG139" s="4">
        <v>0</v>
      </c>
      <c r="DH139" s="4">
        <f t="shared" si="295"/>
        <v>0</v>
      </c>
      <c r="DI139" s="3">
        <f t="shared" si="171"/>
        <v>0</v>
      </c>
      <c r="DJ139" s="3">
        <f t="shared" si="264"/>
        <v>1218</v>
      </c>
      <c r="DL139" s="3">
        <f t="shared" si="274"/>
        <v>0</v>
      </c>
      <c r="DM139" s="3">
        <f t="shared" si="265"/>
        <v>0</v>
      </c>
      <c r="DN139" s="3">
        <f t="shared" si="266"/>
        <v>0</v>
      </c>
      <c r="DO139" s="3">
        <f t="shared" si="267"/>
        <v>0</v>
      </c>
      <c r="DP139" s="3">
        <f t="shared" si="296"/>
        <v>706.83135870935212</v>
      </c>
      <c r="DS139" s="47">
        <v>0</v>
      </c>
    </row>
    <row r="140" spans="1:123" x14ac:dyDescent="0.3">
      <c r="A140" s="1">
        <v>42507</v>
      </c>
      <c r="B140" s="3">
        <v>124828</v>
      </c>
      <c r="C140" s="4">
        <f t="shared" si="297"/>
        <v>1254</v>
      </c>
      <c r="D140" s="4">
        <f t="shared" si="279"/>
        <v>124828</v>
      </c>
      <c r="E140" s="3">
        <f t="shared" si="321"/>
        <v>124828</v>
      </c>
      <c r="F140" s="4">
        <f t="shared" si="305"/>
        <v>1254</v>
      </c>
      <c r="G140" s="4">
        <f t="shared" si="268"/>
        <v>632.21578018653895</v>
      </c>
      <c r="H140" s="33"/>
      <c r="I140" s="3">
        <v>58876</v>
      </c>
      <c r="J140" s="4">
        <f t="shared" si="179"/>
        <v>-55</v>
      </c>
      <c r="K140" s="4">
        <f t="shared" si="280"/>
        <v>57625</v>
      </c>
      <c r="L140" s="3">
        <f t="shared" si="248"/>
        <v>58876</v>
      </c>
      <c r="M140" s="4">
        <f t="shared" si="249"/>
        <v>-55</v>
      </c>
      <c r="O140" s="47"/>
      <c r="P140" s="47">
        <v>1890</v>
      </c>
      <c r="Q140" s="21">
        <f t="shared" si="322"/>
        <v>1862.2222222222222</v>
      </c>
      <c r="R140" s="21">
        <f t="shared" si="323"/>
        <v>27.777777777777779</v>
      </c>
      <c r="S140" s="33"/>
      <c r="T140" s="3">
        <v>87280</v>
      </c>
      <c r="U140" s="4">
        <f t="shared" si="250"/>
        <v>-241</v>
      </c>
      <c r="V140" s="4">
        <f t="shared" si="281"/>
        <v>87280</v>
      </c>
      <c r="W140" s="3">
        <f t="shared" si="298"/>
        <v>87280</v>
      </c>
      <c r="X140" s="4">
        <f t="shared" si="299"/>
        <v>-241</v>
      </c>
      <c r="Z140" s="47"/>
      <c r="AA140" s="47">
        <v>2291</v>
      </c>
      <c r="AB140" s="3">
        <f t="shared" si="234"/>
        <v>2291</v>
      </c>
      <c r="AC140" s="3">
        <v>0</v>
      </c>
      <c r="AD140" s="41">
        <f t="shared" si="324"/>
        <v>27.777777777777779</v>
      </c>
      <c r="AE140" s="3">
        <v>146156</v>
      </c>
      <c r="AF140" s="3">
        <v>3402</v>
      </c>
      <c r="AG140" s="3">
        <v>3253</v>
      </c>
      <c r="AH140" s="4">
        <f t="shared" si="251"/>
        <v>0</v>
      </c>
      <c r="AI140" s="33"/>
      <c r="AJ140" s="47">
        <v>881.24</v>
      </c>
      <c r="AK140" s="3">
        <v>618037</v>
      </c>
      <c r="AL140" s="4">
        <f t="shared" si="242"/>
        <v>2924</v>
      </c>
      <c r="AM140" s="3">
        <v>2338750</v>
      </c>
      <c r="AN140" s="3">
        <f t="shared" si="282"/>
        <v>618037</v>
      </c>
      <c r="AO140" s="3">
        <f t="shared" si="319"/>
        <v>618037</v>
      </c>
      <c r="AP140" s="4">
        <f t="shared" si="320"/>
        <v>2924</v>
      </c>
      <c r="AQ140" s="47" t="s">
        <v>19</v>
      </c>
      <c r="AT140" s="3">
        <v>3402</v>
      </c>
      <c r="AV140" s="3">
        <v>1864</v>
      </c>
      <c r="AW140" s="3">
        <f t="shared" si="316"/>
        <v>1864</v>
      </c>
      <c r="AX140" s="47">
        <v>0</v>
      </c>
      <c r="AY140" s="47">
        <v>0</v>
      </c>
      <c r="AZ140" s="47">
        <v>0</v>
      </c>
      <c r="BA140" s="3">
        <f t="shared" si="287"/>
        <v>1864</v>
      </c>
      <c r="BB140" s="47">
        <v>64</v>
      </c>
      <c r="BC140" s="47">
        <v>0.37</v>
      </c>
      <c r="BD140" s="47">
        <v>0</v>
      </c>
      <c r="BE140" s="3">
        <f t="shared" si="288"/>
        <v>27.777777777777779</v>
      </c>
      <c r="BF140" s="3">
        <f t="shared" si="289"/>
        <v>0</v>
      </c>
      <c r="BG140" s="3" t="b">
        <f t="shared" si="290"/>
        <v>1</v>
      </c>
      <c r="BH140" s="17"/>
      <c r="BI140" s="7"/>
      <c r="BJ140" s="12">
        <v>0</v>
      </c>
      <c r="BK140" s="4">
        <f t="shared" si="252"/>
        <v>1836.2222222222222</v>
      </c>
      <c r="BL140" s="4">
        <f t="shared" si="317"/>
        <v>1476.7676767676767</v>
      </c>
      <c r="BM140" s="4">
        <f t="shared" si="253"/>
        <v>1476.7676767676767</v>
      </c>
      <c r="BN140" s="4">
        <f t="shared" si="254"/>
        <v>3312.9898989898988</v>
      </c>
      <c r="BO140" s="33"/>
      <c r="BP140" s="47">
        <v>506.56</v>
      </c>
      <c r="BQ140" s="3">
        <v>62752</v>
      </c>
      <c r="BR140" s="4">
        <v>-179</v>
      </c>
      <c r="BS140" s="4">
        <f t="shared" si="291"/>
        <v>62632</v>
      </c>
      <c r="BT140" s="3">
        <f t="shared" si="327"/>
        <v>62752</v>
      </c>
      <c r="BU140" s="4">
        <f t="shared" si="328"/>
        <v>-179</v>
      </c>
      <c r="BV140" s="47" t="s">
        <v>13</v>
      </c>
      <c r="BY140" s="3">
        <v>1865</v>
      </c>
      <c r="BZ140" s="3">
        <v>1864</v>
      </c>
      <c r="CA140" s="3">
        <v>1940</v>
      </c>
      <c r="CB140" s="3">
        <f t="shared" si="318"/>
        <v>1849.5959595959596</v>
      </c>
      <c r="CC140" s="3">
        <f t="shared" si="325"/>
        <v>90.404040404040401</v>
      </c>
      <c r="CD140" s="47">
        <v>0</v>
      </c>
      <c r="CE140" s="47">
        <v>0</v>
      </c>
      <c r="CF140" s="3">
        <f t="shared" si="294"/>
        <v>1940</v>
      </c>
      <c r="CG140" s="47">
        <v>15</v>
      </c>
      <c r="CL140" s="4">
        <f t="shared" si="326"/>
        <v>75.404040404040401</v>
      </c>
      <c r="CM140" s="4">
        <f t="shared" si="257"/>
        <v>27.777777777777779</v>
      </c>
      <c r="CN140" s="4">
        <f t="shared" si="258"/>
        <v>1836.2222222222222</v>
      </c>
      <c r="CO140" s="4">
        <f t="shared" si="259"/>
        <v>0</v>
      </c>
      <c r="CP140" s="4">
        <f t="shared" si="260"/>
        <v>0.59595959595959869</v>
      </c>
      <c r="CQ140" s="4">
        <f t="shared" si="261"/>
        <v>0</v>
      </c>
      <c r="CR140" s="4">
        <f t="shared" si="262"/>
        <v>0</v>
      </c>
      <c r="CS140" s="4">
        <f t="shared" si="263"/>
        <v>0</v>
      </c>
      <c r="CT140" s="47">
        <v>0.52</v>
      </c>
      <c r="CU140" s="32"/>
      <c r="CV140" s="47">
        <v>360.35</v>
      </c>
      <c r="CW140" s="47">
        <v>562</v>
      </c>
      <c r="CX140" s="4">
        <v>-2</v>
      </c>
      <c r="CY140" s="3">
        <v>1940</v>
      </c>
      <c r="CZ140" s="47">
        <v>0</v>
      </c>
      <c r="DA140" s="3">
        <v>1160</v>
      </c>
      <c r="DB140" s="47">
        <v>518</v>
      </c>
      <c r="DC140" s="47">
        <v>292</v>
      </c>
      <c r="DD140" s="3">
        <f t="shared" si="303"/>
        <v>27.777777777777779</v>
      </c>
      <c r="DE140" s="3">
        <f t="shared" si="304"/>
        <v>75.404040404040401</v>
      </c>
      <c r="DF140" s="4">
        <f t="shared" si="247"/>
        <v>706.81818181818176</v>
      </c>
      <c r="DG140" s="4">
        <v>0</v>
      </c>
      <c r="DH140" s="4">
        <f t="shared" si="295"/>
        <v>0</v>
      </c>
      <c r="DI140" s="3">
        <f t="shared" si="171"/>
        <v>0</v>
      </c>
      <c r="DJ140" s="3">
        <f t="shared" si="264"/>
        <v>1130</v>
      </c>
      <c r="DL140" s="3">
        <f t="shared" si="274"/>
        <v>0</v>
      </c>
      <c r="DM140" s="3">
        <f t="shared" si="265"/>
        <v>0</v>
      </c>
      <c r="DN140" s="3">
        <f t="shared" si="266"/>
        <v>0</v>
      </c>
      <c r="DO140" s="3">
        <f t="shared" si="267"/>
        <v>0</v>
      </c>
      <c r="DP140" s="3">
        <f t="shared" si="296"/>
        <v>632.21578018653895</v>
      </c>
      <c r="DS140" s="47">
        <v>0</v>
      </c>
    </row>
    <row r="141" spans="1:123" x14ac:dyDescent="0.3">
      <c r="A141" s="1">
        <v>42508</v>
      </c>
      <c r="B141" s="3">
        <v>126312</v>
      </c>
      <c r="C141" s="4">
        <f t="shared" si="297"/>
        <v>1484</v>
      </c>
      <c r="D141" s="4">
        <f t="shared" si="279"/>
        <v>126312</v>
      </c>
      <c r="E141" s="3">
        <f t="shared" si="321"/>
        <v>126312</v>
      </c>
      <c r="F141" s="4">
        <f t="shared" si="305"/>
        <v>1484</v>
      </c>
      <c r="G141" s="4">
        <f t="shared" si="268"/>
        <v>748.17242248550542</v>
      </c>
      <c r="H141" s="33"/>
      <c r="I141" s="3">
        <v>58919</v>
      </c>
      <c r="J141" s="4">
        <f t="shared" si="179"/>
        <v>43</v>
      </c>
      <c r="K141" s="4">
        <f t="shared" si="280"/>
        <v>57625</v>
      </c>
      <c r="L141" s="3">
        <f>L140</f>
        <v>58876</v>
      </c>
      <c r="M141" s="4">
        <f t="shared" si="249"/>
        <v>0</v>
      </c>
      <c r="O141" s="47"/>
      <c r="P141" s="47">
        <v>1902</v>
      </c>
      <c r="Q141" s="21">
        <f t="shared" si="322"/>
        <v>1902</v>
      </c>
      <c r="R141" s="21">
        <f t="shared" si="323"/>
        <v>0</v>
      </c>
      <c r="S141" s="33"/>
      <c r="T141" s="3">
        <v>87562</v>
      </c>
      <c r="U141" s="4">
        <f t="shared" si="250"/>
        <v>282</v>
      </c>
      <c r="V141" s="4">
        <f t="shared" si="281"/>
        <v>87562</v>
      </c>
      <c r="W141" s="3">
        <f t="shared" si="298"/>
        <v>87562</v>
      </c>
      <c r="X141" s="4">
        <f t="shared" si="299"/>
        <v>282</v>
      </c>
      <c r="Z141" s="47"/>
      <c r="AA141" s="47">
        <v>2038</v>
      </c>
      <c r="AB141" s="3">
        <f t="shared" si="234"/>
        <v>2038</v>
      </c>
      <c r="AC141" s="3">
        <v>0</v>
      </c>
      <c r="AD141" s="41">
        <f t="shared" si="324"/>
        <v>0</v>
      </c>
      <c r="AE141" s="3">
        <v>146481</v>
      </c>
      <c r="AF141" s="3">
        <v>3059</v>
      </c>
      <c r="AG141" s="3">
        <v>3223</v>
      </c>
      <c r="AH141" s="4">
        <f t="shared" si="251"/>
        <v>142.17292664481977</v>
      </c>
      <c r="AI141" s="33"/>
      <c r="AJ141" s="47">
        <v>881.5</v>
      </c>
      <c r="AK141" s="3">
        <v>619423</v>
      </c>
      <c r="AL141" s="4">
        <f t="shared" si="242"/>
        <v>1386</v>
      </c>
      <c r="AM141" s="3">
        <v>2345000</v>
      </c>
      <c r="AN141" s="3">
        <f t="shared" si="282"/>
        <v>619423</v>
      </c>
      <c r="AO141" s="3">
        <f t="shared" si="319"/>
        <v>619423</v>
      </c>
      <c r="AP141" s="4">
        <f t="shared" si="320"/>
        <v>1386</v>
      </c>
      <c r="AQ141" s="47" t="s">
        <v>19</v>
      </c>
      <c r="AT141" s="3">
        <v>3059</v>
      </c>
      <c r="AV141" s="3">
        <v>2296</v>
      </c>
      <c r="AW141" s="3">
        <f t="shared" si="316"/>
        <v>2296</v>
      </c>
      <c r="AX141" s="47">
        <v>0</v>
      </c>
      <c r="AY141" s="47">
        <v>0</v>
      </c>
      <c r="AZ141" s="47">
        <v>0</v>
      </c>
      <c r="BA141" s="3">
        <f t="shared" si="287"/>
        <v>2296</v>
      </c>
      <c r="BB141" s="47">
        <v>64</v>
      </c>
      <c r="BC141" s="47">
        <v>0.37</v>
      </c>
      <c r="BD141" s="47">
        <v>0</v>
      </c>
      <c r="BE141" s="3">
        <f t="shared" si="288"/>
        <v>0</v>
      </c>
      <c r="BF141" s="3">
        <f t="shared" si="289"/>
        <v>0</v>
      </c>
      <c r="BG141" s="3" t="b">
        <f t="shared" si="290"/>
        <v>1</v>
      </c>
      <c r="BH141" s="17"/>
      <c r="BI141" s="7"/>
      <c r="BJ141" s="12">
        <v>0</v>
      </c>
      <c r="BK141" s="4">
        <f t="shared" si="252"/>
        <v>2296</v>
      </c>
      <c r="BL141" s="4">
        <f t="shared" si="317"/>
        <v>700</v>
      </c>
      <c r="BM141" s="4">
        <f t="shared" si="253"/>
        <v>700</v>
      </c>
      <c r="BN141" s="4">
        <f t="shared" si="254"/>
        <v>2996</v>
      </c>
      <c r="BO141" s="33"/>
      <c r="BP141" s="47">
        <v>507.16</v>
      </c>
      <c r="BQ141" s="3">
        <v>63471</v>
      </c>
      <c r="BR141" s="4">
        <v>719</v>
      </c>
      <c r="BS141" s="4">
        <f t="shared" si="291"/>
        <v>62632</v>
      </c>
      <c r="BT141" s="3">
        <f>BT140</f>
        <v>62752</v>
      </c>
      <c r="BU141" s="47">
        <v>0</v>
      </c>
      <c r="BV141" s="47" t="s">
        <v>14</v>
      </c>
      <c r="BY141" s="3">
        <v>2308</v>
      </c>
      <c r="BZ141" s="3">
        <v>2296</v>
      </c>
      <c r="CA141" s="3">
        <v>1932</v>
      </c>
      <c r="CB141" s="3">
        <f t="shared" ref="CB141:CB142" si="329">CA141-CC141</f>
        <v>1932</v>
      </c>
      <c r="CC141" s="3">
        <v>0</v>
      </c>
      <c r="CD141" s="47">
        <v>0</v>
      </c>
      <c r="CE141" s="47">
        <v>0</v>
      </c>
      <c r="CF141" s="3">
        <f t="shared" si="294"/>
        <v>1932</v>
      </c>
      <c r="CG141" s="47">
        <v>14</v>
      </c>
      <c r="CL141" s="47">
        <v>0</v>
      </c>
      <c r="CM141" s="4">
        <f t="shared" si="257"/>
        <v>0</v>
      </c>
      <c r="CN141" s="4">
        <f t="shared" si="258"/>
        <v>1932</v>
      </c>
      <c r="CO141" s="4">
        <f t="shared" si="259"/>
        <v>0</v>
      </c>
      <c r="CP141" s="4">
        <f t="shared" si="260"/>
        <v>0</v>
      </c>
      <c r="CQ141" s="4">
        <f t="shared" si="261"/>
        <v>0</v>
      </c>
      <c r="CR141" s="4">
        <f t="shared" si="262"/>
        <v>364</v>
      </c>
      <c r="CS141" s="4">
        <f t="shared" si="263"/>
        <v>0</v>
      </c>
      <c r="CT141" s="47">
        <v>0.4</v>
      </c>
      <c r="CU141" s="32"/>
      <c r="CV141" s="47">
        <v>360.3</v>
      </c>
      <c r="CW141" s="47">
        <v>558</v>
      </c>
      <c r="CX141" s="4">
        <v>-4</v>
      </c>
      <c r="CY141" s="3">
        <v>1932</v>
      </c>
      <c r="CZ141" s="47">
        <v>0</v>
      </c>
      <c r="DA141" s="3">
        <v>1044</v>
      </c>
      <c r="DB141" s="47">
        <v>539</v>
      </c>
      <c r="DC141" s="47">
        <v>387</v>
      </c>
      <c r="DD141" s="3">
        <f t="shared" si="303"/>
        <v>0</v>
      </c>
      <c r="DE141" s="3">
        <f t="shared" si="304"/>
        <v>0</v>
      </c>
      <c r="DF141" s="4">
        <f t="shared" si="247"/>
        <v>926</v>
      </c>
      <c r="DG141" s="4">
        <v>0</v>
      </c>
      <c r="DH141" s="4">
        <f t="shared" si="295"/>
        <v>0</v>
      </c>
      <c r="DI141" s="3">
        <f t="shared" si="171"/>
        <v>0</v>
      </c>
      <c r="DJ141" s="3">
        <f t="shared" si="264"/>
        <v>1006</v>
      </c>
      <c r="DL141" s="3">
        <f t="shared" si="274"/>
        <v>0</v>
      </c>
      <c r="DM141" s="3">
        <f t="shared" si="265"/>
        <v>0</v>
      </c>
      <c r="DN141" s="3">
        <f t="shared" si="266"/>
        <v>0</v>
      </c>
      <c r="DO141" s="3">
        <f t="shared" si="267"/>
        <v>0</v>
      </c>
      <c r="DP141" s="3">
        <f t="shared" si="296"/>
        <v>698.76480967985879</v>
      </c>
      <c r="DS141" s="47">
        <v>0</v>
      </c>
    </row>
    <row r="142" spans="1:123" x14ac:dyDescent="0.3">
      <c r="A142" s="1">
        <v>42509</v>
      </c>
      <c r="B142" s="3">
        <v>127840</v>
      </c>
      <c r="C142" s="4">
        <f t="shared" si="297"/>
        <v>1528</v>
      </c>
      <c r="D142" s="4">
        <f t="shared" si="279"/>
        <v>127840</v>
      </c>
      <c r="E142" s="3">
        <f t="shared" si="321"/>
        <v>127840</v>
      </c>
      <c r="F142" s="4">
        <f t="shared" si="305"/>
        <v>1528</v>
      </c>
      <c r="G142" s="4">
        <f t="shared" si="268"/>
        <v>770.355432316612</v>
      </c>
      <c r="H142" s="33"/>
      <c r="I142" s="3">
        <v>59124</v>
      </c>
      <c r="J142" s="4">
        <f t="shared" si="179"/>
        <v>205</v>
      </c>
      <c r="K142" s="4">
        <f t="shared" si="280"/>
        <v>57625</v>
      </c>
      <c r="L142" s="3">
        <f>L141</f>
        <v>58876</v>
      </c>
      <c r="M142" s="4">
        <f t="shared" ref="M142:M150" si="330">L142-L141</f>
        <v>0</v>
      </c>
      <c r="O142" s="47"/>
      <c r="P142" s="47">
        <v>2022</v>
      </c>
      <c r="Q142" s="21">
        <f t="shared" si="322"/>
        <v>2022</v>
      </c>
      <c r="R142" s="21">
        <f t="shared" si="323"/>
        <v>0</v>
      </c>
      <c r="S142" s="33"/>
      <c r="T142" s="3">
        <v>88259</v>
      </c>
      <c r="U142" s="4">
        <f t="shared" si="250"/>
        <v>697</v>
      </c>
      <c r="V142" s="4">
        <f t="shared" si="281"/>
        <v>88259</v>
      </c>
      <c r="W142" s="3">
        <f t="shared" si="298"/>
        <v>88259</v>
      </c>
      <c r="X142" s="4">
        <f t="shared" si="299"/>
        <v>697</v>
      </c>
      <c r="Z142" s="47"/>
      <c r="AA142" s="47">
        <v>1936</v>
      </c>
      <c r="AB142" s="3">
        <f t="shared" si="234"/>
        <v>1936</v>
      </c>
      <c r="AC142" s="3">
        <v>0</v>
      </c>
      <c r="AD142" s="41">
        <f t="shared" si="324"/>
        <v>0</v>
      </c>
      <c r="AE142" s="3">
        <v>147383</v>
      </c>
      <c r="AF142" s="3">
        <v>2779</v>
      </c>
      <c r="AG142" s="3">
        <v>3234</v>
      </c>
      <c r="AH142" s="4">
        <f t="shared" si="251"/>
        <v>351.39904209730275</v>
      </c>
      <c r="AI142" s="33"/>
      <c r="AJ142" s="47">
        <v>881.98</v>
      </c>
      <c r="AK142" s="3">
        <v>621982</v>
      </c>
      <c r="AL142" s="4">
        <f t="shared" si="242"/>
        <v>2559</v>
      </c>
      <c r="AM142" s="3">
        <v>2351250</v>
      </c>
      <c r="AN142" s="3">
        <f t="shared" si="282"/>
        <v>620756</v>
      </c>
      <c r="AO142" s="3">
        <f>AN142</f>
        <v>620756</v>
      </c>
      <c r="AP142" s="4">
        <f t="shared" ref="AP142:AP145" si="331">AO142-AO141</f>
        <v>1333</v>
      </c>
      <c r="AQ142" s="47" t="s">
        <v>19</v>
      </c>
      <c r="AT142" s="3">
        <v>2779</v>
      </c>
      <c r="AV142" s="3">
        <v>1439</v>
      </c>
      <c r="AW142" s="3">
        <f t="shared" si="316"/>
        <v>1439</v>
      </c>
      <c r="AX142" s="47">
        <v>0</v>
      </c>
      <c r="AY142" s="47">
        <v>0</v>
      </c>
      <c r="AZ142" s="47">
        <v>0</v>
      </c>
      <c r="BA142" s="3">
        <f t="shared" si="287"/>
        <v>1439</v>
      </c>
      <c r="BB142" s="47">
        <v>50</v>
      </c>
      <c r="BC142" s="47">
        <v>0.28999999999999998</v>
      </c>
      <c r="BD142" s="47">
        <v>0</v>
      </c>
      <c r="BE142" s="3">
        <f t="shared" si="288"/>
        <v>0</v>
      </c>
      <c r="BF142" s="3">
        <f t="shared" si="289"/>
        <v>0</v>
      </c>
      <c r="BG142" s="3" t="b">
        <f t="shared" si="290"/>
        <v>1</v>
      </c>
      <c r="BH142" s="17"/>
      <c r="BI142" s="7"/>
      <c r="BJ142" s="12">
        <v>0</v>
      </c>
      <c r="BK142" s="4">
        <f t="shared" si="252"/>
        <v>1439</v>
      </c>
      <c r="BL142" s="4">
        <f t="shared" si="317"/>
        <v>1292.4242424242425</v>
      </c>
      <c r="BM142" s="4">
        <f t="shared" si="253"/>
        <v>1292.4242424242425</v>
      </c>
      <c r="BN142" s="4">
        <f t="shared" si="254"/>
        <v>2731.4242424242425</v>
      </c>
      <c r="BO142" s="33"/>
      <c r="BP142" s="47">
        <v>506.46</v>
      </c>
      <c r="BQ142" s="3">
        <v>62632</v>
      </c>
      <c r="BR142" s="4">
        <v>-839</v>
      </c>
      <c r="BS142" s="4">
        <f t="shared" si="291"/>
        <v>62632</v>
      </c>
      <c r="BT142" s="3">
        <f t="shared" ref="BT142" si="332">BQ142</f>
        <v>62632</v>
      </c>
      <c r="BU142" s="4">
        <f t="shared" si="328"/>
        <v>-120</v>
      </c>
      <c r="BV142" t="s">
        <v>16</v>
      </c>
      <c r="BY142" s="3">
        <v>1455</v>
      </c>
      <c r="BZ142" s="3">
        <v>1439</v>
      </c>
      <c r="CA142" s="3">
        <v>1864</v>
      </c>
      <c r="CB142" s="3">
        <f t="shared" si="329"/>
        <v>1803.3939393939395</v>
      </c>
      <c r="CC142" s="3">
        <f t="shared" ref="CC142" si="333">-BU142/1.98</f>
        <v>60.606060606060609</v>
      </c>
      <c r="CD142" s="47">
        <v>0</v>
      </c>
      <c r="CE142" s="47">
        <v>0</v>
      </c>
      <c r="CF142" s="3">
        <f t="shared" si="294"/>
        <v>1864</v>
      </c>
      <c r="CG142" s="47">
        <v>14</v>
      </c>
      <c r="CL142" s="4">
        <f t="shared" ref="CL142" si="334">MIN(CF142,-BU142/1.98-CG142)</f>
        <v>46.606060606060609</v>
      </c>
      <c r="CM142" s="4">
        <f t="shared" si="257"/>
        <v>0</v>
      </c>
      <c r="CN142" s="4">
        <f t="shared" si="258"/>
        <v>1439</v>
      </c>
      <c r="CO142" s="4">
        <f t="shared" si="259"/>
        <v>0</v>
      </c>
      <c r="CP142" s="4">
        <f t="shared" si="260"/>
        <v>378.39393939393938</v>
      </c>
      <c r="CQ142" s="4">
        <f t="shared" si="261"/>
        <v>0</v>
      </c>
      <c r="CR142" s="4">
        <f t="shared" si="262"/>
        <v>0</v>
      </c>
      <c r="CS142" s="4">
        <f t="shared" si="263"/>
        <v>0</v>
      </c>
      <c r="CT142" s="47">
        <v>0.36</v>
      </c>
      <c r="CU142" s="32"/>
      <c r="CV142" s="47">
        <v>360.27</v>
      </c>
      <c r="CW142" s="47">
        <v>556</v>
      </c>
      <c r="CX142" s="4">
        <v>-2</v>
      </c>
      <c r="CY142" s="3">
        <v>1864</v>
      </c>
      <c r="CZ142" s="47">
        <v>0</v>
      </c>
      <c r="DA142" s="47">
        <v>975</v>
      </c>
      <c r="DB142" s="47">
        <v>564</v>
      </c>
      <c r="DC142" s="47">
        <v>351</v>
      </c>
      <c r="DD142" s="3">
        <f t="shared" si="303"/>
        <v>0</v>
      </c>
      <c r="DE142" s="3">
        <f t="shared" si="304"/>
        <v>46.606060606060609</v>
      </c>
      <c r="DF142" s="4">
        <f t="shared" si="247"/>
        <v>868.39393939393938</v>
      </c>
      <c r="DG142" s="4">
        <v>0</v>
      </c>
      <c r="DH142" s="4">
        <f t="shared" si="295"/>
        <v>0</v>
      </c>
      <c r="DI142" s="3">
        <f t="shared" si="171"/>
        <v>0</v>
      </c>
      <c r="DJ142" s="3">
        <f t="shared" si="264"/>
        <v>949.00000000000011</v>
      </c>
      <c r="DL142" s="3">
        <f t="shared" si="274"/>
        <v>0</v>
      </c>
      <c r="DM142" s="3">
        <f t="shared" si="265"/>
        <v>0</v>
      </c>
      <c r="DN142" s="3">
        <f t="shared" si="266"/>
        <v>0</v>
      </c>
      <c r="DO142" s="3">
        <f t="shared" si="267"/>
        <v>0</v>
      </c>
      <c r="DP142" s="3">
        <f t="shared" si="296"/>
        <v>672.04436601966222</v>
      </c>
      <c r="DS142" s="47">
        <v>0</v>
      </c>
    </row>
    <row r="143" spans="1:123" x14ac:dyDescent="0.3">
      <c r="A143" s="1">
        <v>42510</v>
      </c>
      <c r="B143" s="3">
        <v>129549</v>
      </c>
      <c r="C143" s="4">
        <f t="shared" si="297"/>
        <v>1709</v>
      </c>
      <c r="D143" s="4">
        <f t="shared" si="279"/>
        <v>129549</v>
      </c>
      <c r="E143" s="3">
        <f t="shared" si="321"/>
        <v>129549</v>
      </c>
      <c r="F143" s="4">
        <f t="shared" si="305"/>
        <v>1709</v>
      </c>
      <c r="G143" s="4">
        <f t="shared" si="268"/>
        <v>861.60826821275521</v>
      </c>
      <c r="H143" s="33"/>
      <c r="I143" s="3">
        <v>58944</v>
      </c>
      <c r="J143" s="4">
        <f t="shared" si="179"/>
        <v>-180</v>
      </c>
      <c r="K143" s="4">
        <f t="shared" si="280"/>
        <v>57625</v>
      </c>
      <c r="L143" s="3">
        <f>L142</f>
        <v>58876</v>
      </c>
      <c r="M143" s="4">
        <f t="shared" si="330"/>
        <v>0</v>
      </c>
      <c r="O143" s="47"/>
      <c r="P143" s="47">
        <v>2145</v>
      </c>
      <c r="Q143" s="21">
        <f t="shared" si="322"/>
        <v>2145</v>
      </c>
      <c r="R143" s="21">
        <f t="shared" si="323"/>
        <v>0</v>
      </c>
      <c r="S143" s="33"/>
      <c r="T143" s="3">
        <v>89110</v>
      </c>
      <c r="U143" s="4">
        <f t="shared" si="250"/>
        <v>851</v>
      </c>
      <c r="V143" s="4">
        <f t="shared" si="281"/>
        <v>88438</v>
      </c>
      <c r="W143" s="3">
        <f t="shared" si="298"/>
        <v>89110</v>
      </c>
      <c r="X143" s="4">
        <f t="shared" si="299"/>
        <v>851</v>
      </c>
      <c r="Z143" s="47"/>
      <c r="AA143" s="47">
        <v>1993</v>
      </c>
      <c r="AB143" s="3">
        <f t="shared" si="234"/>
        <v>1993</v>
      </c>
      <c r="AC143" s="3">
        <v>0</v>
      </c>
      <c r="AD143" s="41">
        <f t="shared" si="324"/>
        <v>0</v>
      </c>
      <c r="AE143" s="3">
        <v>148054</v>
      </c>
      <c r="AF143" s="3">
        <v>2865</v>
      </c>
      <c r="AG143" s="3">
        <v>3203</v>
      </c>
      <c r="AH143" s="4">
        <f t="shared" si="251"/>
        <v>429.03957650617593</v>
      </c>
      <c r="AI143" s="33"/>
      <c r="AJ143" s="47">
        <v>882.23</v>
      </c>
      <c r="AK143" s="3">
        <v>623322</v>
      </c>
      <c r="AL143" s="4">
        <f t="shared" si="242"/>
        <v>1340</v>
      </c>
      <c r="AM143" s="3">
        <v>2357500</v>
      </c>
      <c r="AN143" s="3">
        <f t="shared" si="282"/>
        <v>620756</v>
      </c>
      <c r="AO143" s="3">
        <f t="shared" ref="AO143:AO145" si="335">AO142</f>
        <v>620756</v>
      </c>
      <c r="AP143" s="4">
        <f t="shared" si="331"/>
        <v>0</v>
      </c>
      <c r="AQ143" s="47" t="s">
        <v>14</v>
      </c>
      <c r="AT143" s="3">
        <v>2865</v>
      </c>
      <c r="AV143" s="3">
        <v>2099</v>
      </c>
      <c r="AW143" s="3">
        <f t="shared" si="316"/>
        <v>2099</v>
      </c>
      <c r="AX143" s="47">
        <v>0</v>
      </c>
      <c r="AY143" s="47">
        <v>0</v>
      </c>
      <c r="AZ143" s="47">
        <v>0</v>
      </c>
      <c r="BA143" s="3">
        <f t="shared" si="287"/>
        <v>2099</v>
      </c>
      <c r="BB143" s="47">
        <v>90</v>
      </c>
      <c r="BC143" s="47">
        <v>0.52</v>
      </c>
      <c r="BD143" s="47">
        <v>0</v>
      </c>
      <c r="BE143" s="3">
        <f t="shared" si="288"/>
        <v>0</v>
      </c>
      <c r="BF143" s="3">
        <f t="shared" si="289"/>
        <v>0</v>
      </c>
      <c r="BG143" s="3" t="b">
        <f t="shared" si="290"/>
        <v>1</v>
      </c>
      <c r="BH143" s="17"/>
      <c r="BI143" s="7"/>
      <c r="BJ143" s="12">
        <v>0</v>
      </c>
      <c r="BK143" s="4">
        <f t="shared" si="252"/>
        <v>2099</v>
      </c>
      <c r="BL143" s="4">
        <f t="shared" si="317"/>
        <v>676.76767676767679</v>
      </c>
      <c r="BM143" s="4">
        <f t="shared" si="253"/>
        <v>676.76767676767679</v>
      </c>
      <c r="BN143" s="4">
        <f t="shared" si="254"/>
        <v>2775.7676767676767</v>
      </c>
      <c r="BO143" s="33"/>
      <c r="BP143" s="47">
        <v>506.87</v>
      </c>
      <c r="BQ143" s="3">
        <v>63122</v>
      </c>
      <c r="BR143" s="4">
        <v>490</v>
      </c>
      <c r="BS143" s="4">
        <f t="shared" si="291"/>
        <v>62764</v>
      </c>
      <c r="BT143" s="4">
        <f>BS143</f>
        <v>62764</v>
      </c>
      <c r="BU143" s="4">
        <f t="shared" si="328"/>
        <v>132</v>
      </c>
      <c r="BV143" t="s">
        <v>23</v>
      </c>
      <c r="BY143" s="3">
        <v>2126</v>
      </c>
      <c r="BZ143" s="3">
        <v>2099</v>
      </c>
      <c r="CA143" s="3">
        <v>1859</v>
      </c>
      <c r="CB143" s="3">
        <f t="shared" ref="CB143:CB153" si="336">CA143-CC143</f>
        <v>1859</v>
      </c>
      <c r="CC143" s="3">
        <v>0</v>
      </c>
      <c r="CD143" s="47">
        <v>0</v>
      </c>
      <c r="CE143" s="47">
        <v>0</v>
      </c>
      <c r="CF143" s="3">
        <f t="shared" si="294"/>
        <v>1859</v>
      </c>
      <c r="CG143" s="47">
        <v>20</v>
      </c>
      <c r="CH143" s="4">
        <f t="shared" ref="CH143" si="337">BU143/1.98</f>
        <v>66.666666666666671</v>
      </c>
      <c r="CI143" s="4">
        <f t="shared" ref="CI143" si="338">MIN(CH143,BF143+BE143)</f>
        <v>0</v>
      </c>
      <c r="CJ143" s="4">
        <f>MIN(CH143-CI143,BK143)</f>
        <v>66.666666666666671</v>
      </c>
      <c r="CK143" s="4">
        <f t="shared" ref="CK143" si="339">MAX(0,CH143-CI143-CJ143)</f>
        <v>0</v>
      </c>
      <c r="CL143" s="47">
        <v>0</v>
      </c>
      <c r="CM143" s="4">
        <f t="shared" si="257"/>
        <v>0</v>
      </c>
      <c r="CN143" s="4">
        <f t="shared" si="258"/>
        <v>1859</v>
      </c>
      <c r="CO143" s="4">
        <f t="shared" si="259"/>
        <v>0</v>
      </c>
      <c r="CP143" s="4">
        <f t="shared" si="260"/>
        <v>0</v>
      </c>
      <c r="CQ143" s="4">
        <f t="shared" si="261"/>
        <v>0</v>
      </c>
      <c r="CR143" s="4">
        <f t="shared" si="262"/>
        <v>173.33333333333331</v>
      </c>
      <c r="CS143" s="4">
        <f t="shared" si="263"/>
        <v>0</v>
      </c>
      <c r="CT143" s="47">
        <v>0.35</v>
      </c>
      <c r="CU143" s="32"/>
      <c r="CV143" s="47">
        <v>360.24</v>
      </c>
      <c r="CW143" s="47">
        <v>554</v>
      </c>
      <c r="CX143" s="4">
        <v>-2</v>
      </c>
      <c r="CY143" s="3">
        <v>1859</v>
      </c>
      <c r="CZ143" s="47">
        <v>0</v>
      </c>
      <c r="DA143" s="47">
        <v>957</v>
      </c>
      <c r="DB143" s="47">
        <v>578</v>
      </c>
      <c r="DC143" s="47">
        <v>353</v>
      </c>
      <c r="DD143" s="3">
        <f t="shared" si="303"/>
        <v>0</v>
      </c>
      <c r="DE143" s="3">
        <f t="shared" si="304"/>
        <v>0</v>
      </c>
      <c r="DF143" s="4">
        <f t="shared" si="247"/>
        <v>931</v>
      </c>
      <c r="DG143" s="4">
        <v>0</v>
      </c>
      <c r="DH143" s="4">
        <f t="shared" si="295"/>
        <v>0</v>
      </c>
      <c r="DI143" s="3">
        <f t="shared" si="171"/>
        <v>0</v>
      </c>
      <c r="DJ143" s="3">
        <f t="shared" si="264"/>
        <v>928</v>
      </c>
      <c r="DL143" s="3">
        <f t="shared" si="274"/>
        <v>0</v>
      </c>
      <c r="DM143" s="3">
        <f t="shared" si="265"/>
        <v>0</v>
      </c>
      <c r="DN143" s="3">
        <f t="shared" si="266"/>
        <v>0</v>
      </c>
      <c r="DO143" s="3">
        <f t="shared" si="267"/>
        <v>0</v>
      </c>
      <c r="DP143" s="3">
        <f t="shared" si="296"/>
        <v>0</v>
      </c>
      <c r="DS143" s="47">
        <v>0</v>
      </c>
    </row>
    <row r="144" spans="1:123" x14ac:dyDescent="0.3">
      <c r="A144" s="1">
        <v>42511</v>
      </c>
      <c r="B144" s="3">
        <v>130409</v>
      </c>
      <c r="C144" s="4">
        <f t="shared" si="297"/>
        <v>860</v>
      </c>
      <c r="D144" s="4">
        <f t="shared" si="279"/>
        <v>130409</v>
      </c>
      <c r="E144" s="3">
        <f t="shared" si="321"/>
        <v>130409</v>
      </c>
      <c r="F144" s="4">
        <f t="shared" si="305"/>
        <v>860</v>
      </c>
      <c r="G144" s="4">
        <f t="shared" si="268"/>
        <v>433.57701033526592</v>
      </c>
      <c r="H144" s="33"/>
      <c r="I144" s="3">
        <v>58405</v>
      </c>
      <c r="J144" s="4">
        <f t="shared" si="179"/>
        <v>-539</v>
      </c>
      <c r="K144" s="4">
        <f t="shared" si="280"/>
        <v>57625</v>
      </c>
      <c r="L144" s="3">
        <f t="shared" ref="L144:L150" si="340">I144</f>
        <v>58405</v>
      </c>
      <c r="M144" s="4">
        <f t="shared" si="330"/>
        <v>-471</v>
      </c>
      <c r="O144" s="47"/>
      <c r="P144" s="47">
        <v>1662</v>
      </c>
      <c r="Q144" s="21">
        <f t="shared" si="322"/>
        <v>1424.121212121212</v>
      </c>
      <c r="R144" s="21">
        <f t="shared" si="323"/>
        <v>237.87878787878788</v>
      </c>
      <c r="S144" s="33"/>
      <c r="T144" s="3">
        <v>88860</v>
      </c>
      <c r="U144" s="4">
        <f t="shared" si="250"/>
        <v>-250</v>
      </c>
      <c r="V144" s="4">
        <f t="shared" si="281"/>
        <v>88438</v>
      </c>
      <c r="W144" s="3">
        <f t="shared" si="298"/>
        <v>88860</v>
      </c>
      <c r="X144" s="4">
        <f t="shared" si="299"/>
        <v>-250</v>
      </c>
      <c r="Z144" s="47"/>
      <c r="AA144" s="47">
        <v>2060</v>
      </c>
      <c r="AB144" s="3">
        <f t="shared" si="234"/>
        <v>2060</v>
      </c>
      <c r="AC144" s="3">
        <v>0</v>
      </c>
      <c r="AD144" s="41">
        <f t="shared" si="324"/>
        <v>237.87878787878788</v>
      </c>
      <c r="AE144" s="3">
        <v>147265</v>
      </c>
      <c r="AF144" s="3">
        <v>2984</v>
      </c>
      <c r="AG144" s="3">
        <v>2586</v>
      </c>
      <c r="AH144" s="4">
        <f t="shared" si="251"/>
        <v>0</v>
      </c>
      <c r="AI144" s="33"/>
      <c r="AJ144" s="47">
        <v>882.64</v>
      </c>
      <c r="AK144" s="3">
        <v>625519</v>
      </c>
      <c r="AL144" s="4">
        <f t="shared" si="242"/>
        <v>2197</v>
      </c>
      <c r="AM144" s="3">
        <v>2363750</v>
      </c>
      <c r="AN144" s="3">
        <f t="shared" si="282"/>
        <v>620756</v>
      </c>
      <c r="AO144" s="3">
        <f t="shared" si="335"/>
        <v>620756</v>
      </c>
      <c r="AP144" s="4">
        <f t="shared" si="331"/>
        <v>0</v>
      </c>
      <c r="AQ144" s="47" t="s">
        <v>14</v>
      </c>
      <c r="AT144" s="3">
        <v>2984</v>
      </c>
      <c r="AV144" s="3">
        <v>1831</v>
      </c>
      <c r="AW144" s="3">
        <f t="shared" si="316"/>
        <v>1831</v>
      </c>
      <c r="AX144" s="47">
        <v>0</v>
      </c>
      <c r="AY144" s="47">
        <v>0</v>
      </c>
      <c r="AZ144" s="47">
        <v>0</v>
      </c>
      <c r="BA144" s="3">
        <f t="shared" si="287"/>
        <v>1831</v>
      </c>
      <c r="BB144" s="47">
        <v>45</v>
      </c>
      <c r="BC144" s="47">
        <v>0.26</v>
      </c>
      <c r="BD144" s="47">
        <v>0</v>
      </c>
      <c r="BE144" s="3">
        <f t="shared" si="288"/>
        <v>237.87878787878788</v>
      </c>
      <c r="BF144" s="3">
        <f t="shared" si="289"/>
        <v>0</v>
      </c>
      <c r="BG144" s="3" t="b">
        <f t="shared" si="290"/>
        <v>1</v>
      </c>
      <c r="BH144" s="17"/>
      <c r="BI144" s="7"/>
      <c r="BJ144" s="12">
        <v>0</v>
      </c>
      <c r="BK144" s="4">
        <f t="shared" si="252"/>
        <v>1593.121212121212</v>
      </c>
      <c r="BL144" s="4">
        <f t="shared" si="317"/>
        <v>1109.5959595959596</v>
      </c>
      <c r="BM144" s="4">
        <f t="shared" si="253"/>
        <v>1109.5959595959596</v>
      </c>
      <c r="BN144" s="4">
        <f t="shared" si="254"/>
        <v>2702.7171717171714</v>
      </c>
      <c r="BO144" s="33"/>
      <c r="BP144" s="47">
        <v>506.76</v>
      </c>
      <c r="BQ144" s="3">
        <v>62990</v>
      </c>
      <c r="BR144" s="4">
        <v>-132</v>
      </c>
      <c r="BS144" s="4">
        <f t="shared" si="291"/>
        <v>62764</v>
      </c>
      <c r="BT144" s="4">
        <f>BT143</f>
        <v>62764</v>
      </c>
      <c r="BU144" s="4">
        <f t="shared" si="328"/>
        <v>0</v>
      </c>
      <c r="BV144" t="s">
        <v>15</v>
      </c>
      <c r="BY144" s="3">
        <v>1811</v>
      </c>
      <c r="BZ144" s="3">
        <v>1831</v>
      </c>
      <c r="CA144" s="3">
        <v>1868</v>
      </c>
      <c r="CB144" s="3">
        <f t="shared" si="336"/>
        <v>1868</v>
      </c>
      <c r="CC144" s="3">
        <v>0</v>
      </c>
      <c r="CD144" s="47">
        <v>0</v>
      </c>
      <c r="CE144" s="47">
        <v>0</v>
      </c>
      <c r="CF144" s="3">
        <f t="shared" si="294"/>
        <v>1868</v>
      </c>
      <c r="CG144" s="47">
        <v>10</v>
      </c>
      <c r="CL144" s="47">
        <v>0</v>
      </c>
      <c r="CM144" s="4">
        <f t="shared" si="257"/>
        <v>237.87878787878788</v>
      </c>
      <c r="CN144" s="4">
        <f t="shared" si="258"/>
        <v>1593.121212121212</v>
      </c>
      <c r="CO144" s="4">
        <f t="shared" si="259"/>
        <v>0</v>
      </c>
      <c r="CP144" s="4">
        <f t="shared" si="260"/>
        <v>37</v>
      </c>
      <c r="CQ144" s="4">
        <f t="shared" si="261"/>
        <v>0</v>
      </c>
      <c r="CR144" s="4">
        <f t="shared" si="262"/>
        <v>0</v>
      </c>
      <c r="CS144" s="4">
        <f t="shared" si="263"/>
        <v>0</v>
      </c>
      <c r="CT144" s="47">
        <v>0.46</v>
      </c>
      <c r="CU144" s="32"/>
      <c r="CV144" s="47">
        <v>360.22</v>
      </c>
      <c r="CW144" s="47">
        <v>552</v>
      </c>
      <c r="CX144" s="4">
        <v>-2</v>
      </c>
      <c r="CY144" s="3">
        <v>1868</v>
      </c>
      <c r="CZ144" s="47">
        <v>0</v>
      </c>
      <c r="DA144" s="47">
        <v>920</v>
      </c>
      <c r="DB144" s="47">
        <v>595</v>
      </c>
      <c r="DC144" s="47">
        <v>382</v>
      </c>
      <c r="DD144" s="3">
        <f t="shared" si="303"/>
        <v>237.87878787878788</v>
      </c>
      <c r="DE144" s="3">
        <f t="shared" si="304"/>
        <v>0</v>
      </c>
      <c r="DF144" s="4">
        <f t="shared" si="247"/>
        <v>739.12121212121212</v>
      </c>
      <c r="DG144" s="4">
        <v>0</v>
      </c>
      <c r="DH144" s="4">
        <f t="shared" si="295"/>
        <v>0</v>
      </c>
      <c r="DI144" s="3">
        <f t="shared" si="171"/>
        <v>0</v>
      </c>
      <c r="DJ144" s="3">
        <f t="shared" si="264"/>
        <v>890.99999999999989</v>
      </c>
      <c r="DL144" s="3">
        <f t="shared" si="274"/>
        <v>0</v>
      </c>
      <c r="DM144" s="3">
        <f t="shared" si="265"/>
        <v>0</v>
      </c>
      <c r="DN144" s="3">
        <f t="shared" si="266"/>
        <v>0</v>
      </c>
      <c r="DO144" s="3">
        <f t="shared" si="267"/>
        <v>0</v>
      </c>
      <c r="DP144" s="3">
        <f t="shared" si="296"/>
        <v>0</v>
      </c>
      <c r="DS144" s="47">
        <v>0</v>
      </c>
    </row>
    <row r="145" spans="1:123" x14ac:dyDescent="0.3">
      <c r="A145" s="1">
        <v>42512</v>
      </c>
      <c r="B145" s="3">
        <v>131100</v>
      </c>
      <c r="C145" s="4">
        <f t="shared" si="297"/>
        <v>691</v>
      </c>
      <c r="D145" s="4">
        <f t="shared" si="279"/>
        <v>131100</v>
      </c>
      <c r="E145" s="3">
        <f t="shared" si="321"/>
        <v>131100</v>
      </c>
      <c r="F145" s="4">
        <f t="shared" si="305"/>
        <v>691</v>
      </c>
      <c r="G145" s="4">
        <f t="shared" si="268"/>
        <v>348.37408621124274</v>
      </c>
      <c r="H145" s="33"/>
      <c r="I145" s="3">
        <v>58035</v>
      </c>
      <c r="J145" s="4">
        <f t="shared" si="179"/>
        <v>-370</v>
      </c>
      <c r="K145" s="4">
        <f t="shared" si="280"/>
        <v>57625</v>
      </c>
      <c r="L145" s="3">
        <f t="shared" si="340"/>
        <v>58035</v>
      </c>
      <c r="M145" s="4">
        <f t="shared" si="330"/>
        <v>-370</v>
      </c>
      <c r="O145" s="47"/>
      <c r="P145" s="47">
        <v>1298</v>
      </c>
      <c r="Q145" s="21">
        <f t="shared" si="322"/>
        <v>1111.1313131313132</v>
      </c>
      <c r="R145" s="21">
        <f t="shared" si="323"/>
        <v>186.86868686868686</v>
      </c>
      <c r="S145" s="33"/>
      <c r="T145" s="3">
        <v>88438</v>
      </c>
      <c r="U145" s="4">
        <f t="shared" si="250"/>
        <v>-422</v>
      </c>
      <c r="V145" s="4">
        <f t="shared" si="281"/>
        <v>88438</v>
      </c>
      <c r="W145" s="3">
        <f t="shared" si="298"/>
        <v>88438</v>
      </c>
      <c r="X145" s="4">
        <f t="shared" si="299"/>
        <v>-422</v>
      </c>
      <c r="Z145" s="47"/>
      <c r="AA145" s="47">
        <v>1698</v>
      </c>
      <c r="AB145" s="3">
        <f t="shared" si="234"/>
        <v>1698</v>
      </c>
      <c r="AC145" s="3">
        <v>0</v>
      </c>
      <c r="AD145" s="41">
        <f t="shared" si="324"/>
        <v>186.86868686868686</v>
      </c>
      <c r="AE145" s="3">
        <v>146473</v>
      </c>
      <c r="AF145" s="3">
        <v>2501</v>
      </c>
      <c r="AG145" s="3">
        <v>2102</v>
      </c>
      <c r="AH145" s="4">
        <f t="shared" si="251"/>
        <v>0</v>
      </c>
      <c r="AI145" s="33"/>
      <c r="AJ145" s="47">
        <v>882.93</v>
      </c>
      <c r="AK145" s="3">
        <v>627074</v>
      </c>
      <c r="AL145" s="4">
        <f t="shared" si="242"/>
        <v>1555</v>
      </c>
      <c r="AM145" s="3">
        <v>2370000</v>
      </c>
      <c r="AN145" s="3">
        <f t="shared" si="282"/>
        <v>620756</v>
      </c>
      <c r="AO145" s="3">
        <f t="shared" si="335"/>
        <v>620756</v>
      </c>
      <c r="AP145" s="4">
        <f t="shared" si="331"/>
        <v>0</v>
      </c>
      <c r="AQ145" s="47" t="s">
        <v>14</v>
      </c>
      <c r="AT145" s="3">
        <v>2501</v>
      </c>
      <c r="AV145" s="3">
        <v>1668</v>
      </c>
      <c r="AW145" s="3">
        <f t="shared" si="316"/>
        <v>1668</v>
      </c>
      <c r="AX145" s="47">
        <v>0</v>
      </c>
      <c r="AY145" s="47">
        <v>0</v>
      </c>
      <c r="AZ145" s="47">
        <v>0</v>
      </c>
      <c r="BA145" s="3">
        <f t="shared" si="287"/>
        <v>1668</v>
      </c>
      <c r="BB145" s="47">
        <v>49</v>
      </c>
      <c r="BC145" s="47">
        <v>0.28000000000000003</v>
      </c>
      <c r="BD145" s="47">
        <v>0</v>
      </c>
      <c r="BE145" s="3">
        <f t="shared" si="288"/>
        <v>186.86868686868686</v>
      </c>
      <c r="BF145" s="3">
        <f t="shared" si="289"/>
        <v>0</v>
      </c>
      <c r="BG145" s="3" t="b">
        <f t="shared" si="290"/>
        <v>1</v>
      </c>
      <c r="BH145" s="17"/>
      <c r="BI145" s="7"/>
      <c r="BJ145" s="12">
        <v>0</v>
      </c>
      <c r="BK145" s="4">
        <f t="shared" si="252"/>
        <v>1481.1313131313132</v>
      </c>
      <c r="BL145" s="4">
        <f t="shared" si="317"/>
        <v>785.35353535353534</v>
      </c>
      <c r="BM145" s="4">
        <f t="shared" si="253"/>
        <v>785.35353535353534</v>
      </c>
      <c r="BN145" s="4">
        <f t="shared" si="254"/>
        <v>2266.4848484848485</v>
      </c>
      <c r="BO145" s="33"/>
      <c r="BP145" s="47">
        <v>506.57</v>
      </c>
      <c r="BQ145" s="3">
        <v>62764</v>
      </c>
      <c r="BR145" s="4">
        <v>-226</v>
      </c>
      <c r="BS145" s="4">
        <f t="shared" si="291"/>
        <v>62764</v>
      </c>
      <c r="BT145" s="4">
        <f>BT144</f>
        <v>62764</v>
      </c>
      <c r="BU145" s="4">
        <f t="shared" ref="BU145:BU146" si="341">BT145-BT144</f>
        <v>0</v>
      </c>
      <c r="BV145" s="47" t="s">
        <v>15</v>
      </c>
      <c r="BY145" s="3">
        <v>1682</v>
      </c>
      <c r="BZ145" s="3">
        <v>1668</v>
      </c>
      <c r="CA145" s="3">
        <v>1785</v>
      </c>
      <c r="CB145" s="3">
        <f t="shared" si="336"/>
        <v>1785</v>
      </c>
      <c r="CC145" s="3">
        <v>0</v>
      </c>
      <c r="CD145" s="47">
        <v>0</v>
      </c>
      <c r="CE145" s="47">
        <v>0</v>
      </c>
      <c r="CF145" s="3">
        <f t="shared" si="294"/>
        <v>1785</v>
      </c>
      <c r="CG145" s="47">
        <v>11</v>
      </c>
      <c r="CL145" s="47">
        <v>0</v>
      </c>
      <c r="CM145" s="4">
        <f t="shared" si="257"/>
        <v>186.86868686868686</v>
      </c>
      <c r="CN145" s="4">
        <f t="shared" si="258"/>
        <v>1481.1313131313132</v>
      </c>
      <c r="CO145" s="4">
        <f t="shared" si="259"/>
        <v>0</v>
      </c>
      <c r="CP145" s="4">
        <f t="shared" si="260"/>
        <v>117</v>
      </c>
      <c r="CQ145" s="4">
        <f t="shared" si="261"/>
        <v>0</v>
      </c>
      <c r="CR145" s="4">
        <f t="shared" si="262"/>
        <v>0</v>
      </c>
      <c r="CS145" s="4">
        <f t="shared" si="263"/>
        <v>0</v>
      </c>
      <c r="CT145" s="47">
        <v>0.52</v>
      </c>
      <c r="CU145" s="32"/>
      <c r="CV145" s="47">
        <v>360.22</v>
      </c>
      <c r="CW145" s="47">
        <v>552</v>
      </c>
      <c r="CX145" s="4">
        <v>0</v>
      </c>
      <c r="CY145" s="3">
        <v>1785</v>
      </c>
      <c r="CZ145" s="47">
        <v>0</v>
      </c>
      <c r="DA145" s="47">
        <v>905</v>
      </c>
      <c r="DB145" s="47">
        <v>604</v>
      </c>
      <c r="DC145" s="47">
        <v>298</v>
      </c>
      <c r="DD145" s="3">
        <f t="shared" si="303"/>
        <v>186.86868686868686</v>
      </c>
      <c r="DE145" s="3">
        <f t="shared" si="304"/>
        <v>0</v>
      </c>
      <c r="DF145" s="4">
        <f t="shared" si="247"/>
        <v>715.13131313131316</v>
      </c>
      <c r="DG145" s="4">
        <v>0</v>
      </c>
      <c r="DH145" s="4">
        <f t="shared" si="295"/>
        <v>0</v>
      </c>
      <c r="DI145" s="3">
        <f t="shared" si="171"/>
        <v>0</v>
      </c>
      <c r="DJ145" s="3">
        <f t="shared" si="264"/>
        <v>883</v>
      </c>
      <c r="DL145" s="3">
        <f t="shared" si="274"/>
        <v>0</v>
      </c>
      <c r="DM145" s="3">
        <f t="shared" si="265"/>
        <v>0</v>
      </c>
      <c r="DN145" s="3">
        <f t="shared" si="266"/>
        <v>0</v>
      </c>
      <c r="DO145" s="3">
        <f t="shared" si="267"/>
        <v>0</v>
      </c>
      <c r="DP145" s="3">
        <f t="shared" si="296"/>
        <v>0</v>
      </c>
      <c r="DS145" s="47">
        <v>0</v>
      </c>
    </row>
    <row r="146" spans="1:123" x14ac:dyDescent="0.3">
      <c r="A146" s="1">
        <v>42513</v>
      </c>
      <c r="B146" s="3">
        <v>131619</v>
      </c>
      <c r="C146" s="4">
        <f t="shared" si="297"/>
        <v>519</v>
      </c>
      <c r="D146" s="4">
        <f t="shared" si="279"/>
        <v>131619</v>
      </c>
      <c r="E146" s="3">
        <f t="shared" si="321"/>
        <v>131619</v>
      </c>
      <c r="F146" s="4">
        <f t="shared" si="305"/>
        <v>519</v>
      </c>
      <c r="G146" s="4">
        <f t="shared" si="268"/>
        <v>261.65868414418958</v>
      </c>
      <c r="H146" s="33"/>
      <c r="I146" s="3">
        <v>57836</v>
      </c>
      <c r="J146" s="4">
        <f t="shared" si="179"/>
        <v>-199</v>
      </c>
      <c r="K146" s="4">
        <f t="shared" si="280"/>
        <v>57625</v>
      </c>
      <c r="L146" s="3">
        <f t="shared" si="340"/>
        <v>57836</v>
      </c>
      <c r="M146" s="4">
        <f t="shared" si="330"/>
        <v>-199</v>
      </c>
      <c r="O146" s="47"/>
      <c r="P146" s="47">
        <v>1100</v>
      </c>
      <c r="Q146" s="21">
        <f t="shared" si="322"/>
        <v>999.49494949494954</v>
      </c>
      <c r="R146" s="21">
        <f t="shared" si="323"/>
        <v>100.50505050505051</v>
      </c>
      <c r="S146" s="33"/>
      <c r="T146" s="3">
        <v>88701</v>
      </c>
      <c r="U146" s="4">
        <f t="shared" si="250"/>
        <v>263</v>
      </c>
      <c r="V146" s="4">
        <f t="shared" si="281"/>
        <v>88701</v>
      </c>
      <c r="W146" s="3">
        <f t="shared" si="298"/>
        <v>88701</v>
      </c>
      <c r="X146" s="4">
        <f t="shared" si="299"/>
        <v>263</v>
      </c>
      <c r="Z146" s="47"/>
      <c r="AA146" s="47">
        <v>1106</v>
      </c>
      <c r="AB146" s="3">
        <f t="shared" si="234"/>
        <v>1106</v>
      </c>
      <c r="AC146" s="3">
        <v>0</v>
      </c>
      <c r="AD146" s="41">
        <f t="shared" si="324"/>
        <v>100.50505050505051</v>
      </c>
      <c r="AE146" s="3">
        <v>146537</v>
      </c>
      <c r="AF146" s="3">
        <v>1815</v>
      </c>
      <c r="AG146" s="3">
        <v>1847</v>
      </c>
      <c r="AH146" s="4">
        <f t="shared" si="251"/>
        <v>132.59389967229643</v>
      </c>
      <c r="AI146" s="33"/>
      <c r="AJ146" s="47">
        <v>882.77</v>
      </c>
      <c r="AK146" s="3">
        <v>626216</v>
      </c>
      <c r="AL146" s="4">
        <f t="shared" si="242"/>
        <v>-858</v>
      </c>
      <c r="AM146" s="3">
        <v>2376250</v>
      </c>
      <c r="AN146" s="3">
        <f t="shared" si="282"/>
        <v>620756</v>
      </c>
      <c r="AO146" s="3">
        <f t="shared" ref="AO146" si="342">AO145</f>
        <v>620756</v>
      </c>
      <c r="AP146" s="4">
        <f t="shared" ref="AP146" si="343">AO146-AO145</f>
        <v>0</v>
      </c>
      <c r="AQ146" t="s">
        <v>22</v>
      </c>
      <c r="AT146" s="3">
        <v>1815</v>
      </c>
      <c r="AV146" s="3">
        <v>2208</v>
      </c>
      <c r="AW146" s="3">
        <f t="shared" si="316"/>
        <v>2208</v>
      </c>
      <c r="AX146" s="47">
        <v>0</v>
      </c>
      <c r="AY146" s="47">
        <v>0</v>
      </c>
      <c r="AZ146" s="47">
        <v>0</v>
      </c>
      <c r="BA146" s="3">
        <f t="shared" si="287"/>
        <v>2208</v>
      </c>
      <c r="BB146" s="47">
        <v>40</v>
      </c>
      <c r="BC146" s="47">
        <v>0.23</v>
      </c>
      <c r="BD146" s="47">
        <v>0</v>
      </c>
      <c r="BE146" s="3">
        <f t="shared" si="288"/>
        <v>100.50505050505051</v>
      </c>
      <c r="BF146" s="3">
        <f t="shared" si="289"/>
        <v>0</v>
      </c>
      <c r="BG146" s="3" t="b">
        <f t="shared" si="290"/>
        <v>1</v>
      </c>
      <c r="BH146" s="17"/>
      <c r="BI146" s="7"/>
      <c r="BJ146" s="12">
        <v>0</v>
      </c>
      <c r="BK146" s="4">
        <f t="shared" si="252"/>
        <v>2107.4949494949497</v>
      </c>
      <c r="BL146" s="4">
        <v>0</v>
      </c>
      <c r="BM146" s="4">
        <f t="shared" si="253"/>
        <v>0</v>
      </c>
      <c r="BN146" s="4">
        <f t="shared" si="254"/>
        <v>2107.4949494949497</v>
      </c>
      <c r="BO146" s="33"/>
      <c r="BP146" s="47">
        <v>507.35</v>
      </c>
      <c r="BQ146" s="3">
        <v>63701</v>
      </c>
      <c r="BR146" s="4">
        <v>937</v>
      </c>
      <c r="BS146" s="4">
        <f t="shared" si="291"/>
        <v>63701</v>
      </c>
      <c r="BT146" s="3">
        <f t="shared" ref="BT146" si="344">BQ146</f>
        <v>63701</v>
      </c>
      <c r="BU146" s="4">
        <f t="shared" si="341"/>
        <v>937</v>
      </c>
      <c r="BV146" t="s">
        <v>19</v>
      </c>
      <c r="BY146" s="3">
        <v>2231</v>
      </c>
      <c r="BZ146" s="3">
        <v>2208</v>
      </c>
      <c r="CA146" s="3">
        <v>1748</v>
      </c>
      <c r="CB146" s="3">
        <f t="shared" si="336"/>
        <v>1748</v>
      </c>
      <c r="CC146" s="3">
        <v>0</v>
      </c>
      <c r="CD146" s="47">
        <v>0</v>
      </c>
      <c r="CE146" s="47">
        <v>0</v>
      </c>
      <c r="CF146" s="3">
        <f t="shared" si="294"/>
        <v>1748</v>
      </c>
      <c r="CG146" s="47">
        <v>11</v>
      </c>
      <c r="CH146" s="4">
        <f t="shared" ref="CH146:CH151" si="345">BU146/1.98</f>
        <v>473.23232323232321</v>
      </c>
      <c r="CI146" s="4">
        <f t="shared" ref="CI146:CI151" si="346">MIN(CH146,BF146+BE146)</f>
        <v>100.50505050505051</v>
      </c>
      <c r="CJ146" s="4">
        <f t="shared" ref="CJ146:CJ151" si="347">MIN(CH146-CI146,BK146)</f>
        <v>372.72727272727269</v>
      </c>
      <c r="CK146" s="4">
        <f t="shared" ref="CK146:CK151" si="348">MAX(0,CH146-CI146-CJ146)</f>
        <v>0</v>
      </c>
      <c r="CL146" s="47">
        <v>0</v>
      </c>
      <c r="CM146" s="4">
        <f t="shared" si="257"/>
        <v>0</v>
      </c>
      <c r="CN146" s="4">
        <f t="shared" si="258"/>
        <v>1734.7676767676769</v>
      </c>
      <c r="CO146" s="4">
        <f t="shared" si="259"/>
        <v>0</v>
      </c>
      <c r="CP146" s="4">
        <f t="shared" si="260"/>
        <v>13.232323232323097</v>
      </c>
      <c r="CQ146" s="4">
        <f t="shared" si="261"/>
        <v>0</v>
      </c>
      <c r="CR146" s="4">
        <f t="shared" si="262"/>
        <v>0</v>
      </c>
      <c r="CS146" s="4">
        <f t="shared" si="263"/>
        <v>0</v>
      </c>
      <c r="CT146" s="47">
        <v>0.52</v>
      </c>
      <c r="CU146" s="32"/>
      <c r="CV146" s="47">
        <v>360.19</v>
      </c>
      <c r="CW146" s="47">
        <v>550</v>
      </c>
      <c r="CX146" s="4">
        <v>-2</v>
      </c>
      <c r="CY146" s="3">
        <v>1748</v>
      </c>
      <c r="CZ146" s="47">
        <v>0</v>
      </c>
      <c r="DA146" s="47">
        <v>884</v>
      </c>
      <c r="DB146" s="47">
        <v>606</v>
      </c>
      <c r="DC146" s="47">
        <v>286</v>
      </c>
      <c r="DD146" s="3">
        <f t="shared" si="303"/>
        <v>0</v>
      </c>
      <c r="DE146" s="3">
        <f t="shared" si="304"/>
        <v>0</v>
      </c>
      <c r="DF146" s="4">
        <f t="shared" si="247"/>
        <v>892</v>
      </c>
      <c r="DG146" s="4">
        <v>0</v>
      </c>
      <c r="DH146" s="4">
        <f t="shared" si="295"/>
        <v>0</v>
      </c>
      <c r="DI146" s="3">
        <f t="shared" si="171"/>
        <v>0</v>
      </c>
      <c r="DJ146" s="3">
        <f t="shared" si="264"/>
        <v>856</v>
      </c>
      <c r="DL146" s="3">
        <f t="shared" si="274"/>
        <v>0</v>
      </c>
      <c r="DM146" s="3">
        <f t="shared" si="265"/>
        <v>0</v>
      </c>
      <c r="DN146" s="3">
        <f t="shared" si="266"/>
        <v>0</v>
      </c>
      <c r="DO146" s="3">
        <f t="shared" si="267"/>
        <v>0</v>
      </c>
      <c r="DP146" s="3">
        <f t="shared" si="296"/>
        <v>0</v>
      </c>
      <c r="DS146" s="47">
        <v>0</v>
      </c>
    </row>
    <row r="147" spans="1:123" x14ac:dyDescent="0.3">
      <c r="A147" s="1">
        <v>42514</v>
      </c>
      <c r="B147" s="3">
        <v>132139</v>
      </c>
      <c r="C147" s="4">
        <f t="shared" si="297"/>
        <v>520</v>
      </c>
      <c r="D147" s="4">
        <f t="shared" si="279"/>
        <v>132139</v>
      </c>
      <c r="E147" s="3">
        <f t="shared" si="321"/>
        <v>132139</v>
      </c>
      <c r="F147" s="4">
        <f t="shared" si="305"/>
        <v>520</v>
      </c>
      <c r="G147" s="4">
        <f t="shared" si="268"/>
        <v>262.1628434585329</v>
      </c>
      <c r="H147" s="33"/>
      <c r="I147" s="3">
        <v>57751</v>
      </c>
      <c r="J147" s="4">
        <f t="shared" si="179"/>
        <v>-85</v>
      </c>
      <c r="K147" s="4">
        <f t="shared" si="280"/>
        <v>57625</v>
      </c>
      <c r="L147" s="3">
        <f t="shared" si="340"/>
        <v>57751</v>
      </c>
      <c r="M147" s="4">
        <f t="shared" si="330"/>
        <v>-85</v>
      </c>
      <c r="O147" s="47"/>
      <c r="P147" s="47">
        <v>1019</v>
      </c>
      <c r="Q147" s="21">
        <f t="shared" si="322"/>
        <v>976.07070707070704</v>
      </c>
      <c r="R147" s="21">
        <f t="shared" si="323"/>
        <v>42.929292929292927</v>
      </c>
      <c r="S147" s="33"/>
      <c r="T147" s="3">
        <v>89367</v>
      </c>
      <c r="U147" s="4">
        <f t="shared" si="250"/>
        <v>666</v>
      </c>
      <c r="V147" s="4">
        <f t="shared" si="281"/>
        <v>89367</v>
      </c>
      <c r="W147" s="3">
        <f t="shared" si="298"/>
        <v>89367</v>
      </c>
      <c r="X147" s="4">
        <f t="shared" si="299"/>
        <v>666</v>
      </c>
      <c r="Z147" s="47"/>
      <c r="AA147" s="47">
        <v>861</v>
      </c>
      <c r="AB147" s="3">
        <f t="shared" si="234"/>
        <v>861</v>
      </c>
      <c r="AC147" s="3">
        <v>0</v>
      </c>
      <c r="AD147" s="41">
        <f t="shared" si="324"/>
        <v>42.929292929292927</v>
      </c>
      <c r="AE147" s="3">
        <v>147118</v>
      </c>
      <c r="AF147" s="3">
        <v>1413</v>
      </c>
      <c r="AG147" s="3">
        <v>1706</v>
      </c>
      <c r="AH147" s="4">
        <f t="shared" si="251"/>
        <v>335.77010335265942</v>
      </c>
      <c r="AI147" s="33"/>
      <c r="AJ147" s="47">
        <v>882.42</v>
      </c>
      <c r="AK147" s="3">
        <v>624340</v>
      </c>
      <c r="AL147" s="4">
        <f t="shared" si="242"/>
        <v>-1876</v>
      </c>
      <c r="AM147" s="3">
        <v>2382500</v>
      </c>
      <c r="AN147" s="3">
        <f t="shared" si="282"/>
        <v>620756</v>
      </c>
      <c r="AO147" s="3">
        <f t="shared" ref="AO147:AO151" si="349">AO146</f>
        <v>620756</v>
      </c>
      <c r="AP147" s="4">
        <f t="shared" ref="AP147:AP164" si="350">AO147-AO146</f>
        <v>0</v>
      </c>
      <c r="AQ147" s="47" t="s">
        <v>22</v>
      </c>
      <c r="AT147" s="3">
        <v>1413</v>
      </c>
      <c r="AV147" s="3">
        <v>2326</v>
      </c>
      <c r="AW147" s="3">
        <f t="shared" si="316"/>
        <v>2326</v>
      </c>
      <c r="AX147" s="47">
        <v>0</v>
      </c>
      <c r="AY147" s="47">
        <v>0</v>
      </c>
      <c r="AZ147" s="47">
        <v>0</v>
      </c>
      <c r="BA147" s="3">
        <f t="shared" si="287"/>
        <v>2326</v>
      </c>
      <c r="BB147" s="47">
        <v>33</v>
      </c>
      <c r="BC147" s="47">
        <v>0.19</v>
      </c>
      <c r="BD147" s="47">
        <v>0</v>
      </c>
      <c r="BE147" s="3">
        <f t="shared" si="288"/>
        <v>42.929292929292927</v>
      </c>
      <c r="BF147" s="3">
        <f t="shared" si="289"/>
        <v>0</v>
      </c>
      <c r="BG147" s="3" t="b">
        <f t="shared" si="290"/>
        <v>1</v>
      </c>
      <c r="BH147" s="17"/>
      <c r="BI147" s="7"/>
      <c r="BJ147" s="12">
        <v>0</v>
      </c>
      <c r="BK147" s="4">
        <f t="shared" si="252"/>
        <v>2283.0707070707072</v>
      </c>
      <c r="BL147" s="4">
        <v>0</v>
      </c>
      <c r="BM147" s="4">
        <f t="shared" si="253"/>
        <v>0</v>
      </c>
      <c r="BN147" s="4">
        <f t="shared" si="254"/>
        <v>2283.0707070707072</v>
      </c>
      <c r="BO147" s="33"/>
      <c r="BP147" s="47">
        <v>508.32</v>
      </c>
      <c r="BQ147" s="3">
        <v>64883</v>
      </c>
      <c r="BR147" s="4">
        <v>1182</v>
      </c>
      <c r="BS147" s="4">
        <f t="shared" si="291"/>
        <v>64428</v>
      </c>
      <c r="BT147" s="3">
        <f t="shared" ref="BT147" si="351">BQ147</f>
        <v>64883</v>
      </c>
      <c r="BU147" s="4">
        <f t="shared" ref="BU147" si="352">BT147-BT146</f>
        <v>1182</v>
      </c>
      <c r="BV147" s="47" t="s">
        <v>19</v>
      </c>
      <c r="BY147" s="3">
        <v>2337</v>
      </c>
      <c r="BZ147" s="3">
        <v>2326</v>
      </c>
      <c r="CA147" s="3">
        <v>1733</v>
      </c>
      <c r="CB147" s="3">
        <f t="shared" si="336"/>
        <v>1733</v>
      </c>
      <c r="CC147" s="3">
        <v>0</v>
      </c>
      <c r="CD147" s="47">
        <v>0</v>
      </c>
      <c r="CE147" s="47">
        <v>0</v>
      </c>
      <c r="CF147" s="3">
        <f t="shared" si="294"/>
        <v>1733</v>
      </c>
      <c r="CG147" s="47">
        <v>8</v>
      </c>
      <c r="CH147" s="4">
        <f t="shared" si="345"/>
        <v>596.969696969697</v>
      </c>
      <c r="CI147" s="4">
        <f t="shared" si="346"/>
        <v>42.929292929292927</v>
      </c>
      <c r="CJ147" s="4">
        <f t="shared" si="347"/>
        <v>554.04040404040404</v>
      </c>
      <c r="CK147" s="4">
        <f t="shared" si="348"/>
        <v>0</v>
      </c>
      <c r="CL147" s="47">
        <v>0</v>
      </c>
      <c r="CM147" s="4">
        <f t="shared" si="257"/>
        <v>0</v>
      </c>
      <c r="CN147" s="4">
        <f t="shared" si="258"/>
        <v>1729.030303030303</v>
      </c>
      <c r="CO147" s="4">
        <f t="shared" si="259"/>
        <v>0</v>
      </c>
      <c r="CP147" s="4">
        <f t="shared" si="260"/>
        <v>3.9696969696969973</v>
      </c>
      <c r="CQ147" s="4">
        <f t="shared" si="261"/>
        <v>0</v>
      </c>
      <c r="CR147" s="4">
        <f t="shared" si="262"/>
        <v>0</v>
      </c>
      <c r="CS147" s="4">
        <f t="shared" si="263"/>
        <v>0</v>
      </c>
      <c r="CT147" s="47">
        <v>0.56000000000000005</v>
      </c>
      <c r="CU147" s="32"/>
      <c r="CV147" s="47">
        <v>360.19</v>
      </c>
      <c r="CW147" s="47">
        <v>550</v>
      </c>
      <c r="CX147" s="4">
        <v>0</v>
      </c>
      <c r="CY147" s="3">
        <v>1733</v>
      </c>
      <c r="CZ147" s="47">
        <v>0</v>
      </c>
      <c r="DA147" s="47">
        <v>861</v>
      </c>
      <c r="DB147" s="47">
        <v>611</v>
      </c>
      <c r="DC147" s="47">
        <v>293</v>
      </c>
      <c r="DD147" s="3">
        <f t="shared" si="303"/>
        <v>0</v>
      </c>
      <c r="DE147" s="3">
        <f t="shared" si="304"/>
        <v>0</v>
      </c>
      <c r="DF147" s="4">
        <f t="shared" si="247"/>
        <v>904</v>
      </c>
      <c r="DG147" s="4">
        <v>0</v>
      </c>
      <c r="DH147" s="4">
        <f t="shared" si="295"/>
        <v>0</v>
      </c>
      <c r="DI147" s="3">
        <f t="shared" si="171"/>
        <v>0</v>
      </c>
      <c r="DJ147" s="3">
        <f t="shared" si="264"/>
        <v>829</v>
      </c>
      <c r="DL147" s="3">
        <f t="shared" si="274"/>
        <v>0</v>
      </c>
      <c r="DM147" s="3">
        <f t="shared" si="265"/>
        <v>0</v>
      </c>
      <c r="DN147" s="3">
        <f t="shared" si="266"/>
        <v>0</v>
      </c>
      <c r="DO147" s="3">
        <f t="shared" si="267"/>
        <v>0</v>
      </c>
      <c r="DP147" s="3">
        <f t="shared" si="296"/>
        <v>0</v>
      </c>
      <c r="DS147" s="47">
        <v>0</v>
      </c>
    </row>
    <row r="148" spans="1:123" x14ac:dyDescent="0.3">
      <c r="A148" s="1">
        <v>42515</v>
      </c>
      <c r="B148" s="3">
        <v>132661</v>
      </c>
      <c r="C148" s="4">
        <f t="shared" si="297"/>
        <v>522</v>
      </c>
      <c r="D148" s="4">
        <f t="shared" si="279"/>
        <v>132661</v>
      </c>
      <c r="E148" s="3">
        <f t="shared" si="321"/>
        <v>132661</v>
      </c>
      <c r="F148" s="4">
        <f t="shared" si="305"/>
        <v>522</v>
      </c>
      <c r="G148" s="4">
        <f t="shared" si="268"/>
        <v>263.17116208721956</v>
      </c>
      <c r="H148" s="33"/>
      <c r="I148" s="3">
        <v>57625</v>
      </c>
      <c r="J148" s="4">
        <f t="shared" si="179"/>
        <v>-126</v>
      </c>
      <c r="K148" s="4">
        <f t="shared" si="280"/>
        <v>57625</v>
      </c>
      <c r="L148" s="3">
        <f t="shared" si="340"/>
        <v>57625</v>
      </c>
      <c r="M148" s="4">
        <f t="shared" si="330"/>
        <v>-126</v>
      </c>
      <c r="O148" s="47"/>
      <c r="P148" s="47">
        <v>949</v>
      </c>
      <c r="Q148" s="21">
        <f t="shared" si="322"/>
        <v>885.36363636363637</v>
      </c>
      <c r="R148" s="21">
        <f t="shared" si="323"/>
        <v>63.63636363636364</v>
      </c>
      <c r="S148" s="33"/>
      <c r="T148" s="3">
        <v>89874</v>
      </c>
      <c r="U148" s="4">
        <f t="shared" si="250"/>
        <v>507</v>
      </c>
      <c r="V148" s="4">
        <f t="shared" si="281"/>
        <v>89874</v>
      </c>
      <c r="W148" s="3">
        <f t="shared" si="298"/>
        <v>89874</v>
      </c>
      <c r="X148" s="4">
        <f t="shared" si="299"/>
        <v>507</v>
      </c>
      <c r="Z148" s="47"/>
      <c r="AA148" s="47">
        <v>867</v>
      </c>
      <c r="AB148" s="3">
        <f t="shared" si="234"/>
        <v>867</v>
      </c>
      <c r="AC148" s="3">
        <v>0</v>
      </c>
      <c r="AD148" s="41">
        <f t="shared" si="324"/>
        <v>63.63636363636364</v>
      </c>
      <c r="AE148" s="3">
        <v>147499</v>
      </c>
      <c r="AF148" s="3">
        <v>1315</v>
      </c>
      <c r="AG148" s="3">
        <v>1507</v>
      </c>
      <c r="AH148" s="4">
        <f t="shared" si="251"/>
        <v>255.60877237206958</v>
      </c>
      <c r="AI148" s="33"/>
      <c r="AJ148" s="47">
        <v>882.21</v>
      </c>
      <c r="AK148" s="3">
        <v>623215</v>
      </c>
      <c r="AL148" s="4">
        <f t="shared" si="242"/>
        <v>-1125</v>
      </c>
      <c r="AM148" s="3">
        <v>2388750</v>
      </c>
      <c r="AN148" s="3">
        <f t="shared" si="282"/>
        <v>620756</v>
      </c>
      <c r="AO148" s="3">
        <f t="shared" si="349"/>
        <v>620756</v>
      </c>
      <c r="AP148" s="4">
        <f t="shared" si="350"/>
        <v>0</v>
      </c>
      <c r="AQ148" s="47" t="s">
        <v>22</v>
      </c>
      <c r="AT148" s="3">
        <v>1315</v>
      </c>
      <c r="AV148" s="3">
        <v>1844</v>
      </c>
      <c r="AW148" s="3">
        <f t="shared" si="316"/>
        <v>1844</v>
      </c>
      <c r="AX148" s="47">
        <v>0</v>
      </c>
      <c r="AY148" s="47">
        <v>0</v>
      </c>
      <c r="AZ148" s="47">
        <v>0</v>
      </c>
      <c r="BA148" s="3">
        <f t="shared" si="287"/>
        <v>1844</v>
      </c>
      <c r="BB148" s="47">
        <v>38</v>
      </c>
      <c r="BC148" s="47">
        <v>0.22</v>
      </c>
      <c r="BD148" s="47">
        <v>0</v>
      </c>
      <c r="BE148" s="3">
        <f t="shared" si="288"/>
        <v>63.63636363636364</v>
      </c>
      <c r="BF148" s="3">
        <f t="shared" si="289"/>
        <v>0</v>
      </c>
      <c r="BG148" s="3" t="b">
        <f t="shared" si="290"/>
        <v>1</v>
      </c>
      <c r="BH148" s="17"/>
      <c r="BI148" s="7"/>
      <c r="BJ148" s="12">
        <v>0</v>
      </c>
      <c r="BK148" s="4">
        <f t="shared" si="252"/>
        <v>1780.3636363636363</v>
      </c>
      <c r="BL148" s="4">
        <v>0</v>
      </c>
      <c r="BM148" s="4">
        <f t="shared" si="253"/>
        <v>0</v>
      </c>
      <c r="BN148" s="4">
        <f t="shared" si="254"/>
        <v>1780.3636363636363</v>
      </c>
      <c r="BO148" s="33"/>
      <c r="BP148" s="47">
        <v>508.64</v>
      </c>
      <c r="BQ148" s="3">
        <v>65277</v>
      </c>
      <c r="BR148" s="4">
        <v>394</v>
      </c>
      <c r="BS148" s="4">
        <f t="shared" si="291"/>
        <v>64428</v>
      </c>
      <c r="BT148" s="3">
        <f>BQ148</f>
        <v>65277</v>
      </c>
      <c r="BU148" s="3">
        <f>BT148-BT133</f>
        <v>443</v>
      </c>
      <c r="BV148" s="47" t="s">
        <v>20</v>
      </c>
      <c r="BY148" s="3">
        <v>1853</v>
      </c>
      <c r="BZ148" s="3">
        <v>1844</v>
      </c>
      <c r="CA148" s="3">
        <v>1645</v>
      </c>
      <c r="CB148" s="3">
        <f t="shared" si="336"/>
        <v>1645</v>
      </c>
      <c r="CC148" s="3">
        <v>0</v>
      </c>
      <c r="CD148" s="47">
        <v>0</v>
      </c>
      <c r="CE148" s="47">
        <v>0</v>
      </c>
      <c r="CF148" s="3">
        <f t="shared" si="294"/>
        <v>1645</v>
      </c>
      <c r="CG148" s="47">
        <v>9</v>
      </c>
      <c r="CH148" s="4">
        <f t="shared" si="345"/>
        <v>223.73737373737373</v>
      </c>
      <c r="CI148" s="4">
        <f t="shared" si="346"/>
        <v>63.63636363636364</v>
      </c>
      <c r="CJ148" s="4">
        <f t="shared" si="347"/>
        <v>160.1010101010101</v>
      </c>
      <c r="CK148" s="4">
        <f t="shared" si="348"/>
        <v>0</v>
      </c>
      <c r="CL148" s="47">
        <v>0</v>
      </c>
      <c r="CM148" s="4">
        <f t="shared" si="257"/>
        <v>0</v>
      </c>
      <c r="CN148" s="4">
        <f t="shared" si="258"/>
        <v>1620.2626262626261</v>
      </c>
      <c r="CO148" s="4">
        <f t="shared" si="259"/>
        <v>0</v>
      </c>
      <c r="CP148" s="4">
        <f t="shared" si="260"/>
        <v>24.7373737373739</v>
      </c>
      <c r="CQ148" s="4">
        <f t="shared" si="261"/>
        <v>0</v>
      </c>
      <c r="CR148" s="4">
        <f t="shared" si="262"/>
        <v>0</v>
      </c>
      <c r="CS148" s="4">
        <f t="shared" si="263"/>
        <v>0</v>
      </c>
      <c r="CT148" s="47">
        <v>0.51</v>
      </c>
      <c r="CU148" s="32"/>
      <c r="CV148" s="47">
        <v>360.11</v>
      </c>
      <c r="CW148" s="47">
        <v>545</v>
      </c>
      <c r="CX148" s="4">
        <v>-5</v>
      </c>
      <c r="CY148" s="3">
        <v>1645</v>
      </c>
      <c r="CZ148" s="47">
        <v>0</v>
      </c>
      <c r="DA148" s="47">
        <v>822</v>
      </c>
      <c r="DB148" s="47">
        <v>557</v>
      </c>
      <c r="DC148" s="47">
        <v>307</v>
      </c>
      <c r="DD148" s="3">
        <f t="shared" si="303"/>
        <v>0</v>
      </c>
      <c r="DE148" s="3">
        <f t="shared" si="304"/>
        <v>0</v>
      </c>
      <c r="DF148" s="4">
        <f t="shared" si="247"/>
        <v>864</v>
      </c>
      <c r="DG148" s="4">
        <v>0</v>
      </c>
      <c r="DH148" s="4">
        <f t="shared" si="295"/>
        <v>0</v>
      </c>
      <c r="DI148" s="3">
        <f t="shared" si="171"/>
        <v>0</v>
      </c>
      <c r="DJ148" s="3">
        <f t="shared" si="264"/>
        <v>781</v>
      </c>
      <c r="DL148" s="3">
        <f t="shared" si="274"/>
        <v>0</v>
      </c>
      <c r="DM148" s="3">
        <f t="shared" si="265"/>
        <v>0</v>
      </c>
      <c r="DN148" s="3">
        <f t="shared" si="266"/>
        <v>0</v>
      </c>
      <c r="DO148" s="3">
        <f t="shared" si="267"/>
        <v>0</v>
      </c>
      <c r="DP148" s="3">
        <f t="shared" si="296"/>
        <v>0</v>
      </c>
      <c r="DS148" s="47">
        <v>0</v>
      </c>
    </row>
    <row r="149" spans="1:123" x14ac:dyDescent="0.3">
      <c r="A149" s="1">
        <v>42516</v>
      </c>
      <c r="B149" s="3">
        <v>133183</v>
      </c>
      <c r="C149" s="4">
        <f t="shared" si="297"/>
        <v>522</v>
      </c>
      <c r="D149" s="4">
        <f t="shared" si="279"/>
        <v>133183</v>
      </c>
      <c r="E149" s="3">
        <f t="shared" si="321"/>
        <v>133183</v>
      </c>
      <c r="F149" s="4">
        <f t="shared" si="305"/>
        <v>522</v>
      </c>
      <c r="G149" s="4">
        <f t="shared" si="268"/>
        <v>263.17116208721956</v>
      </c>
      <c r="H149" s="33"/>
      <c r="I149" s="3">
        <v>57625</v>
      </c>
      <c r="J149" s="4">
        <f t="shared" si="179"/>
        <v>0</v>
      </c>
      <c r="K149" s="4">
        <f t="shared" si="280"/>
        <v>57625</v>
      </c>
      <c r="L149" s="3">
        <f t="shared" si="340"/>
        <v>57625</v>
      </c>
      <c r="M149" s="4">
        <f t="shared" si="330"/>
        <v>0</v>
      </c>
      <c r="O149" s="47"/>
      <c r="P149" s="47">
        <v>916</v>
      </c>
      <c r="Q149" s="21">
        <f t="shared" si="322"/>
        <v>916</v>
      </c>
      <c r="R149" s="21">
        <f t="shared" si="323"/>
        <v>0</v>
      </c>
      <c r="S149" s="33"/>
      <c r="T149" s="3">
        <v>90271</v>
      </c>
      <c r="U149" s="4">
        <f t="shared" si="250"/>
        <v>397</v>
      </c>
      <c r="V149" s="4">
        <f t="shared" si="281"/>
        <v>90271</v>
      </c>
      <c r="W149" s="3">
        <f t="shared" si="298"/>
        <v>90271</v>
      </c>
      <c r="X149" s="4">
        <f t="shared" si="299"/>
        <v>397</v>
      </c>
      <c r="Z149" s="47"/>
      <c r="AA149" s="47">
        <v>866</v>
      </c>
      <c r="AB149" s="3">
        <f t="shared" si="234"/>
        <v>866</v>
      </c>
      <c r="AC149" s="3">
        <v>0</v>
      </c>
      <c r="AD149" s="41">
        <f t="shared" si="324"/>
        <v>0</v>
      </c>
      <c r="AE149" s="3">
        <v>147896</v>
      </c>
      <c r="AF149" s="3">
        <v>1358</v>
      </c>
      <c r="AG149" s="3">
        <v>1558</v>
      </c>
      <c r="AH149" s="4">
        <f t="shared" si="251"/>
        <v>200.151247794303</v>
      </c>
      <c r="AI149" s="33"/>
      <c r="AJ149" s="47">
        <v>881.95</v>
      </c>
      <c r="AK149" s="3">
        <v>621822</v>
      </c>
      <c r="AL149" s="4">
        <f t="shared" si="242"/>
        <v>-1393</v>
      </c>
      <c r="AM149" s="3">
        <v>2395000</v>
      </c>
      <c r="AN149" s="3">
        <f t="shared" si="282"/>
        <v>620756</v>
      </c>
      <c r="AO149" s="3">
        <f t="shared" si="349"/>
        <v>620756</v>
      </c>
      <c r="AP149" s="4">
        <f t="shared" si="350"/>
        <v>0</v>
      </c>
      <c r="AQ149" s="47" t="s">
        <v>22</v>
      </c>
      <c r="AT149" s="3">
        <v>1358</v>
      </c>
      <c r="AV149" s="3">
        <v>2013</v>
      </c>
      <c r="AW149" s="3">
        <f t="shared" si="316"/>
        <v>2013</v>
      </c>
      <c r="AX149" s="47">
        <v>0</v>
      </c>
      <c r="AY149" s="47">
        <v>0</v>
      </c>
      <c r="AZ149" s="47">
        <v>0</v>
      </c>
      <c r="BA149" s="3">
        <f t="shared" si="287"/>
        <v>2013</v>
      </c>
      <c r="BB149" s="47">
        <v>47</v>
      </c>
      <c r="BC149" s="47">
        <v>0.27</v>
      </c>
      <c r="BD149" s="47">
        <v>0</v>
      </c>
      <c r="BE149" s="3">
        <f t="shared" si="288"/>
        <v>0</v>
      </c>
      <c r="BF149" s="3">
        <f t="shared" si="289"/>
        <v>0</v>
      </c>
      <c r="BG149" s="3" t="b">
        <f t="shared" si="290"/>
        <v>1</v>
      </c>
      <c r="BH149" s="17"/>
      <c r="BI149" s="7"/>
      <c r="BJ149" s="12">
        <v>0</v>
      </c>
      <c r="BK149" s="4">
        <f t="shared" si="252"/>
        <v>2013</v>
      </c>
      <c r="BL149" s="4">
        <v>0</v>
      </c>
      <c r="BM149" s="4">
        <f t="shared" si="253"/>
        <v>0</v>
      </c>
      <c r="BN149" s="4">
        <f t="shared" si="254"/>
        <v>2013</v>
      </c>
      <c r="BO149" s="33"/>
      <c r="BP149" s="47">
        <v>509.17</v>
      </c>
      <c r="BQ149" s="3">
        <v>65932</v>
      </c>
      <c r="BR149" s="4">
        <v>655</v>
      </c>
      <c r="BS149" s="4">
        <f t="shared" si="291"/>
        <v>64428</v>
      </c>
      <c r="BT149" s="20">
        <f>BQ149</f>
        <v>65932</v>
      </c>
      <c r="BU149" s="4">
        <f t="shared" ref="BU149" si="353">BT149-BT148</f>
        <v>655</v>
      </c>
      <c r="BV149" s="47" t="s">
        <v>17</v>
      </c>
      <c r="BY149" s="3">
        <v>1988</v>
      </c>
      <c r="BZ149" s="3">
        <v>2013</v>
      </c>
      <c r="CA149" s="3">
        <v>1647</v>
      </c>
      <c r="CB149" s="3">
        <f t="shared" si="336"/>
        <v>1647</v>
      </c>
      <c r="CC149" s="3">
        <v>0</v>
      </c>
      <c r="CD149" s="47">
        <v>0</v>
      </c>
      <c r="CE149" s="47">
        <v>0</v>
      </c>
      <c r="CF149" s="3">
        <f t="shared" si="294"/>
        <v>1647</v>
      </c>
      <c r="CG149" s="47">
        <v>11</v>
      </c>
      <c r="CH149" s="4">
        <f t="shared" si="345"/>
        <v>330.80808080808083</v>
      </c>
      <c r="CI149" s="4">
        <f t="shared" si="346"/>
        <v>0</v>
      </c>
      <c r="CJ149" s="4">
        <f t="shared" si="347"/>
        <v>330.80808080808083</v>
      </c>
      <c r="CK149" s="4">
        <f t="shared" si="348"/>
        <v>0</v>
      </c>
      <c r="CL149" s="47">
        <v>0</v>
      </c>
      <c r="CM149" s="4">
        <f t="shared" si="257"/>
        <v>0</v>
      </c>
      <c r="CN149" s="4">
        <f t="shared" si="258"/>
        <v>1647</v>
      </c>
      <c r="CO149" s="4">
        <f t="shared" si="259"/>
        <v>0</v>
      </c>
      <c r="CP149" s="4">
        <f t="shared" si="260"/>
        <v>0</v>
      </c>
      <c r="CQ149" s="4">
        <f t="shared" si="261"/>
        <v>0</v>
      </c>
      <c r="CR149" s="4">
        <f t="shared" si="262"/>
        <v>35.191919191919169</v>
      </c>
      <c r="CS149" s="4">
        <f t="shared" si="263"/>
        <v>0</v>
      </c>
      <c r="CT149" s="47">
        <v>0.42</v>
      </c>
      <c r="CU149" s="32"/>
      <c r="CV149" s="47">
        <v>360.13</v>
      </c>
      <c r="CW149" s="47">
        <v>546</v>
      </c>
      <c r="CX149" s="4">
        <v>1</v>
      </c>
      <c r="CY149" s="3">
        <v>1647</v>
      </c>
      <c r="CZ149" s="47">
        <v>0</v>
      </c>
      <c r="DA149" s="47">
        <v>808</v>
      </c>
      <c r="DB149" s="47">
        <v>575</v>
      </c>
      <c r="DC149" s="47">
        <v>294</v>
      </c>
      <c r="DD149" s="3">
        <f t="shared" si="303"/>
        <v>0</v>
      </c>
      <c r="DE149" s="3">
        <f t="shared" si="304"/>
        <v>0</v>
      </c>
      <c r="DF149" s="4">
        <f t="shared" si="247"/>
        <v>869</v>
      </c>
      <c r="DG149" s="4">
        <v>0</v>
      </c>
      <c r="DH149" s="4">
        <f t="shared" si="295"/>
        <v>0</v>
      </c>
      <c r="DI149" s="3">
        <f t="shared" si="171"/>
        <v>0</v>
      </c>
      <c r="DJ149" s="3">
        <f t="shared" si="264"/>
        <v>778</v>
      </c>
      <c r="DL149" s="3">
        <f t="shared" si="274"/>
        <v>0</v>
      </c>
      <c r="DM149" s="3">
        <f t="shared" si="265"/>
        <v>0</v>
      </c>
      <c r="DN149" s="3">
        <f t="shared" si="266"/>
        <v>0</v>
      </c>
      <c r="DO149" s="3">
        <f t="shared" si="267"/>
        <v>0</v>
      </c>
      <c r="DP149" s="3">
        <f t="shared" si="296"/>
        <v>0</v>
      </c>
      <c r="DS149" s="47">
        <v>0</v>
      </c>
    </row>
    <row r="150" spans="1:123" x14ac:dyDescent="0.3">
      <c r="A150" s="1">
        <v>42517</v>
      </c>
      <c r="B150" s="3">
        <v>133882</v>
      </c>
      <c r="C150" s="4">
        <f t="shared" si="297"/>
        <v>699</v>
      </c>
      <c r="D150" s="4">
        <f t="shared" si="279"/>
        <v>133882</v>
      </c>
      <c r="E150" s="3">
        <f t="shared" si="321"/>
        <v>133882</v>
      </c>
      <c r="F150" s="4">
        <f t="shared" si="305"/>
        <v>699</v>
      </c>
      <c r="G150" s="4">
        <f t="shared" si="268"/>
        <v>352.40736072598941</v>
      </c>
      <c r="H150" s="33"/>
      <c r="I150" s="3">
        <v>57832</v>
      </c>
      <c r="J150" s="4">
        <f t="shared" si="179"/>
        <v>207</v>
      </c>
      <c r="K150" s="4">
        <f t="shared" si="280"/>
        <v>57832</v>
      </c>
      <c r="L150" s="3">
        <f t="shared" si="340"/>
        <v>57832</v>
      </c>
      <c r="M150" s="4">
        <f t="shared" si="330"/>
        <v>207</v>
      </c>
      <c r="O150" s="47"/>
      <c r="P150" s="47">
        <v>977</v>
      </c>
      <c r="Q150" s="21">
        <f>P150</f>
        <v>977</v>
      </c>
      <c r="R150" s="21">
        <v>0</v>
      </c>
      <c r="S150" s="33"/>
      <c r="T150" s="3">
        <v>90675</v>
      </c>
      <c r="U150" s="4">
        <f t="shared" si="250"/>
        <v>404</v>
      </c>
      <c r="V150" s="4">
        <f t="shared" si="281"/>
        <v>90675</v>
      </c>
      <c r="W150" s="3">
        <f t="shared" si="298"/>
        <v>90675</v>
      </c>
      <c r="X150" s="4">
        <f t="shared" si="299"/>
        <v>404</v>
      </c>
      <c r="Z150" s="47"/>
      <c r="AA150" s="47">
        <v>925</v>
      </c>
      <c r="AB150" s="3">
        <f t="shared" si="234"/>
        <v>925</v>
      </c>
      <c r="AC150" s="3">
        <v>0</v>
      </c>
      <c r="AD150" s="41">
        <f t="shared" si="324"/>
        <v>0</v>
      </c>
      <c r="AE150" s="3">
        <v>148507</v>
      </c>
      <c r="AF150" s="3">
        <v>1414</v>
      </c>
      <c r="AG150" s="3">
        <v>1722</v>
      </c>
      <c r="AH150" s="4">
        <f t="shared" si="251"/>
        <v>308.04134106377614</v>
      </c>
      <c r="AI150" s="33"/>
      <c r="AJ150" s="47">
        <v>881.83</v>
      </c>
      <c r="AK150" s="3">
        <v>621183</v>
      </c>
      <c r="AL150" s="4">
        <f t="shared" si="242"/>
        <v>-639</v>
      </c>
      <c r="AM150" s="3">
        <v>2401250</v>
      </c>
      <c r="AN150" s="3">
        <f t="shared" si="282"/>
        <v>620756</v>
      </c>
      <c r="AO150" s="3">
        <f t="shared" si="349"/>
        <v>620756</v>
      </c>
      <c r="AP150" s="4">
        <f t="shared" si="350"/>
        <v>0</v>
      </c>
      <c r="AQ150" s="47" t="s">
        <v>22</v>
      </c>
      <c r="AT150" s="3">
        <v>1414</v>
      </c>
      <c r="AV150" s="3">
        <v>1672</v>
      </c>
      <c r="AW150" s="3">
        <f t="shared" si="316"/>
        <v>1672</v>
      </c>
      <c r="AX150" s="47">
        <v>0</v>
      </c>
      <c r="AY150" s="47">
        <v>0</v>
      </c>
      <c r="AZ150" s="47">
        <v>0</v>
      </c>
      <c r="BA150" s="3">
        <f t="shared" si="287"/>
        <v>1672</v>
      </c>
      <c r="BB150" s="47">
        <v>64</v>
      </c>
      <c r="BC150" s="47">
        <v>0.37</v>
      </c>
      <c r="BD150" s="47">
        <v>0</v>
      </c>
      <c r="BE150" s="3">
        <f t="shared" si="288"/>
        <v>0</v>
      </c>
      <c r="BF150" s="3">
        <f t="shared" si="289"/>
        <v>0</v>
      </c>
      <c r="BG150" s="3" t="b">
        <f t="shared" si="290"/>
        <v>1</v>
      </c>
      <c r="BH150" s="17"/>
      <c r="BI150" s="7"/>
      <c r="BJ150" s="12">
        <v>0</v>
      </c>
      <c r="BK150" s="4">
        <f t="shared" si="252"/>
        <v>1672</v>
      </c>
      <c r="BL150" s="4">
        <v>0</v>
      </c>
      <c r="BM150" s="4">
        <f t="shared" si="253"/>
        <v>0</v>
      </c>
      <c r="BN150" s="4">
        <f t="shared" si="254"/>
        <v>1672</v>
      </c>
      <c r="BO150" s="33"/>
      <c r="BP150" s="47">
        <v>509.21</v>
      </c>
      <c r="BQ150" s="3">
        <v>65982</v>
      </c>
      <c r="BR150" s="4">
        <v>50</v>
      </c>
      <c r="BS150" s="4">
        <f t="shared" si="291"/>
        <v>64428</v>
      </c>
      <c r="BT150" s="20">
        <f t="shared" ref="BT150:BT153" si="354">BQ150</f>
        <v>65982</v>
      </c>
      <c r="BU150" s="4">
        <f t="shared" ref="BU150:BU152" si="355">BT150-BT149</f>
        <v>50</v>
      </c>
      <c r="BV150" s="47" t="s">
        <v>17</v>
      </c>
      <c r="BY150" s="3">
        <v>1683</v>
      </c>
      <c r="BZ150" s="3">
        <v>1672</v>
      </c>
      <c r="CA150" s="3">
        <v>1643</v>
      </c>
      <c r="CB150" s="3">
        <f t="shared" si="336"/>
        <v>1643</v>
      </c>
      <c r="CC150" s="3">
        <v>0</v>
      </c>
      <c r="CD150" s="47">
        <v>0</v>
      </c>
      <c r="CE150" s="47">
        <v>0</v>
      </c>
      <c r="CF150" s="3">
        <f t="shared" si="294"/>
        <v>1643</v>
      </c>
      <c r="CG150" s="47">
        <v>15</v>
      </c>
      <c r="CH150" s="4">
        <f t="shared" si="345"/>
        <v>25.252525252525253</v>
      </c>
      <c r="CI150" s="4">
        <f t="shared" si="346"/>
        <v>0</v>
      </c>
      <c r="CJ150" s="4">
        <f t="shared" si="347"/>
        <v>25.252525252525253</v>
      </c>
      <c r="CK150" s="4">
        <f t="shared" si="348"/>
        <v>0</v>
      </c>
      <c r="CL150" s="47">
        <v>0</v>
      </c>
      <c r="CM150" s="4">
        <f t="shared" si="257"/>
        <v>0</v>
      </c>
      <c r="CN150" s="4">
        <f t="shared" si="258"/>
        <v>1643</v>
      </c>
      <c r="CO150" s="4">
        <f t="shared" si="259"/>
        <v>0</v>
      </c>
      <c r="CP150" s="4">
        <f t="shared" si="260"/>
        <v>0</v>
      </c>
      <c r="CQ150" s="4">
        <f t="shared" si="261"/>
        <v>0</v>
      </c>
      <c r="CR150" s="4">
        <f t="shared" si="262"/>
        <v>3.7474747474747474</v>
      </c>
      <c r="CS150" s="4">
        <f t="shared" si="263"/>
        <v>0</v>
      </c>
      <c r="CT150" s="47">
        <v>0.38</v>
      </c>
      <c r="CU150" s="32"/>
      <c r="CV150" s="47">
        <v>360.1</v>
      </c>
      <c r="CW150" s="47">
        <v>544</v>
      </c>
      <c r="CX150" s="4">
        <v>-2</v>
      </c>
      <c r="CY150" s="3">
        <v>1643</v>
      </c>
      <c r="CZ150" s="47">
        <v>0</v>
      </c>
      <c r="DA150" s="47">
        <v>777</v>
      </c>
      <c r="DB150" s="47">
        <v>603</v>
      </c>
      <c r="DC150" s="47">
        <v>289</v>
      </c>
      <c r="DD150" s="3">
        <f t="shared" si="303"/>
        <v>0</v>
      </c>
      <c r="DE150" s="3">
        <f t="shared" si="304"/>
        <v>0</v>
      </c>
      <c r="DF150" s="4">
        <f t="shared" si="247"/>
        <v>892</v>
      </c>
      <c r="DG150" s="4">
        <v>0</v>
      </c>
      <c r="DH150" s="4">
        <f t="shared" si="295"/>
        <v>0</v>
      </c>
      <c r="DI150" s="3">
        <f t="shared" si="171"/>
        <v>0</v>
      </c>
      <c r="DJ150" s="3">
        <f t="shared" si="264"/>
        <v>751</v>
      </c>
      <c r="DL150" s="3">
        <f t="shared" si="274"/>
        <v>0</v>
      </c>
      <c r="DM150" s="3">
        <f t="shared" si="265"/>
        <v>0</v>
      </c>
      <c r="DN150" s="3">
        <f t="shared" si="266"/>
        <v>0</v>
      </c>
      <c r="DO150" s="3">
        <f t="shared" si="267"/>
        <v>0</v>
      </c>
      <c r="DP150" s="3">
        <f t="shared" si="296"/>
        <v>0</v>
      </c>
      <c r="DS150" s="47">
        <v>0</v>
      </c>
    </row>
    <row r="151" spans="1:123" x14ac:dyDescent="0.3">
      <c r="A151" s="1">
        <v>42518</v>
      </c>
      <c r="B151" s="3">
        <v>134935</v>
      </c>
      <c r="C151" s="4">
        <f t="shared" si="297"/>
        <v>1053</v>
      </c>
      <c r="D151" s="4">
        <f t="shared" si="279"/>
        <v>134935</v>
      </c>
      <c r="E151" s="3">
        <f t="shared" si="321"/>
        <v>134935</v>
      </c>
      <c r="F151" s="4">
        <f t="shared" si="305"/>
        <v>1053</v>
      </c>
      <c r="G151" s="4">
        <f t="shared" si="268"/>
        <v>530.8797580035291</v>
      </c>
      <c r="H151" s="33"/>
      <c r="I151" s="3">
        <v>58137</v>
      </c>
      <c r="J151" s="4">
        <f t="shared" si="179"/>
        <v>305</v>
      </c>
      <c r="K151" s="4">
        <f t="shared" si="280"/>
        <v>57990</v>
      </c>
      <c r="L151" s="3">
        <f>K151</f>
        <v>57990</v>
      </c>
      <c r="M151" s="4">
        <f t="shared" ref="M151:M157" si="356">L151-L150</f>
        <v>158</v>
      </c>
      <c r="O151" s="47"/>
      <c r="P151" s="47">
        <v>1175</v>
      </c>
      <c r="Q151" s="21">
        <f>P151</f>
        <v>1175</v>
      </c>
      <c r="R151" s="21">
        <v>0</v>
      </c>
      <c r="S151" s="33"/>
      <c r="T151" s="3">
        <v>91312</v>
      </c>
      <c r="U151" s="4">
        <f t="shared" si="250"/>
        <v>637</v>
      </c>
      <c r="V151" s="4">
        <f t="shared" si="281"/>
        <v>91312</v>
      </c>
      <c r="W151" s="3">
        <f t="shared" si="298"/>
        <v>91312</v>
      </c>
      <c r="X151" s="4">
        <f t="shared" si="299"/>
        <v>637</v>
      </c>
      <c r="Z151" s="47"/>
      <c r="AA151" s="47">
        <v>1000</v>
      </c>
      <c r="AB151" s="3">
        <f t="shared" si="234"/>
        <v>1000</v>
      </c>
      <c r="AC151" s="3">
        <v>0</v>
      </c>
      <c r="AD151" s="41">
        <f t="shared" si="324"/>
        <v>0</v>
      </c>
      <c r="AE151" s="3">
        <v>149449</v>
      </c>
      <c r="AF151" s="3">
        <v>1669</v>
      </c>
      <c r="AG151" s="3">
        <v>2144</v>
      </c>
      <c r="AH151" s="4">
        <f t="shared" si="251"/>
        <v>400.80665490294933</v>
      </c>
      <c r="AI151" s="33"/>
      <c r="AJ151" s="47">
        <v>881.75</v>
      </c>
      <c r="AK151" s="3">
        <v>620756</v>
      </c>
      <c r="AL151" s="4">
        <f t="shared" si="242"/>
        <v>-427</v>
      </c>
      <c r="AM151" s="3">
        <v>2407500</v>
      </c>
      <c r="AN151" s="3">
        <f t="shared" si="282"/>
        <v>620756</v>
      </c>
      <c r="AO151" s="3">
        <f t="shared" si="349"/>
        <v>620756</v>
      </c>
      <c r="AP151" s="4">
        <f t="shared" si="350"/>
        <v>0</v>
      </c>
      <c r="AQ151" s="47" t="s">
        <v>22</v>
      </c>
      <c r="AT151" s="3">
        <v>1669</v>
      </c>
      <c r="AV151" s="3">
        <v>1820</v>
      </c>
      <c r="AW151" s="3">
        <f t="shared" si="316"/>
        <v>1820</v>
      </c>
      <c r="AX151" s="47">
        <v>0</v>
      </c>
      <c r="AY151" s="47">
        <v>0</v>
      </c>
      <c r="AZ151" s="47">
        <v>0</v>
      </c>
      <c r="BA151" s="3">
        <f t="shared" si="287"/>
        <v>1820</v>
      </c>
      <c r="BB151" s="47">
        <v>64</v>
      </c>
      <c r="BC151" s="47">
        <v>0.37</v>
      </c>
      <c r="BD151" s="47">
        <v>0</v>
      </c>
      <c r="BE151" s="3">
        <f t="shared" si="288"/>
        <v>0</v>
      </c>
      <c r="BF151" s="3">
        <f t="shared" si="289"/>
        <v>0</v>
      </c>
      <c r="BG151" s="3" t="b">
        <f t="shared" si="290"/>
        <v>1</v>
      </c>
      <c r="BH151" s="17"/>
      <c r="BI151" s="7"/>
      <c r="BJ151" s="12">
        <v>0</v>
      </c>
      <c r="BK151" s="4">
        <f t="shared" si="252"/>
        <v>1820</v>
      </c>
      <c r="BL151" s="4">
        <v>0</v>
      </c>
      <c r="BM151" s="4">
        <f t="shared" si="253"/>
        <v>0</v>
      </c>
      <c r="BN151" s="4">
        <f t="shared" si="254"/>
        <v>1820</v>
      </c>
      <c r="BO151" s="33"/>
      <c r="BP151" s="47">
        <v>509.3</v>
      </c>
      <c r="BQ151" s="3">
        <v>66094</v>
      </c>
      <c r="BR151" s="4">
        <v>112</v>
      </c>
      <c r="BS151" s="4">
        <f t="shared" si="291"/>
        <v>64428</v>
      </c>
      <c r="BT151" s="18">
        <f t="shared" si="354"/>
        <v>66094</v>
      </c>
      <c r="BU151" s="4">
        <f t="shared" si="355"/>
        <v>112</v>
      </c>
      <c r="BV151" s="47" t="s">
        <v>17</v>
      </c>
      <c r="BY151" s="3">
        <v>1764</v>
      </c>
      <c r="BZ151" s="3">
        <v>1820</v>
      </c>
      <c r="CA151" s="3">
        <v>1693</v>
      </c>
      <c r="CB151" s="3">
        <f t="shared" si="336"/>
        <v>1693</v>
      </c>
      <c r="CC151" s="3">
        <v>0</v>
      </c>
      <c r="CD151" s="47">
        <v>0</v>
      </c>
      <c r="CE151" s="47">
        <v>0</v>
      </c>
      <c r="CF151" s="3">
        <f t="shared" si="294"/>
        <v>1693</v>
      </c>
      <c r="CG151" s="47">
        <v>15</v>
      </c>
      <c r="CH151" s="4">
        <f t="shared" si="345"/>
        <v>56.565656565656568</v>
      </c>
      <c r="CI151" s="4">
        <f t="shared" si="346"/>
        <v>0</v>
      </c>
      <c r="CJ151" s="4">
        <f t="shared" si="347"/>
        <v>56.565656565656568</v>
      </c>
      <c r="CK151" s="4">
        <f t="shared" si="348"/>
        <v>0</v>
      </c>
      <c r="CL151" s="47">
        <v>0</v>
      </c>
      <c r="CM151" s="4">
        <f t="shared" si="257"/>
        <v>0</v>
      </c>
      <c r="CN151" s="4">
        <f t="shared" si="258"/>
        <v>1693</v>
      </c>
      <c r="CO151" s="4">
        <f t="shared" si="259"/>
        <v>0</v>
      </c>
      <c r="CP151" s="4">
        <f t="shared" si="260"/>
        <v>0</v>
      </c>
      <c r="CQ151" s="4">
        <f t="shared" si="261"/>
        <v>0</v>
      </c>
      <c r="CR151" s="4">
        <f t="shared" si="262"/>
        <v>70.434343434343432</v>
      </c>
      <c r="CS151" s="4">
        <f t="shared" si="263"/>
        <v>0</v>
      </c>
      <c r="CT151" s="47">
        <v>0.31</v>
      </c>
      <c r="CU151" s="32"/>
      <c r="CV151" s="47">
        <v>360.08</v>
      </c>
      <c r="CW151" s="47">
        <v>543</v>
      </c>
      <c r="CX151" s="4">
        <v>-1</v>
      </c>
      <c r="CY151" s="3">
        <v>1693</v>
      </c>
      <c r="CZ151" s="47">
        <v>0</v>
      </c>
      <c r="DA151" s="47">
        <v>758</v>
      </c>
      <c r="DB151" s="47">
        <v>639</v>
      </c>
      <c r="DC151" s="47">
        <v>321</v>
      </c>
      <c r="DD151" s="3">
        <f t="shared" si="303"/>
        <v>0</v>
      </c>
      <c r="DE151" s="3">
        <f t="shared" si="304"/>
        <v>0</v>
      </c>
      <c r="DF151" s="4">
        <f t="shared" si="247"/>
        <v>960</v>
      </c>
      <c r="DG151" s="4">
        <v>0</v>
      </c>
      <c r="DH151" s="4">
        <f t="shared" si="295"/>
        <v>0</v>
      </c>
      <c r="DI151" s="3">
        <f t="shared" ref="DI151:DI214" si="357">DB151+DC151-DD151-DE151-DF151-DG151-DH151</f>
        <v>0</v>
      </c>
      <c r="DJ151" s="3">
        <f t="shared" si="264"/>
        <v>733</v>
      </c>
      <c r="DL151" s="3">
        <f t="shared" si="274"/>
        <v>0</v>
      </c>
      <c r="DM151" s="3">
        <f t="shared" si="265"/>
        <v>0</v>
      </c>
      <c r="DN151" s="3">
        <f t="shared" si="266"/>
        <v>0</v>
      </c>
      <c r="DO151" s="3">
        <f t="shared" si="267"/>
        <v>0</v>
      </c>
      <c r="DP151" s="3">
        <f t="shared" si="296"/>
        <v>0</v>
      </c>
      <c r="DS151" s="47">
        <v>0</v>
      </c>
    </row>
    <row r="152" spans="1:123" x14ac:dyDescent="0.3">
      <c r="A152" s="1">
        <v>42519</v>
      </c>
      <c r="B152" s="3">
        <v>135639</v>
      </c>
      <c r="C152" s="4">
        <f t="shared" si="297"/>
        <v>704</v>
      </c>
      <c r="D152" s="4">
        <f t="shared" si="279"/>
        <v>135639</v>
      </c>
      <c r="E152" s="3">
        <f t="shared" si="321"/>
        <v>135639</v>
      </c>
      <c r="F152" s="4">
        <f t="shared" si="305"/>
        <v>704</v>
      </c>
      <c r="G152" s="4">
        <f t="shared" si="268"/>
        <v>354.92815729770609</v>
      </c>
      <c r="H152" s="33"/>
      <c r="I152" s="3">
        <v>58234</v>
      </c>
      <c r="J152" s="4">
        <f t="shared" si="179"/>
        <v>97</v>
      </c>
      <c r="K152" s="4">
        <f t="shared" si="280"/>
        <v>57990</v>
      </c>
      <c r="L152" s="3">
        <f t="shared" ref="L152:L157" si="358">L151</f>
        <v>57990</v>
      </c>
      <c r="M152" s="4">
        <f t="shared" si="356"/>
        <v>0</v>
      </c>
      <c r="O152" s="47"/>
      <c r="P152" s="47">
        <v>1297</v>
      </c>
      <c r="Q152" s="21">
        <f t="shared" ref="Q152:Q157" si="359">P152+M152/1.98</f>
        <v>1297</v>
      </c>
      <c r="R152" s="21">
        <f t="shared" ref="R152:R157" si="360">-M152/1.98</f>
        <v>0</v>
      </c>
      <c r="S152" s="33"/>
      <c r="T152" s="3">
        <v>91950</v>
      </c>
      <c r="U152" s="4">
        <f t="shared" si="250"/>
        <v>638</v>
      </c>
      <c r="V152" s="4">
        <f t="shared" si="281"/>
        <v>91950</v>
      </c>
      <c r="W152" s="3">
        <f t="shared" si="298"/>
        <v>91950</v>
      </c>
      <c r="X152" s="4">
        <f t="shared" si="299"/>
        <v>638</v>
      </c>
      <c r="Z152" s="47"/>
      <c r="AA152" s="47">
        <v>1127</v>
      </c>
      <c r="AB152" s="3">
        <f t="shared" si="234"/>
        <v>1127</v>
      </c>
      <c r="AC152" s="3">
        <v>0</v>
      </c>
      <c r="AD152" s="41">
        <f t="shared" si="324"/>
        <v>0</v>
      </c>
      <c r="AE152" s="3">
        <v>150184</v>
      </c>
      <c r="AF152" s="3">
        <v>1817</v>
      </c>
      <c r="AG152" s="3">
        <v>2188</v>
      </c>
      <c r="AH152" s="4">
        <f t="shared" si="251"/>
        <v>321.65364255104612</v>
      </c>
      <c r="AI152" s="33"/>
      <c r="AJ152" s="47">
        <v>881.94</v>
      </c>
      <c r="AK152" s="3">
        <v>621769</v>
      </c>
      <c r="AL152" s="4">
        <f t="shared" si="242"/>
        <v>1013</v>
      </c>
      <c r="AM152" s="3">
        <v>2413750</v>
      </c>
      <c r="AN152" s="3">
        <f t="shared" si="282"/>
        <v>621769</v>
      </c>
      <c r="AO152" s="3">
        <f t="shared" ref="AO152:AO160" si="361">AK152</f>
        <v>621769</v>
      </c>
      <c r="AP152" s="4">
        <f t="shared" si="350"/>
        <v>1013</v>
      </c>
      <c r="AQ152" s="47" t="s">
        <v>19</v>
      </c>
      <c r="AT152" s="3">
        <v>1817</v>
      </c>
      <c r="AV152" s="3">
        <v>1245</v>
      </c>
      <c r="AW152" s="3">
        <f t="shared" si="316"/>
        <v>1245</v>
      </c>
      <c r="AX152" s="47">
        <v>0</v>
      </c>
      <c r="AY152" s="47">
        <v>0</v>
      </c>
      <c r="AZ152" s="47">
        <v>0</v>
      </c>
      <c r="BA152" s="3">
        <f t="shared" si="287"/>
        <v>1245</v>
      </c>
      <c r="BB152" s="47">
        <v>61</v>
      </c>
      <c r="BC152" s="47">
        <v>0.35</v>
      </c>
      <c r="BD152" s="47">
        <v>0</v>
      </c>
      <c r="BE152" s="3">
        <f t="shared" si="288"/>
        <v>0</v>
      </c>
      <c r="BF152" s="3">
        <f t="shared" si="289"/>
        <v>0</v>
      </c>
      <c r="BG152" s="3" t="b">
        <f t="shared" si="290"/>
        <v>1</v>
      </c>
      <c r="BH152" s="17"/>
      <c r="BI152" s="7"/>
      <c r="BJ152" s="12">
        <v>0</v>
      </c>
      <c r="BK152" s="4">
        <f t="shared" si="252"/>
        <v>1245</v>
      </c>
      <c r="BL152" s="4">
        <f t="shared" ref="BL152:BL167" si="362">AL152/1.98</f>
        <v>511.61616161616161</v>
      </c>
      <c r="BM152" s="4">
        <f t="shared" si="253"/>
        <v>511.61616161616161</v>
      </c>
      <c r="BN152" s="4">
        <f t="shared" si="254"/>
        <v>1756.6161616161617</v>
      </c>
      <c r="BO152" s="33"/>
      <c r="BP152" s="47">
        <v>508.71</v>
      </c>
      <c r="BQ152" s="3">
        <v>65363</v>
      </c>
      <c r="BR152" s="4">
        <v>-731</v>
      </c>
      <c r="BS152" s="4">
        <f t="shared" si="291"/>
        <v>64428</v>
      </c>
      <c r="BT152" s="3">
        <f t="shared" si="354"/>
        <v>65363</v>
      </c>
      <c r="BU152" s="4">
        <f t="shared" si="355"/>
        <v>-731</v>
      </c>
      <c r="BV152" s="47" t="s">
        <v>13</v>
      </c>
      <c r="BY152" s="3">
        <v>1305</v>
      </c>
      <c r="BZ152" s="3">
        <v>1245</v>
      </c>
      <c r="CA152" s="3">
        <v>1660</v>
      </c>
      <c r="CB152" s="3">
        <f t="shared" si="336"/>
        <v>1290.8080808080808</v>
      </c>
      <c r="CC152" s="3">
        <f t="shared" ref="CC152:CC153" si="363">-BU152/1.98</f>
        <v>369.19191919191917</v>
      </c>
      <c r="CD152" s="47">
        <v>0</v>
      </c>
      <c r="CE152" s="47">
        <v>0</v>
      </c>
      <c r="CF152" s="3">
        <f t="shared" si="294"/>
        <v>1660</v>
      </c>
      <c r="CG152" s="47">
        <v>14</v>
      </c>
      <c r="CL152" s="4">
        <f t="shared" ref="CL152:CL153" si="364">MIN(CF152,-BU152/1.98-CG152)</f>
        <v>355.19191919191917</v>
      </c>
      <c r="CM152" s="4">
        <f t="shared" si="257"/>
        <v>0</v>
      </c>
      <c r="CN152" s="4">
        <f t="shared" si="258"/>
        <v>1245</v>
      </c>
      <c r="CO152" s="4">
        <f t="shared" si="259"/>
        <v>0</v>
      </c>
      <c r="CP152" s="4">
        <f t="shared" si="260"/>
        <v>59.808080808080831</v>
      </c>
      <c r="CQ152" s="4">
        <f t="shared" si="261"/>
        <v>0</v>
      </c>
      <c r="CR152" s="4">
        <f t="shared" si="262"/>
        <v>0</v>
      </c>
      <c r="CS152" s="4">
        <f t="shared" si="263"/>
        <v>0</v>
      </c>
      <c r="CT152" s="47">
        <v>0.26</v>
      </c>
      <c r="CU152" s="32"/>
      <c r="CV152" s="47">
        <v>360.05</v>
      </c>
      <c r="CW152" s="47">
        <v>541</v>
      </c>
      <c r="CX152" s="4">
        <v>-2</v>
      </c>
      <c r="CY152" s="3">
        <v>1660</v>
      </c>
      <c r="CZ152" s="47">
        <v>0</v>
      </c>
      <c r="DA152" s="47">
        <v>723</v>
      </c>
      <c r="DB152" s="47">
        <v>639</v>
      </c>
      <c r="DC152" s="47">
        <v>321</v>
      </c>
      <c r="DD152" s="3">
        <f t="shared" si="303"/>
        <v>0</v>
      </c>
      <c r="DE152" s="3">
        <f t="shared" si="304"/>
        <v>355.19191919191917</v>
      </c>
      <c r="DF152" s="4">
        <f t="shared" si="247"/>
        <v>604.80808080808083</v>
      </c>
      <c r="DG152" s="4">
        <v>0</v>
      </c>
      <c r="DH152" s="4">
        <f t="shared" si="295"/>
        <v>0</v>
      </c>
      <c r="DI152" s="3">
        <f t="shared" si="357"/>
        <v>0</v>
      </c>
      <c r="DJ152" s="3">
        <f t="shared" si="264"/>
        <v>700</v>
      </c>
      <c r="DL152" s="3">
        <f t="shared" si="274"/>
        <v>0</v>
      </c>
      <c r="DM152" s="3">
        <f t="shared" si="265"/>
        <v>0</v>
      </c>
      <c r="DN152" s="3">
        <f t="shared" si="266"/>
        <v>0</v>
      </c>
      <c r="DO152" s="3">
        <f t="shared" si="267"/>
        <v>0</v>
      </c>
      <c r="DP152" s="3">
        <f t="shared" si="296"/>
        <v>354.92815729770609</v>
      </c>
      <c r="DS152" s="47">
        <v>0</v>
      </c>
    </row>
    <row r="153" spans="1:123" x14ac:dyDescent="0.3">
      <c r="A153" s="1">
        <v>42520</v>
      </c>
      <c r="B153" s="3">
        <v>136699</v>
      </c>
      <c r="C153" s="4">
        <f t="shared" si="297"/>
        <v>1060</v>
      </c>
      <c r="D153" s="4">
        <f t="shared" si="279"/>
        <v>136699</v>
      </c>
      <c r="E153" s="3">
        <f t="shared" si="321"/>
        <v>136699</v>
      </c>
      <c r="F153" s="4">
        <f t="shared" si="305"/>
        <v>1060</v>
      </c>
      <c r="G153" s="4">
        <f t="shared" si="268"/>
        <v>534.40887320393244</v>
      </c>
      <c r="H153" s="33"/>
      <c r="I153" s="3">
        <v>58438</v>
      </c>
      <c r="J153" s="4">
        <f t="shared" si="179"/>
        <v>204</v>
      </c>
      <c r="K153" s="4">
        <f t="shared" si="280"/>
        <v>57990</v>
      </c>
      <c r="L153" s="3">
        <f t="shared" si="358"/>
        <v>57990</v>
      </c>
      <c r="M153" s="4">
        <f t="shared" si="356"/>
        <v>0</v>
      </c>
      <c r="O153" s="47"/>
      <c r="P153" s="47">
        <v>1419</v>
      </c>
      <c r="Q153" s="21">
        <f t="shared" si="359"/>
        <v>1419</v>
      </c>
      <c r="R153" s="21">
        <f t="shared" si="360"/>
        <v>0</v>
      </c>
      <c r="S153" s="33"/>
      <c r="T153" s="3">
        <v>92534</v>
      </c>
      <c r="U153" s="4">
        <f t="shared" si="250"/>
        <v>584</v>
      </c>
      <c r="V153" s="4">
        <f t="shared" si="281"/>
        <v>92182</v>
      </c>
      <c r="W153" s="3">
        <f t="shared" si="298"/>
        <v>92534</v>
      </c>
      <c r="X153" s="4">
        <f t="shared" si="299"/>
        <v>584</v>
      </c>
      <c r="Z153" s="47"/>
      <c r="AA153" s="47">
        <v>1275</v>
      </c>
      <c r="AB153" s="3">
        <f t="shared" ref="AB153:AB184" si="365">AA153</f>
        <v>1275</v>
      </c>
      <c r="AC153" s="3">
        <v>0</v>
      </c>
      <c r="AD153" s="41">
        <f t="shared" si="324"/>
        <v>0</v>
      </c>
      <c r="AE153" s="3">
        <v>150972</v>
      </c>
      <c r="AF153" s="3">
        <v>2102</v>
      </c>
      <c r="AG153" s="3">
        <v>2499</v>
      </c>
      <c r="AH153" s="4">
        <f t="shared" si="251"/>
        <v>294.42903957650617</v>
      </c>
      <c r="AI153" s="33"/>
      <c r="AJ153" s="47">
        <v>882.26</v>
      </c>
      <c r="AK153" s="3">
        <v>623483</v>
      </c>
      <c r="AL153" s="4">
        <f t="shared" si="242"/>
        <v>1714</v>
      </c>
      <c r="AM153" s="3">
        <v>2420000</v>
      </c>
      <c r="AN153" s="3">
        <f t="shared" si="282"/>
        <v>623483</v>
      </c>
      <c r="AO153" s="3">
        <f t="shared" si="361"/>
        <v>623483</v>
      </c>
      <c r="AP153" s="4">
        <f t="shared" si="350"/>
        <v>1714</v>
      </c>
      <c r="AQ153" s="47" t="s">
        <v>19</v>
      </c>
      <c r="AT153" s="3">
        <v>2102</v>
      </c>
      <c r="AV153" s="3">
        <v>1174</v>
      </c>
      <c r="AW153" s="3">
        <f t="shared" si="316"/>
        <v>1174</v>
      </c>
      <c r="AX153" s="47">
        <v>0</v>
      </c>
      <c r="AY153" s="47">
        <v>0</v>
      </c>
      <c r="AZ153" s="47">
        <v>0</v>
      </c>
      <c r="BA153" s="3">
        <f t="shared" si="287"/>
        <v>1174</v>
      </c>
      <c r="BB153" s="47">
        <v>64</v>
      </c>
      <c r="BC153" s="47">
        <v>0.37</v>
      </c>
      <c r="BD153" s="47">
        <v>0</v>
      </c>
      <c r="BE153" s="3">
        <f t="shared" si="288"/>
        <v>0</v>
      </c>
      <c r="BF153" s="3">
        <f t="shared" si="289"/>
        <v>0</v>
      </c>
      <c r="BG153" s="3" t="b">
        <f t="shared" si="290"/>
        <v>1</v>
      </c>
      <c r="BH153" s="17"/>
      <c r="BI153" s="7"/>
      <c r="BJ153" s="12">
        <v>0</v>
      </c>
      <c r="BK153" s="4">
        <f t="shared" si="252"/>
        <v>1174</v>
      </c>
      <c r="BL153" s="4">
        <f t="shared" si="362"/>
        <v>865.6565656565657</v>
      </c>
      <c r="BM153" s="4">
        <f t="shared" si="253"/>
        <v>865.6565656565657</v>
      </c>
      <c r="BN153" s="4">
        <f t="shared" si="254"/>
        <v>2039.6565656565658</v>
      </c>
      <c r="BO153" s="33"/>
      <c r="BP153" s="47">
        <v>507.95</v>
      </c>
      <c r="BQ153" s="3">
        <v>64428</v>
      </c>
      <c r="BR153" s="4">
        <v>-935</v>
      </c>
      <c r="BS153" s="4">
        <f t="shared" si="291"/>
        <v>64428</v>
      </c>
      <c r="BT153" s="3">
        <f t="shared" si="354"/>
        <v>64428</v>
      </c>
      <c r="BU153" s="4">
        <f>BT133-BT152</f>
        <v>-529</v>
      </c>
      <c r="BV153" s="47" t="s">
        <v>21</v>
      </c>
      <c r="BY153" s="3">
        <v>1191</v>
      </c>
      <c r="BZ153" s="3">
        <v>1174</v>
      </c>
      <c r="CA153" s="3">
        <v>1647</v>
      </c>
      <c r="CB153" s="3">
        <f t="shared" si="336"/>
        <v>1379.8282828282829</v>
      </c>
      <c r="CC153" s="3">
        <f t="shared" si="363"/>
        <v>267.17171717171715</v>
      </c>
      <c r="CD153" s="47">
        <v>0</v>
      </c>
      <c r="CE153" s="47">
        <v>0</v>
      </c>
      <c r="CF153" s="3">
        <f t="shared" si="294"/>
        <v>1647</v>
      </c>
      <c r="CG153" s="47">
        <v>15</v>
      </c>
      <c r="CL153" s="4">
        <f t="shared" si="364"/>
        <v>252.17171717171715</v>
      </c>
      <c r="CM153" s="4">
        <f t="shared" si="257"/>
        <v>0</v>
      </c>
      <c r="CN153" s="4">
        <f t="shared" si="258"/>
        <v>1174</v>
      </c>
      <c r="CO153" s="4">
        <f t="shared" si="259"/>
        <v>0</v>
      </c>
      <c r="CP153" s="4">
        <f t="shared" si="260"/>
        <v>220.82828282828285</v>
      </c>
      <c r="CQ153" s="4">
        <f t="shared" si="261"/>
        <v>0</v>
      </c>
      <c r="CR153" s="4">
        <f t="shared" si="262"/>
        <v>0</v>
      </c>
      <c r="CS153" s="4">
        <f t="shared" si="263"/>
        <v>0</v>
      </c>
      <c r="CT153" s="47">
        <v>0.21</v>
      </c>
      <c r="CU153" s="32"/>
      <c r="CV153" s="47">
        <v>360.05</v>
      </c>
      <c r="CW153" s="47">
        <v>541</v>
      </c>
      <c r="CX153" s="4">
        <v>0</v>
      </c>
      <c r="CY153" s="3">
        <v>1647</v>
      </c>
      <c r="CZ153" s="47">
        <v>0</v>
      </c>
      <c r="DA153" s="47">
        <v>709</v>
      </c>
      <c r="DB153" s="47">
        <v>639</v>
      </c>
      <c r="DC153" s="47">
        <v>321</v>
      </c>
      <c r="DD153" s="3">
        <f t="shared" si="303"/>
        <v>0</v>
      </c>
      <c r="DE153" s="3">
        <f t="shared" si="304"/>
        <v>252.17171717171715</v>
      </c>
      <c r="DF153" s="4">
        <f t="shared" si="247"/>
        <v>707.82828282828291</v>
      </c>
      <c r="DG153" s="4">
        <v>0</v>
      </c>
      <c r="DH153" s="4">
        <f t="shared" si="295"/>
        <v>0</v>
      </c>
      <c r="DI153" s="3">
        <f t="shared" si="357"/>
        <v>0</v>
      </c>
      <c r="DJ153" s="3">
        <f t="shared" si="264"/>
        <v>687</v>
      </c>
      <c r="DL153" s="3">
        <f t="shared" si="274"/>
        <v>0</v>
      </c>
      <c r="DM153" s="3">
        <f t="shared" si="265"/>
        <v>0</v>
      </c>
      <c r="DN153" s="3">
        <f t="shared" si="266"/>
        <v>0</v>
      </c>
      <c r="DO153" s="3">
        <f t="shared" si="267"/>
        <v>0</v>
      </c>
      <c r="DP153" s="3">
        <f t="shared" si="296"/>
        <v>534.40887320393244</v>
      </c>
      <c r="DS153" s="47">
        <v>0</v>
      </c>
    </row>
    <row r="154" spans="1:123" x14ac:dyDescent="0.3">
      <c r="A154" s="1">
        <v>42521</v>
      </c>
      <c r="B154" s="3">
        <v>137645</v>
      </c>
      <c r="C154" s="4">
        <f t="shared" si="297"/>
        <v>946</v>
      </c>
      <c r="D154" s="4">
        <f t="shared" si="279"/>
        <v>137645</v>
      </c>
      <c r="E154" s="3">
        <f t="shared" si="321"/>
        <v>137645</v>
      </c>
      <c r="F154" s="4">
        <f t="shared" si="305"/>
        <v>946</v>
      </c>
      <c r="G154" s="4">
        <f t="shared" si="268"/>
        <v>476.93471136879253</v>
      </c>
      <c r="H154" s="33"/>
      <c r="I154" s="3">
        <v>58731</v>
      </c>
      <c r="J154" s="4">
        <f t="shared" si="179"/>
        <v>293</v>
      </c>
      <c r="K154" s="4">
        <f t="shared" si="280"/>
        <v>57990</v>
      </c>
      <c r="L154" s="3">
        <f t="shared" si="358"/>
        <v>57990</v>
      </c>
      <c r="M154" s="4">
        <f t="shared" si="356"/>
        <v>0</v>
      </c>
      <c r="N154" s="4">
        <f>SUM(M150:M151,M124:M137)</f>
        <v>9258</v>
      </c>
      <c r="O154" s="4">
        <f>-SUM(M138:M148)</f>
        <v>1810</v>
      </c>
      <c r="P154" s="47">
        <v>1638</v>
      </c>
      <c r="Q154" s="21">
        <f t="shared" si="359"/>
        <v>1638</v>
      </c>
      <c r="R154" s="21">
        <f t="shared" si="360"/>
        <v>0</v>
      </c>
      <c r="S154" s="33"/>
      <c r="T154" s="3">
        <v>93133</v>
      </c>
      <c r="U154" s="4">
        <f t="shared" si="250"/>
        <v>599</v>
      </c>
      <c r="V154" s="4">
        <f t="shared" si="281"/>
        <v>92182</v>
      </c>
      <c r="W154" s="3">
        <f t="shared" si="298"/>
        <v>93133</v>
      </c>
      <c r="X154" s="4">
        <f t="shared" si="299"/>
        <v>599</v>
      </c>
      <c r="Y154" s="4">
        <f>SUM(X146:X154,X141:X143,X132:X137)</f>
        <v>13688</v>
      </c>
      <c r="Z154" s="4">
        <f>-SUM(X124:X131,X138:X140,X144:X145)</f>
        <v>3393</v>
      </c>
      <c r="AA154" s="47">
        <v>1502</v>
      </c>
      <c r="AB154" s="3">
        <f t="shared" si="365"/>
        <v>1502</v>
      </c>
      <c r="AC154" s="3">
        <v>0</v>
      </c>
      <c r="AD154" s="41">
        <f t="shared" si="324"/>
        <v>0</v>
      </c>
      <c r="AE154" s="3">
        <v>151864</v>
      </c>
      <c r="AF154" s="3">
        <v>2297</v>
      </c>
      <c r="AG154" s="3">
        <v>2747</v>
      </c>
      <c r="AH154" s="4">
        <f t="shared" si="251"/>
        <v>301.99142929165617</v>
      </c>
      <c r="AI154" s="33"/>
      <c r="AJ154" s="47">
        <v>882.4</v>
      </c>
      <c r="AK154" s="3">
        <v>624233</v>
      </c>
      <c r="AL154" s="4">
        <f t="shared" si="242"/>
        <v>750</v>
      </c>
      <c r="AM154" s="3">
        <v>2420000</v>
      </c>
      <c r="AN154" s="3">
        <f t="shared" si="282"/>
        <v>624233</v>
      </c>
      <c r="AO154" s="3">
        <f t="shared" si="361"/>
        <v>624233</v>
      </c>
      <c r="AP154" s="4">
        <f t="shared" si="350"/>
        <v>750</v>
      </c>
      <c r="AQ154" s="47" t="s">
        <v>19</v>
      </c>
      <c r="AR154" s="4">
        <f>SUM(AP136:AP154)</f>
        <v>21831</v>
      </c>
      <c r="AS154" s="4">
        <f>-SUM(AP124:AP135)</f>
        <v>19741</v>
      </c>
      <c r="AT154" s="3">
        <v>2297</v>
      </c>
      <c r="AV154" s="3">
        <v>1846</v>
      </c>
      <c r="AW154" s="3">
        <f t="shared" si="316"/>
        <v>1846</v>
      </c>
      <c r="AX154" s="47">
        <v>0</v>
      </c>
      <c r="AY154" s="47">
        <v>0</v>
      </c>
      <c r="AZ154" s="47">
        <v>0</v>
      </c>
      <c r="BA154" s="3">
        <f t="shared" si="287"/>
        <v>1846</v>
      </c>
      <c r="BB154" s="47">
        <v>73</v>
      </c>
      <c r="BC154" s="47">
        <v>0.42</v>
      </c>
      <c r="BD154" s="47">
        <v>0</v>
      </c>
      <c r="BE154" s="3">
        <f t="shared" si="288"/>
        <v>0</v>
      </c>
      <c r="BF154" s="3">
        <f t="shared" si="289"/>
        <v>0</v>
      </c>
      <c r="BG154" s="3" t="b">
        <f t="shared" si="290"/>
        <v>1</v>
      </c>
      <c r="BH154" s="17"/>
      <c r="BI154" s="7"/>
      <c r="BJ154" s="12">
        <v>0</v>
      </c>
      <c r="BK154" s="4">
        <f t="shared" si="252"/>
        <v>1846</v>
      </c>
      <c r="BL154" s="4">
        <f t="shared" si="362"/>
        <v>378.78787878787881</v>
      </c>
      <c r="BM154" s="4">
        <f t="shared" si="253"/>
        <v>378.78787878787881</v>
      </c>
      <c r="BN154" s="4">
        <f t="shared" si="254"/>
        <v>2224.787878787879</v>
      </c>
      <c r="BO154" s="33"/>
      <c r="BP154" s="47">
        <v>508.2</v>
      </c>
      <c r="BQ154" s="3">
        <v>64735</v>
      </c>
      <c r="BR154" s="4">
        <v>307</v>
      </c>
      <c r="BS154" s="4">
        <f t="shared" si="291"/>
        <v>64698</v>
      </c>
      <c r="BT154" s="3">
        <f>BS154</f>
        <v>64698</v>
      </c>
      <c r="BU154" s="4">
        <f t="shared" ref="BU154" si="366">BT154-BT153</f>
        <v>270</v>
      </c>
      <c r="BV154" s="47" t="s">
        <v>19</v>
      </c>
      <c r="BW154" s="4">
        <f>SUM(BU154,BU143:BU151,BU132:BU133,BU128:BU129,BU126)</f>
        <v>8254</v>
      </c>
      <c r="BX154" s="4">
        <f>-SUM(BU124:BU125,BU127,BU130,BU134:BU142,BU152:BU153)</f>
        <v>5362</v>
      </c>
      <c r="BY154" s="3">
        <v>1856</v>
      </c>
      <c r="BZ154" s="3">
        <v>1846</v>
      </c>
      <c r="CA154" s="3">
        <v>1684</v>
      </c>
      <c r="CB154" s="3">
        <f t="shared" ref="CB154:CB186" si="367">CA154-CC154</f>
        <v>1684</v>
      </c>
      <c r="CC154" s="3">
        <v>0</v>
      </c>
      <c r="CD154" s="47">
        <v>0</v>
      </c>
      <c r="CE154" s="47">
        <v>0</v>
      </c>
      <c r="CF154" s="3">
        <f t="shared" si="294"/>
        <v>1684</v>
      </c>
      <c r="CG154" s="47">
        <v>17</v>
      </c>
      <c r="CH154" s="4">
        <f t="shared" ref="CH154" si="368">BU154/1.98</f>
        <v>136.36363636363637</v>
      </c>
      <c r="CI154" s="4">
        <f t="shared" ref="CI154" si="369">MIN(CH154,BF154+BE154)</f>
        <v>0</v>
      </c>
      <c r="CJ154" s="4">
        <f>MIN(CH154-CI154,BK154)</f>
        <v>136.36363636363637</v>
      </c>
      <c r="CK154" s="4">
        <f t="shared" ref="CK154" si="370">MAX(0,CH154-CI154-CJ154)</f>
        <v>0</v>
      </c>
      <c r="CL154" s="47">
        <v>0</v>
      </c>
      <c r="CM154" s="4">
        <f t="shared" si="257"/>
        <v>0</v>
      </c>
      <c r="CN154" s="4">
        <f t="shared" si="258"/>
        <v>1684</v>
      </c>
      <c r="CO154" s="4">
        <f t="shared" si="259"/>
        <v>0</v>
      </c>
      <c r="CP154" s="4">
        <f t="shared" si="260"/>
        <v>0</v>
      </c>
      <c r="CQ154" s="4">
        <f t="shared" si="261"/>
        <v>0</v>
      </c>
      <c r="CR154" s="4">
        <f t="shared" si="262"/>
        <v>25.636363636363626</v>
      </c>
      <c r="CS154" s="4">
        <f t="shared" si="263"/>
        <v>0</v>
      </c>
      <c r="CT154" s="47">
        <v>0.18</v>
      </c>
      <c r="CU154" s="32"/>
      <c r="CV154" s="47">
        <v>360.04</v>
      </c>
      <c r="CW154" s="47">
        <v>540</v>
      </c>
      <c r="CX154" s="4">
        <v>-1</v>
      </c>
      <c r="CY154" s="3">
        <v>1684</v>
      </c>
      <c r="CZ154" s="47">
        <v>0</v>
      </c>
      <c r="DA154" s="47">
        <v>675</v>
      </c>
      <c r="DB154" s="47">
        <v>641</v>
      </c>
      <c r="DC154" s="47">
        <v>387</v>
      </c>
      <c r="DD154" s="3">
        <f t="shared" si="303"/>
        <v>0</v>
      </c>
      <c r="DE154" s="3">
        <f t="shared" si="304"/>
        <v>0</v>
      </c>
      <c r="DF154" s="4">
        <f t="shared" si="247"/>
        <v>1028</v>
      </c>
      <c r="DG154" s="4">
        <v>0</v>
      </c>
      <c r="DH154" s="4">
        <f t="shared" si="295"/>
        <v>0</v>
      </c>
      <c r="DI154" s="3">
        <f t="shared" si="357"/>
        <v>0</v>
      </c>
      <c r="DJ154" s="3">
        <f t="shared" si="264"/>
        <v>656</v>
      </c>
      <c r="DL154" s="3">
        <f t="shared" si="274"/>
        <v>0</v>
      </c>
      <c r="DM154" s="3">
        <f t="shared" si="265"/>
        <v>0</v>
      </c>
      <c r="DN154" s="3">
        <f t="shared" si="266"/>
        <v>0</v>
      </c>
      <c r="DO154" s="3">
        <f t="shared" si="267"/>
        <v>0</v>
      </c>
      <c r="DP154" s="3">
        <f t="shared" si="296"/>
        <v>378.11948575749938</v>
      </c>
      <c r="DS154">
        <v>0</v>
      </c>
    </row>
    <row r="155" spans="1:123" x14ac:dyDescent="0.3">
      <c r="A155" s="1">
        <v>42522</v>
      </c>
      <c r="B155" s="3">
        <v>138590</v>
      </c>
      <c r="C155" s="4">
        <f t="shared" si="297"/>
        <v>945</v>
      </c>
      <c r="D155" s="4">
        <f t="shared" si="279"/>
        <v>138590</v>
      </c>
      <c r="E155" s="3">
        <f t="shared" si="321"/>
        <v>138590</v>
      </c>
      <c r="F155" s="4">
        <f t="shared" si="305"/>
        <v>945</v>
      </c>
      <c r="G155" s="4">
        <f t="shared" si="268"/>
        <v>476.43055205444921</v>
      </c>
      <c r="H155" s="33"/>
      <c r="I155" s="3">
        <v>59079</v>
      </c>
      <c r="J155" s="4">
        <f t="shared" si="179"/>
        <v>348</v>
      </c>
      <c r="K155" s="4">
        <f t="shared" si="280"/>
        <v>57990</v>
      </c>
      <c r="L155" s="3">
        <f t="shared" si="358"/>
        <v>57990</v>
      </c>
      <c r="M155" s="4">
        <f t="shared" si="356"/>
        <v>0</v>
      </c>
      <c r="O155" s="47"/>
      <c r="P155" s="47">
        <v>1911</v>
      </c>
      <c r="Q155" s="21">
        <f t="shared" si="359"/>
        <v>1911</v>
      </c>
      <c r="R155" s="21">
        <f t="shared" si="360"/>
        <v>0</v>
      </c>
      <c r="S155" s="33"/>
      <c r="T155" s="3">
        <v>93769</v>
      </c>
      <c r="U155" s="4">
        <f t="shared" si="250"/>
        <v>636</v>
      </c>
      <c r="V155" s="4">
        <f t="shared" si="281"/>
        <v>92182</v>
      </c>
      <c r="W155" s="3">
        <f t="shared" si="298"/>
        <v>93769</v>
      </c>
      <c r="X155" s="4">
        <f t="shared" si="299"/>
        <v>636</v>
      </c>
      <c r="Z155" s="47"/>
      <c r="AA155" s="47">
        <v>1788</v>
      </c>
      <c r="AB155" s="3">
        <f t="shared" si="365"/>
        <v>1788</v>
      </c>
      <c r="AC155" s="3">
        <v>0</v>
      </c>
      <c r="AD155" s="41">
        <f t="shared" si="324"/>
        <v>0</v>
      </c>
      <c r="AE155" s="3">
        <v>152848</v>
      </c>
      <c r="AF155" s="3">
        <v>2548</v>
      </c>
      <c r="AG155" s="3">
        <v>3044</v>
      </c>
      <c r="AH155" s="4">
        <f t="shared" si="251"/>
        <v>320.64532392235947</v>
      </c>
      <c r="AI155" s="33"/>
      <c r="AJ155" s="47">
        <v>882.61</v>
      </c>
      <c r="AK155" s="3">
        <v>625359</v>
      </c>
      <c r="AL155" s="4">
        <f t="shared" si="242"/>
        <v>1126</v>
      </c>
      <c r="AM155" s="3">
        <v>2420000</v>
      </c>
      <c r="AN155" s="3">
        <f t="shared" si="282"/>
        <v>625359</v>
      </c>
      <c r="AO155" s="3">
        <f t="shared" si="361"/>
        <v>625359</v>
      </c>
      <c r="AP155" s="4">
        <f t="shared" si="350"/>
        <v>1126</v>
      </c>
      <c r="AQ155" s="47" t="s">
        <v>19</v>
      </c>
      <c r="AT155" s="3">
        <v>2548</v>
      </c>
      <c r="AV155" s="3">
        <v>1911</v>
      </c>
      <c r="AW155" s="3">
        <f t="shared" si="316"/>
        <v>1911</v>
      </c>
      <c r="AX155" s="47">
        <v>0</v>
      </c>
      <c r="AY155" s="47">
        <v>0</v>
      </c>
      <c r="AZ155" s="47">
        <v>0</v>
      </c>
      <c r="BA155" s="3">
        <f t="shared" si="287"/>
        <v>1911</v>
      </c>
      <c r="BB155" s="47">
        <v>69</v>
      </c>
      <c r="BC155" s="47">
        <v>0.4</v>
      </c>
      <c r="BD155" s="47">
        <v>0</v>
      </c>
      <c r="BE155" s="3">
        <f t="shared" si="288"/>
        <v>0</v>
      </c>
      <c r="BF155" s="3">
        <f t="shared" si="289"/>
        <v>0</v>
      </c>
      <c r="BG155" s="3" t="b">
        <f t="shared" si="290"/>
        <v>1</v>
      </c>
      <c r="BH155" s="17"/>
      <c r="BI155" s="7"/>
      <c r="BJ155" s="12">
        <v>0</v>
      </c>
      <c r="BK155" s="4">
        <f t="shared" si="252"/>
        <v>1911</v>
      </c>
      <c r="BL155" s="4">
        <f t="shared" si="362"/>
        <v>568.68686868686871</v>
      </c>
      <c r="BM155" s="4">
        <f t="shared" si="253"/>
        <v>568.68686868686871</v>
      </c>
      <c r="BN155" s="4">
        <f t="shared" si="254"/>
        <v>2479.6868686868688</v>
      </c>
      <c r="BO155" s="33"/>
      <c r="BP155" s="47">
        <v>508.44</v>
      </c>
      <c r="BQ155" s="3">
        <v>65031</v>
      </c>
      <c r="BR155" s="4">
        <v>296</v>
      </c>
      <c r="BS155" s="4">
        <f t="shared" si="291"/>
        <v>64698</v>
      </c>
      <c r="BT155" s="3">
        <f>BT154</f>
        <v>64698</v>
      </c>
      <c r="BU155" s="47">
        <v>0</v>
      </c>
      <c r="BV155" s="47" t="s">
        <v>14</v>
      </c>
      <c r="BY155" s="3">
        <v>1914</v>
      </c>
      <c r="BZ155" s="3">
        <v>1911</v>
      </c>
      <c r="CA155" s="3">
        <v>1749</v>
      </c>
      <c r="CB155" s="3">
        <f t="shared" si="367"/>
        <v>1749</v>
      </c>
      <c r="CC155" s="3">
        <v>0</v>
      </c>
      <c r="CD155" s="47">
        <v>0</v>
      </c>
      <c r="CE155" s="47">
        <v>0</v>
      </c>
      <c r="CF155" s="3">
        <f t="shared" si="294"/>
        <v>1749</v>
      </c>
      <c r="CG155" s="47">
        <v>16</v>
      </c>
      <c r="CL155" s="47">
        <v>0</v>
      </c>
      <c r="CM155" s="4">
        <f t="shared" si="257"/>
        <v>0</v>
      </c>
      <c r="CN155" s="4">
        <f t="shared" si="258"/>
        <v>1749</v>
      </c>
      <c r="CO155" s="4">
        <f t="shared" si="259"/>
        <v>0</v>
      </c>
      <c r="CP155" s="4">
        <f t="shared" si="260"/>
        <v>0</v>
      </c>
      <c r="CQ155" s="4">
        <f t="shared" si="261"/>
        <v>0</v>
      </c>
      <c r="CR155" s="4">
        <f t="shared" si="262"/>
        <v>162</v>
      </c>
      <c r="CS155" s="4">
        <f t="shared" si="263"/>
        <v>0</v>
      </c>
      <c r="CT155" s="47">
        <v>0.13</v>
      </c>
      <c r="CU155" s="32"/>
      <c r="CV155" s="47">
        <v>359.77</v>
      </c>
      <c r="CW155" s="47">
        <v>521</v>
      </c>
      <c r="CX155" s="4">
        <v>0</v>
      </c>
      <c r="CY155" s="3">
        <v>1504</v>
      </c>
      <c r="CZ155" s="47">
        <v>0</v>
      </c>
      <c r="DA155" s="47">
        <v>303</v>
      </c>
      <c r="DB155" s="47">
        <v>642</v>
      </c>
      <c r="DC155" s="47">
        <v>422</v>
      </c>
      <c r="DD155" s="3">
        <f t="shared" si="303"/>
        <v>0</v>
      </c>
      <c r="DE155" s="3">
        <f t="shared" si="304"/>
        <v>0</v>
      </c>
      <c r="DF155" s="4">
        <f t="shared" si="247"/>
        <v>1064</v>
      </c>
      <c r="DG155" s="4">
        <v>0</v>
      </c>
      <c r="DH155" s="4">
        <f t="shared" si="295"/>
        <v>0</v>
      </c>
      <c r="DI155" s="3">
        <f t="shared" si="357"/>
        <v>0</v>
      </c>
      <c r="DJ155" s="3">
        <f t="shared" si="264"/>
        <v>685</v>
      </c>
      <c r="DL155" s="3">
        <f t="shared" si="274"/>
        <v>0</v>
      </c>
      <c r="DM155" s="3">
        <f t="shared" si="265"/>
        <v>0</v>
      </c>
      <c r="DN155" s="3">
        <f t="shared" si="266"/>
        <v>0</v>
      </c>
      <c r="DO155" s="3">
        <f t="shared" si="267"/>
        <v>0</v>
      </c>
      <c r="DP155" s="3">
        <f t="shared" si="296"/>
        <v>476.43055205444921</v>
      </c>
      <c r="DS155">
        <v>53</v>
      </c>
    </row>
    <row r="156" spans="1:123" x14ac:dyDescent="0.3">
      <c r="A156" s="1">
        <v>42523</v>
      </c>
      <c r="B156" s="3">
        <v>139530</v>
      </c>
      <c r="C156" s="4">
        <f t="shared" si="297"/>
        <v>940</v>
      </c>
      <c r="D156" s="4">
        <f t="shared" si="279"/>
        <v>139530</v>
      </c>
      <c r="E156" s="3">
        <f t="shared" si="321"/>
        <v>139530</v>
      </c>
      <c r="F156" s="4">
        <f t="shared" si="305"/>
        <v>940</v>
      </c>
      <c r="G156" s="4">
        <f t="shared" si="268"/>
        <v>473.90975548273252</v>
      </c>
      <c r="H156" s="33"/>
      <c r="I156" s="3">
        <v>59221</v>
      </c>
      <c r="J156" s="4">
        <f t="shared" si="179"/>
        <v>142</v>
      </c>
      <c r="K156" s="4">
        <f t="shared" si="280"/>
        <v>57990</v>
      </c>
      <c r="L156" s="3">
        <f t="shared" si="358"/>
        <v>57990</v>
      </c>
      <c r="M156" s="4">
        <f t="shared" si="356"/>
        <v>0</v>
      </c>
      <c r="O156" s="47"/>
      <c r="P156" s="47">
        <v>2104</v>
      </c>
      <c r="Q156" s="21">
        <f t="shared" si="359"/>
        <v>2104</v>
      </c>
      <c r="R156" s="21">
        <f t="shared" si="360"/>
        <v>0</v>
      </c>
      <c r="S156" s="33"/>
      <c r="T156" s="3">
        <v>94046</v>
      </c>
      <c r="U156" s="4">
        <f t="shared" si="250"/>
        <v>277</v>
      </c>
      <c r="V156" s="4">
        <f t="shared" si="281"/>
        <v>92182</v>
      </c>
      <c r="W156" s="3">
        <f t="shared" si="298"/>
        <v>94046</v>
      </c>
      <c r="X156" s="4">
        <f t="shared" si="299"/>
        <v>277</v>
      </c>
      <c r="Z156" s="47"/>
      <c r="AA156" s="47">
        <v>2163</v>
      </c>
      <c r="AB156" s="3">
        <f t="shared" si="365"/>
        <v>2163</v>
      </c>
      <c r="AC156" s="3">
        <v>0</v>
      </c>
      <c r="AD156" s="41">
        <f t="shared" si="324"/>
        <v>0</v>
      </c>
      <c r="AE156" s="3">
        <v>153267</v>
      </c>
      <c r="AF156" s="3">
        <v>3044</v>
      </c>
      <c r="AG156" s="3">
        <v>3255</v>
      </c>
      <c r="AH156" s="4">
        <f t="shared" si="251"/>
        <v>139.65213007310311</v>
      </c>
      <c r="AI156" s="33"/>
      <c r="AJ156" s="47">
        <v>883.02</v>
      </c>
      <c r="AK156" s="3">
        <v>627557</v>
      </c>
      <c r="AL156" s="4">
        <f t="shared" si="242"/>
        <v>2198</v>
      </c>
      <c r="AM156" s="3">
        <v>2420000</v>
      </c>
      <c r="AN156" s="3">
        <f t="shared" si="282"/>
        <v>627557</v>
      </c>
      <c r="AO156" s="3">
        <f t="shared" si="361"/>
        <v>627557</v>
      </c>
      <c r="AP156" s="4">
        <f t="shared" si="350"/>
        <v>2198</v>
      </c>
      <c r="AQ156" s="47" t="s">
        <v>19</v>
      </c>
      <c r="AT156" s="3">
        <v>3044</v>
      </c>
      <c r="AV156" s="3">
        <v>1856</v>
      </c>
      <c r="AW156" s="3">
        <f t="shared" si="316"/>
        <v>1856</v>
      </c>
      <c r="AX156" s="47">
        <v>0</v>
      </c>
      <c r="AY156" s="47">
        <v>0</v>
      </c>
      <c r="AZ156" s="47">
        <v>0</v>
      </c>
      <c r="BA156" s="3">
        <f t="shared" si="287"/>
        <v>1856</v>
      </c>
      <c r="BB156" s="47">
        <v>80</v>
      </c>
      <c r="BC156" s="47">
        <v>0.46</v>
      </c>
      <c r="BD156" s="47">
        <v>0</v>
      </c>
      <c r="BE156" s="3">
        <f t="shared" si="288"/>
        <v>0</v>
      </c>
      <c r="BF156" s="3">
        <f t="shared" si="289"/>
        <v>0</v>
      </c>
      <c r="BG156" s="3" t="b">
        <f t="shared" si="290"/>
        <v>1</v>
      </c>
      <c r="BH156" s="17"/>
      <c r="BI156" s="7"/>
      <c r="BJ156" s="12">
        <v>0</v>
      </c>
      <c r="BK156" s="4">
        <f t="shared" si="252"/>
        <v>1856</v>
      </c>
      <c r="BL156" s="4">
        <f t="shared" si="362"/>
        <v>1110.1010101010102</v>
      </c>
      <c r="BM156" s="4">
        <f t="shared" si="253"/>
        <v>1110.1010101010102</v>
      </c>
      <c r="BN156" s="4">
        <f t="shared" si="254"/>
        <v>2966.1010101010102</v>
      </c>
      <c r="BO156" s="33"/>
      <c r="BP156" s="47">
        <v>508.72</v>
      </c>
      <c r="BQ156" s="3">
        <v>65375</v>
      </c>
      <c r="BR156" s="4">
        <v>344</v>
      </c>
      <c r="BS156" s="4">
        <f t="shared" si="291"/>
        <v>64674</v>
      </c>
      <c r="BT156" s="3">
        <f t="shared" ref="BT156:BT159" si="371">BT155</f>
        <v>64698</v>
      </c>
      <c r="BU156" s="47">
        <v>0</v>
      </c>
      <c r="BV156" s="47" t="s">
        <v>14</v>
      </c>
      <c r="BY156" s="3">
        <v>1891</v>
      </c>
      <c r="BZ156" s="3">
        <v>1856</v>
      </c>
      <c r="CA156" s="3">
        <v>1700</v>
      </c>
      <c r="CB156" s="3">
        <f t="shared" si="367"/>
        <v>1700</v>
      </c>
      <c r="CC156" s="3">
        <v>0</v>
      </c>
      <c r="CD156" s="47">
        <v>0</v>
      </c>
      <c r="CE156" s="47">
        <v>0</v>
      </c>
      <c r="CF156" s="3">
        <f t="shared" si="294"/>
        <v>1700</v>
      </c>
      <c r="CG156" s="47">
        <v>18</v>
      </c>
      <c r="CL156" s="47">
        <v>0</v>
      </c>
      <c r="CM156" s="4">
        <f t="shared" si="257"/>
        <v>0</v>
      </c>
      <c r="CN156" s="4">
        <f t="shared" si="258"/>
        <v>1700</v>
      </c>
      <c r="CO156" s="4">
        <f t="shared" si="259"/>
        <v>0</v>
      </c>
      <c r="CP156" s="4">
        <f t="shared" si="260"/>
        <v>0</v>
      </c>
      <c r="CQ156" s="4">
        <f t="shared" si="261"/>
        <v>0</v>
      </c>
      <c r="CR156" s="4">
        <f t="shared" si="262"/>
        <v>156</v>
      </c>
      <c r="CS156" s="4">
        <f t="shared" si="263"/>
        <v>0</v>
      </c>
      <c r="CT156" s="47">
        <v>0.08</v>
      </c>
      <c r="CU156" s="32"/>
      <c r="CV156" s="47">
        <v>359.77</v>
      </c>
      <c r="CW156" s="47">
        <v>521</v>
      </c>
      <c r="CX156" s="4">
        <v>0</v>
      </c>
      <c r="CY156" s="3">
        <v>1566</v>
      </c>
      <c r="CZ156" s="47">
        <v>0</v>
      </c>
      <c r="DA156" s="47">
        <v>303</v>
      </c>
      <c r="DB156" s="47">
        <v>641</v>
      </c>
      <c r="DC156" s="47">
        <v>403</v>
      </c>
      <c r="DD156" s="3">
        <f t="shared" si="303"/>
        <v>0</v>
      </c>
      <c r="DE156" s="3">
        <f t="shared" si="304"/>
        <v>0</v>
      </c>
      <c r="DF156" s="4">
        <f t="shared" si="247"/>
        <v>1044</v>
      </c>
      <c r="DG156" s="4">
        <v>0</v>
      </c>
      <c r="DH156" s="4">
        <f t="shared" si="295"/>
        <v>0</v>
      </c>
      <c r="DI156" s="3">
        <f t="shared" si="357"/>
        <v>0</v>
      </c>
      <c r="DJ156" s="3">
        <f t="shared" si="264"/>
        <v>656</v>
      </c>
      <c r="DL156" s="3">
        <f t="shared" si="274"/>
        <v>0</v>
      </c>
      <c r="DM156" s="3">
        <f t="shared" si="265"/>
        <v>0</v>
      </c>
      <c r="DN156" s="3">
        <f t="shared" si="266"/>
        <v>0</v>
      </c>
      <c r="DO156" s="3">
        <f t="shared" si="267"/>
        <v>0</v>
      </c>
      <c r="DP156" s="3">
        <f t="shared" si="296"/>
        <v>473.90975548273252</v>
      </c>
      <c r="DS156">
        <v>58</v>
      </c>
    </row>
    <row r="157" spans="1:123" x14ac:dyDescent="0.3">
      <c r="A157" s="1">
        <v>42524</v>
      </c>
      <c r="B157" s="3">
        <v>140475</v>
      </c>
      <c r="C157" s="4">
        <f t="shared" si="297"/>
        <v>945</v>
      </c>
      <c r="D157" s="4">
        <f t="shared" si="279"/>
        <v>140475</v>
      </c>
      <c r="E157" s="3">
        <f t="shared" si="321"/>
        <v>140475</v>
      </c>
      <c r="F157" s="4">
        <f t="shared" si="305"/>
        <v>945</v>
      </c>
      <c r="G157" s="4">
        <f t="shared" si="268"/>
        <v>476.43055205444921</v>
      </c>
      <c r="H157" s="33"/>
      <c r="I157" s="3">
        <v>58985</v>
      </c>
      <c r="J157" s="4">
        <f t="shared" si="179"/>
        <v>-236</v>
      </c>
      <c r="K157" s="4">
        <f t="shared" si="280"/>
        <v>57990</v>
      </c>
      <c r="L157" s="3">
        <f t="shared" si="358"/>
        <v>57990</v>
      </c>
      <c r="M157" s="4">
        <f t="shared" si="356"/>
        <v>0</v>
      </c>
      <c r="O157" s="47"/>
      <c r="P157" s="47">
        <v>2073</v>
      </c>
      <c r="Q157" s="21">
        <f t="shared" si="359"/>
        <v>2073</v>
      </c>
      <c r="R157" s="21">
        <f t="shared" si="360"/>
        <v>0</v>
      </c>
      <c r="S157" s="33"/>
      <c r="T157" s="3">
        <v>93840</v>
      </c>
      <c r="U157" s="4">
        <f t="shared" si="250"/>
        <v>-206</v>
      </c>
      <c r="V157" s="4">
        <f t="shared" si="281"/>
        <v>92182</v>
      </c>
      <c r="W157" s="3">
        <f t="shared" si="298"/>
        <v>93840</v>
      </c>
      <c r="X157" s="4">
        <f t="shared" si="299"/>
        <v>-206</v>
      </c>
      <c r="Z157" s="47"/>
      <c r="AA157" s="47">
        <v>2354</v>
      </c>
      <c r="AB157" s="3">
        <f t="shared" si="365"/>
        <v>2354</v>
      </c>
      <c r="AC157" s="3">
        <v>0</v>
      </c>
      <c r="AD157" s="41">
        <f t="shared" si="324"/>
        <v>0</v>
      </c>
      <c r="AE157" s="3">
        <v>152825</v>
      </c>
      <c r="AF157" s="3">
        <v>3244</v>
      </c>
      <c r="AG157" s="3">
        <v>3021</v>
      </c>
      <c r="AH157" s="4">
        <f t="shared" si="251"/>
        <v>0</v>
      </c>
      <c r="AI157" s="33"/>
      <c r="AJ157" s="47">
        <v>883.59</v>
      </c>
      <c r="AK157" s="3">
        <v>630628</v>
      </c>
      <c r="AL157" s="4">
        <f t="shared" si="242"/>
        <v>3071</v>
      </c>
      <c r="AM157" s="3">
        <v>2420000</v>
      </c>
      <c r="AN157" s="3">
        <f t="shared" si="282"/>
        <v>630628</v>
      </c>
      <c r="AO157" s="3">
        <f t="shared" si="361"/>
        <v>630628</v>
      </c>
      <c r="AP157" s="4">
        <f t="shared" si="350"/>
        <v>3071</v>
      </c>
      <c r="AQ157" s="47" t="s">
        <v>19</v>
      </c>
      <c r="AT157" s="3">
        <v>3244</v>
      </c>
      <c r="AV157" s="3">
        <v>1616</v>
      </c>
      <c r="AW157" s="3">
        <f t="shared" si="316"/>
        <v>1616</v>
      </c>
      <c r="AX157" s="47">
        <v>0</v>
      </c>
      <c r="AY157" s="47">
        <v>0</v>
      </c>
      <c r="AZ157" s="47">
        <v>0</v>
      </c>
      <c r="BA157" s="3">
        <f t="shared" si="287"/>
        <v>1616</v>
      </c>
      <c r="BB157" s="47">
        <v>80</v>
      </c>
      <c r="BC157" s="47">
        <v>0.46</v>
      </c>
      <c r="BD157" s="47">
        <v>0</v>
      </c>
      <c r="BE157" s="3">
        <f t="shared" si="288"/>
        <v>0</v>
      </c>
      <c r="BF157" s="3">
        <f t="shared" si="289"/>
        <v>0</v>
      </c>
      <c r="BG157" s="3" t="b">
        <f t="shared" si="290"/>
        <v>1</v>
      </c>
      <c r="BH157" s="17"/>
      <c r="BI157" s="7"/>
      <c r="BJ157" s="12">
        <v>0</v>
      </c>
      <c r="BK157" s="4">
        <f t="shared" si="252"/>
        <v>1616</v>
      </c>
      <c r="BL157" s="4">
        <f t="shared" si="362"/>
        <v>1551.0101010101009</v>
      </c>
      <c r="BM157" s="4">
        <f t="shared" si="253"/>
        <v>1551.0101010101009</v>
      </c>
      <c r="BN157" s="4">
        <f t="shared" si="254"/>
        <v>3167.0101010101007</v>
      </c>
      <c r="BO157" s="33"/>
      <c r="BP157" s="47">
        <v>508.59</v>
      </c>
      <c r="BQ157" s="3">
        <v>65215</v>
      </c>
      <c r="BR157" s="4">
        <v>-160</v>
      </c>
      <c r="BS157" s="4">
        <f t="shared" si="291"/>
        <v>64674</v>
      </c>
      <c r="BT157" s="3">
        <f t="shared" si="371"/>
        <v>64698</v>
      </c>
      <c r="BU157" s="4">
        <f t="shared" ref="BU157" si="372">BT157-BT156</f>
        <v>0</v>
      </c>
      <c r="BV157" s="47" t="s">
        <v>15</v>
      </c>
      <c r="BY157" s="3">
        <v>1624</v>
      </c>
      <c r="BZ157" s="3">
        <v>1616</v>
      </c>
      <c r="CA157" s="3">
        <v>1687</v>
      </c>
      <c r="CB157" s="3">
        <f t="shared" si="367"/>
        <v>1687</v>
      </c>
      <c r="CC157" s="3">
        <v>0</v>
      </c>
      <c r="CD157" s="47">
        <v>0</v>
      </c>
      <c r="CE157" s="47">
        <v>0</v>
      </c>
      <c r="CF157" s="3">
        <f t="shared" si="294"/>
        <v>1687</v>
      </c>
      <c r="CG157" s="47">
        <v>18</v>
      </c>
      <c r="CL157" s="47">
        <v>0</v>
      </c>
      <c r="CM157" s="4">
        <f t="shared" si="257"/>
        <v>0</v>
      </c>
      <c r="CN157" s="4">
        <f t="shared" si="258"/>
        <v>1616</v>
      </c>
      <c r="CO157" s="4">
        <f t="shared" si="259"/>
        <v>0</v>
      </c>
      <c r="CP157" s="4">
        <f t="shared" si="260"/>
        <v>71</v>
      </c>
      <c r="CQ157" s="4">
        <f t="shared" si="261"/>
        <v>0</v>
      </c>
      <c r="CR157" s="4">
        <f t="shared" si="262"/>
        <v>0</v>
      </c>
      <c r="CS157" s="4">
        <f t="shared" si="263"/>
        <v>0</v>
      </c>
      <c r="CT157" s="47">
        <v>0.06</v>
      </c>
      <c r="CU157" s="32"/>
      <c r="CV157" s="47">
        <v>359.77</v>
      </c>
      <c r="CW157" s="47">
        <v>521</v>
      </c>
      <c r="CX157" s="4">
        <v>0</v>
      </c>
      <c r="CY157" s="3">
        <v>1520</v>
      </c>
      <c r="CZ157" s="47">
        <v>0</v>
      </c>
      <c r="DA157" s="47">
        <v>304</v>
      </c>
      <c r="DB157" s="47">
        <v>676</v>
      </c>
      <c r="DC157" s="47">
        <v>376</v>
      </c>
      <c r="DD157" s="3">
        <f t="shared" si="303"/>
        <v>0</v>
      </c>
      <c r="DE157" s="3">
        <f t="shared" si="304"/>
        <v>0</v>
      </c>
      <c r="DF157" s="4">
        <f t="shared" si="247"/>
        <v>1052</v>
      </c>
      <c r="DG157" s="4">
        <v>0</v>
      </c>
      <c r="DH157" s="4">
        <f t="shared" si="295"/>
        <v>0</v>
      </c>
      <c r="DI157" s="3">
        <f t="shared" si="357"/>
        <v>0</v>
      </c>
      <c r="DJ157" s="3">
        <f t="shared" si="264"/>
        <v>635</v>
      </c>
      <c r="DL157" s="3">
        <f t="shared" si="274"/>
        <v>0</v>
      </c>
      <c r="DM157" s="3">
        <f t="shared" si="265"/>
        <v>0</v>
      </c>
      <c r="DN157" s="3">
        <f t="shared" si="266"/>
        <v>0</v>
      </c>
      <c r="DO157" s="3">
        <f t="shared" si="267"/>
        <v>0</v>
      </c>
      <c r="DP157" s="3">
        <f t="shared" si="296"/>
        <v>476.43055205444921</v>
      </c>
      <c r="DS157">
        <v>59</v>
      </c>
    </row>
    <row r="158" spans="1:123" x14ac:dyDescent="0.3">
      <c r="A158" s="1">
        <v>42525</v>
      </c>
      <c r="B158" s="3">
        <v>141420</v>
      </c>
      <c r="C158" s="4">
        <f t="shared" si="297"/>
        <v>945</v>
      </c>
      <c r="D158" s="4">
        <f t="shared" si="279"/>
        <v>141420</v>
      </c>
      <c r="E158" s="3">
        <f t="shared" si="321"/>
        <v>141420</v>
      </c>
      <c r="F158" s="4">
        <f t="shared" si="305"/>
        <v>945</v>
      </c>
      <c r="G158" s="4">
        <f t="shared" si="268"/>
        <v>476.43055205444921</v>
      </c>
      <c r="H158" s="33"/>
      <c r="I158" s="3">
        <v>59980</v>
      </c>
      <c r="J158" s="4">
        <f t="shared" si="179"/>
        <v>995</v>
      </c>
      <c r="K158" s="4">
        <f t="shared" si="280"/>
        <v>57990</v>
      </c>
      <c r="L158" s="18">
        <f>I158</f>
        <v>59980</v>
      </c>
      <c r="M158" s="4">
        <f>I158-L137</f>
        <v>545</v>
      </c>
      <c r="O158" s="47"/>
      <c r="P158" s="47">
        <v>2022</v>
      </c>
      <c r="Q158" s="21">
        <f>P158</f>
        <v>2022</v>
      </c>
      <c r="R158" s="21">
        <v>0</v>
      </c>
      <c r="S158" s="33"/>
      <c r="T158" s="3">
        <v>93352</v>
      </c>
      <c r="U158" s="4">
        <f t="shared" si="250"/>
        <v>-488</v>
      </c>
      <c r="V158" s="4">
        <f t="shared" si="281"/>
        <v>92182</v>
      </c>
      <c r="W158" s="3">
        <f t="shared" si="298"/>
        <v>93352</v>
      </c>
      <c r="X158" s="4">
        <f t="shared" si="299"/>
        <v>-488</v>
      </c>
      <c r="Z158" s="47"/>
      <c r="AA158" s="47">
        <v>2430</v>
      </c>
      <c r="AB158" s="3">
        <f t="shared" si="365"/>
        <v>2430</v>
      </c>
      <c r="AC158" s="3">
        <v>0</v>
      </c>
      <c r="AD158" s="41">
        <f t="shared" si="324"/>
        <v>0</v>
      </c>
      <c r="AE158" s="3">
        <v>153332</v>
      </c>
      <c r="AF158" s="3">
        <v>3092</v>
      </c>
      <c r="AG158" s="3">
        <v>3348</v>
      </c>
      <c r="AH158" s="4">
        <f t="shared" si="251"/>
        <v>274.76682631711623</v>
      </c>
      <c r="AI158" s="33"/>
      <c r="AJ158" s="47">
        <v>884.06</v>
      </c>
      <c r="AK158" s="3">
        <v>633162</v>
      </c>
      <c r="AL158" s="4">
        <f t="shared" si="242"/>
        <v>2534</v>
      </c>
      <c r="AM158" s="3">
        <v>2420000</v>
      </c>
      <c r="AN158" s="3">
        <f t="shared" si="282"/>
        <v>633162</v>
      </c>
      <c r="AO158" s="3">
        <f t="shared" si="361"/>
        <v>633162</v>
      </c>
      <c r="AP158" s="4">
        <f t="shared" si="350"/>
        <v>2534</v>
      </c>
      <c r="AQ158" s="47" t="s">
        <v>19</v>
      </c>
      <c r="AT158" s="3">
        <v>3092</v>
      </c>
      <c r="AV158" s="3">
        <v>1732</v>
      </c>
      <c r="AW158" s="3">
        <f t="shared" si="316"/>
        <v>1732</v>
      </c>
      <c r="AX158" s="47">
        <v>0</v>
      </c>
      <c r="AY158" s="47">
        <v>0</v>
      </c>
      <c r="AZ158" s="47">
        <v>0</v>
      </c>
      <c r="BA158" s="3">
        <f t="shared" si="287"/>
        <v>1732</v>
      </c>
      <c r="BB158" s="47">
        <v>82</v>
      </c>
      <c r="BC158" s="47">
        <v>0.47</v>
      </c>
      <c r="BD158" s="47">
        <v>0</v>
      </c>
      <c r="BE158" s="3">
        <f t="shared" si="288"/>
        <v>0</v>
      </c>
      <c r="BF158" s="3">
        <f t="shared" si="289"/>
        <v>0</v>
      </c>
      <c r="BG158" s="3" t="b">
        <f t="shared" si="290"/>
        <v>1</v>
      </c>
      <c r="BH158" s="17"/>
      <c r="BI158" s="7"/>
      <c r="BJ158" s="12">
        <v>0</v>
      </c>
      <c r="BK158" s="4">
        <f t="shared" si="252"/>
        <v>1732</v>
      </c>
      <c r="BL158" s="4">
        <f t="shared" si="362"/>
        <v>1279.7979797979799</v>
      </c>
      <c r="BM158" s="4">
        <f t="shared" si="253"/>
        <v>1279.7979797979799</v>
      </c>
      <c r="BN158" s="4">
        <f t="shared" si="254"/>
        <v>3011.7979797979797</v>
      </c>
      <c r="BO158" s="33"/>
      <c r="BP158" s="47">
        <v>508.76</v>
      </c>
      <c r="BQ158" s="3">
        <v>65425</v>
      </c>
      <c r="BR158" s="4">
        <v>210</v>
      </c>
      <c r="BS158" s="4">
        <f t="shared" si="291"/>
        <v>64674</v>
      </c>
      <c r="BT158" s="3">
        <f t="shared" si="371"/>
        <v>64698</v>
      </c>
      <c r="BU158" s="47">
        <v>0</v>
      </c>
      <c r="BV158" s="47" t="s">
        <v>14</v>
      </c>
      <c r="BY158" s="3">
        <v>1735</v>
      </c>
      <c r="BZ158" s="3">
        <v>1732</v>
      </c>
      <c r="CA158" s="3">
        <v>1610</v>
      </c>
      <c r="CB158" s="3">
        <f t="shared" si="367"/>
        <v>1610</v>
      </c>
      <c r="CC158" s="3">
        <v>0</v>
      </c>
      <c r="CD158" s="47">
        <v>0</v>
      </c>
      <c r="CE158" s="47">
        <v>0</v>
      </c>
      <c r="CF158" s="3">
        <f t="shared" si="294"/>
        <v>1610</v>
      </c>
      <c r="CG158" s="47">
        <v>19</v>
      </c>
      <c r="CL158" s="47">
        <v>0</v>
      </c>
      <c r="CM158" s="4">
        <f t="shared" si="257"/>
        <v>0</v>
      </c>
      <c r="CN158" s="4">
        <f t="shared" si="258"/>
        <v>1610</v>
      </c>
      <c r="CO158" s="4">
        <f t="shared" si="259"/>
        <v>0</v>
      </c>
      <c r="CP158" s="4">
        <f t="shared" si="260"/>
        <v>0</v>
      </c>
      <c r="CQ158" s="4">
        <f t="shared" si="261"/>
        <v>0</v>
      </c>
      <c r="CR158" s="4">
        <f t="shared" si="262"/>
        <v>122</v>
      </c>
      <c r="CS158" s="4">
        <f t="shared" si="263"/>
        <v>0</v>
      </c>
      <c r="CT158" s="47">
        <v>0.06</v>
      </c>
      <c r="CU158" s="32"/>
      <c r="CV158" s="47">
        <v>359.77</v>
      </c>
      <c r="CW158" s="47">
        <v>521</v>
      </c>
      <c r="CX158" s="4">
        <v>0</v>
      </c>
      <c r="CY158" s="3">
        <v>1512</v>
      </c>
      <c r="CZ158" s="47">
        <v>0</v>
      </c>
      <c r="DA158" s="47">
        <v>304</v>
      </c>
      <c r="DB158" s="47">
        <v>660</v>
      </c>
      <c r="DC158" s="47">
        <v>385</v>
      </c>
      <c r="DD158" s="3">
        <f t="shared" si="303"/>
        <v>0</v>
      </c>
      <c r="DE158" s="3">
        <f t="shared" si="304"/>
        <v>0</v>
      </c>
      <c r="DF158" s="4">
        <f t="shared" si="247"/>
        <v>1045</v>
      </c>
      <c r="DG158" s="4">
        <v>0</v>
      </c>
      <c r="DH158" s="4">
        <f t="shared" si="295"/>
        <v>0</v>
      </c>
      <c r="DI158" s="3">
        <f t="shared" si="357"/>
        <v>0</v>
      </c>
      <c r="DJ158" s="3">
        <f t="shared" si="264"/>
        <v>565</v>
      </c>
      <c r="DL158" s="3">
        <f t="shared" si="274"/>
        <v>0</v>
      </c>
      <c r="DM158" s="3">
        <f t="shared" si="265"/>
        <v>0</v>
      </c>
      <c r="DN158" s="3">
        <f t="shared" si="266"/>
        <v>0</v>
      </c>
      <c r="DO158" s="3">
        <f t="shared" si="267"/>
        <v>0</v>
      </c>
      <c r="DP158" s="3">
        <f t="shared" si="296"/>
        <v>476.43055205444921</v>
      </c>
      <c r="DS158">
        <v>36</v>
      </c>
    </row>
    <row r="159" spans="1:123" x14ac:dyDescent="0.3">
      <c r="A159" s="1">
        <v>42526</v>
      </c>
      <c r="B159" s="3">
        <v>142365</v>
      </c>
      <c r="C159" s="4">
        <f t="shared" si="297"/>
        <v>945</v>
      </c>
      <c r="D159" s="4">
        <f t="shared" si="279"/>
        <v>142365</v>
      </c>
      <c r="E159" s="3">
        <f t="shared" si="321"/>
        <v>142365</v>
      </c>
      <c r="F159" s="4">
        <f t="shared" si="305"/>
        <v>945</v>
      </c>
      <c r="G159" s="4">
        <f t="shared" si="268"/>
        <v>476.43055205444921</v>
      </c>
      <c r="H159" s="33"/>
      <c r="I159" s="3">
        <v>58919</v>
      </c>
      <c r="J159" s="4">
        <f t="shared" si="179"/>
        <v>-1061</v>
      </c>
      <c r="K159" s="4">
        <f t="shared" si="280"/>
        <v>57990</v>
      </c>
      <c r="L159" s="3">
        <f>I159</f>
        <v>58919</v>
      </c>
      <c r="M159" s="4">
        <f>L137-L158</f>
        <v>-545</v>
      </c>
      <c r="O159" s="47"/>
      <c r="P159" s="47">
        <v>1981</v>
      </c>
      <c r="Q159" s="21">
        <f t="shared" ref="Q159:Q167" si="373">P159+M159/1.98</f>
        <v>1705.7474747474748</v>
      </c>
      <c r="R159" s="21">
        <f t="shared" ref="R159:R167" si="374">-M159/1.98</f>
        <v>275.25252525252523</v>
      </c>
      <c r="S159" s="33"/>
      <c r="T159" s="3">
        <v>93056</v>
      </c>
      <c r="U159" s="4">
        <f t="shared" si="250"/>
        <v>-296</v>
      </c>
      <c r="V159" s="4">
        <f t="shared" si="281"/>
        <v>92182</v>
      </c>
      <c r="W159" s="3">
        <f t="shared" si="298"/>
        <v>93056</v>
      </c>
      <c r="X159" s="4">
        <f t="shared" si="299"/>
        <v>-296</v>
      </c>
      <c r="Z159" s="47"/>
      <c r="AA159" s="47">
        <v>2307</v>
      </c>
      <c r="AB159" s="3">
        <f t="shared" si="365"/>
        <v>2307</v>
      </c>
      <c r="AC159" s="3">
        <v>0</v>
      </c>
      <c r="AD159" s="41">
        <f t="shared" si="324"/>
        <v>275.25252525252523</v>
      </c>
      <c r="AE159" s="3">
        <v>151975</v>
      </c>
      <c r="AF159" s="3">
        <v>2889</v>
      </c>
      <c r="AG159" s="3">
        <v>2205</v>
      </c>
      <c r="AH159" s="4">
        <f t="shared" si="251"/>
        <v>0</v>
      </c>
      <c r="AI159" s="33"/>
      <c r="AJ159" s="47">
        <v>884.46</v>
      </c>
      <c r="AK159" s="3">
        <v>635329</v>
      </c>
      <c r="AL159" s="4">
        <f t="shared" si="242"/>
        <v>2167</v>
      </c>
      <c r="AM159" s="3">
        <v>2420000</v>
      </c>
      <c r="AN159" s="3">
        <f t="shared" si="282"/>
        <v>635329</v>
      </c>
      <c r="AO159" s="3">
        <f t="shared" si="361"/>
        <v>635329</v>
      </c>
      <c r="AP159" s="4">
        <f t="shared" si="350"/>
        <v>2167</v>
      </c>
      <c r="AQ159" s="47" t="s">
        <v>19</v>
      </c>
      <c r="AT159" s="3">
        <v>2889</v>
      </c>
      <c r="AV159" s="3">
        <v>1736</v>
      </c>
      <c r="AW159" s="3">
        <f t="shared" si="316"/>
        <v>1736</v>
      </c>
      <c r="AX159" s="47">
        <v>0</v>
      </c>
      <c r="AY159" s="47">
        <v>0</v>
      </c>
      <c r="AZ159" s="47">
        <v>0</v>
      </c>
      <c r="BA159" s="3">
        <f t="shared" si="287"/>
        <v>1736</v>
      </c>
      <c r="BB159" s="47">
        <v>60</v>
      </c>
      <c r="BC159" s="47">
        <v>0.34</v>
      </c>
      <c r="BD159" s="47">
        <v>0</v>
      </c>
      <c r="BE159" s="3">
        <f t="shared" si="288"/>
        <v>275.25252525252523</v>
      </c>
      <c r="BF159" s="3">
        <f t="shared" si="289"/>
        <v>0</v>
      </c>
      <c r="BG159" s="3" t="b">
        <f t="shared" si="290"/>
        <v>1</v>
      </c>
      <c r="BH159" s="17"/>
      <c r="BI159" s="7"/>
      <c r="BJ159" s="12">
        <v>0</v>
      </c>
      <c r="BK159" s="4">
        <f t="shared" si="252"/>
        <v>1460.7474747474748</v>
      </c>
      <c r="BL159" s="4">
        <f t="shared" si="362"/>
        <v>1094.4444444444443</v>
      </c>
      <c r="BM159" s="4">
        <f t="shared" si="253"/>
        <v>1094.4444444444443</v>
      </c>
      <c r="BN159" s="4">
        <f t="shared" si="254"/>
        <v>2555.1919191919192</v>
      </c>
      <c r="BO159" s="33"/>
      <c r="BP159" s="47">
        <v>509.12</v>
      </c>
      <c r="BQ159" s="3">
        <v>65870</v>
      </c>
      <c r="BR159" s="4">
        <v>445</v>
      </c>
      <c r="BS159" s="4">
        <f t="shared" si="291"/>
        <v>64674</v>
      </c>
      <c r="BT159" s="3">
        <f t="shared" si="371"/>
        <v>64698</v>
      </c>
      <c r="BU159" s="47">
        <v>0</v>
      </c>
      <c r="BV159" s="47" t="s">
        <v>14</v>
      </c>
      <c r="BY159" s="3">
        <v>1759</v>
      </c>
      <c r="BZ159" s="3">
        <v>1736</v>
      </c>
      <c r="CA159" s="3">
        <v>1521</v>
      </c>
      <c r="CB159" s="3">
        <f t="shared" si="367"/>
        <v>1521</v>
      </c>
      <c r="CC159" s="3">
        <v>0</v>
      </c>
      <c r="CD159" s="47">
        <v>0</v>
      </c>
      <c r="CE159" s="47">
        <v>0</v>
      </c>
      <c r="CF159" s="3">
        <f t="shared" si="294"/>
        <v>1521</v>
      </c>
      <c r="CG159" s="47">
        <v>14</v>
      </c>
      <c r="CL159" s="47">
        <v>0</v>
      </c>
      <c r="CM159" s="4">
        <f t="shared" si="257"/>
        <v>275.25252525252523</v>
      </c>
      <c r="CN159" s="4">
        <f t="shared" si="258"/>
        <v>1245.7474747474748</v>
      </c>
      <c r="CO159" s="4">
        <f t="shared" si="259"/>
        <v>0</v>
      </c>
      <c r="CP159" s="4">
        <f t="shared" si="260"/>
        <v>0</v>
      </c>
      <c r="CQ159" s="4">
        <f t="shared" si="261"/>
        <v>0</v>
      </c>
      <c r="CR159" s="4">
        <f t="shared" si="262"/>
        <v>215</v>
      </c>
      <c r="CS159" s="4">
        <f t="shared" si="263"/>
        <v>0</v>
      </c>
      <c r="CT159" s="47">
        <v>0.06</v>
      </c>
      <c r="CU159" s="32"/>
      <c r="CV159" s="47">
        <v>359.71</v>
      </c>
      <c r="CW159" s="47">
        <v>517</v>
      </c>
      <c r="CX159" s="4">
        <v>-4</v>
      </c>
      <c r="CY159" s="3">
        <v>1534</v>
      </c>
      <c r="CZ159" s="47">
        <v>0</v>
      </c>
      <c r="DA159" s="47">
        <v>284</v>
      </c>
      <c r="DB159" s="47">
        <v>639</v>
      </c>
      <c r="DC159" s="47">
        <v>303</v>
      </c>
      <c r="DD159" s="3">
        <f t="shared" si="303"/>
        <v>275.25252525252523</v>
      </c>
      <c r="DE159" s="3">
        <f t="shared" si="304"/>
        <v>0</v>
      </c>
      <c r="DF159" s="4">
        <f t="shared" si="247"/>
        <v>666.74747474747483</v>
      </c>
      <c r="DG159" s="4">
        <v>0</v>
      </c>
      <c r="DH159" s="4">
        <f t="shared" si="295"/>
        <v>0</v>
      </c>
      <c r="DI159" s="3">
        <f t="shared" si="357"/>
        <v>0</v>
      </c>
      <c r="DJ159" s="3">
        <f t="shared" si="264"/>
        <v>579</v>
      </c>
      <c r="DL159" s="3">
        <f t="shared" si="274"/>
        <v>0</v>
      </c>
      <c r="DM159" s="3">
        <f t="shared" si="265"/>
        <v>0</v>
      </c>
      <c r="DN159" s="3">
        <f t="shared" si="266"/>
        <v>0</v>
      </c>
      <c r="DO159" s="3">
        <f t="shared" si="267"/>
        <v>0</v>
      </c>
      <c r="DP159" s="3">
        <f t="shared" si="296"/>
        <v>476.43055205444921</v>
      </c>
      <c r="DS159">
        <v>58</v>
      </c>
    </row>
    <row r="160" spans="1:123" x14ac:dyDescent="0.3">
      <c r="A160" s="1">
        <v>42527</v>
      </c>
      <c r="B160" s="3">
        <v>143309</v>
      </c>
      <c r="C160" s="4">
        <f t="shared" si="297"/>
        <v>944</v>
      </c>
      <c r="D160" s="4">
        <f t="shared" si="279"/>
        <v>143309</v>
      </c>
      <c r="E160" s="3">
        <f t="shared" si="321"/>
        <v>143309</v>
      </c>
      <c r="F160" s="4">
        <f t="shared" si="305"/>
        <v>944</v>
      </c>
      <c r="G160" s="4">
        <f t="shared" si="268"/>
        <v>475.92639274010588</v>
      </c>
      <c r="H160" s="33"/>
      <c r="I160" s="3">
        <v>58903</v>
      </c>
      <c r="J160" s="4">
        <f t="shared" si="179"/>
        <v>-16</v>
      </c>
      <c r="K160" s="4">
        <f t="shared" si="280"/>
        <v>57990</v>
      </c>
      <c r="L160" s="3">
        <f>I160</f>
        <v>58903</v>
      </c>
      <c r="M160" s="4">
        <v>0</v>
      </c>
      <c r="O160" s="47"/>
      <c r="P160" s="47">
        <v>1918</v>
      </c>
      <c r="Q160" s="21">
        <f t="shared" si="373"/>
        <v>1918</v>
      </c>
      <c r="R160" s="21">
        <f t="shared" si="374"/>
        <v>0</v>
      </c>
      <c r="S160" s="33"/>
      <c r="T160" s="3">
        <v>92915</v>
      </c>
      <c r="U160" s="4">
        <f t="shared" si="250"/>
        <v>-141</v>
      </c>
      <c r="V160" s="4">
        <f t="shared" si="281"/>
        <v>92182</v>
      </c>
      <c r="W160" s="3">
        <f t="shared" si="298"/>
        <v>92915</v>
      </c>
      <c r="X160" s="4">
        <f t="shared" si="299"/>
        <v>-141</v>
      </c>
      <c r="Z160" s="47"/>
      <c r="AA160" s="47">
        <v>2142</v>
      </c>
      <c r="AB160" s="3">
        <f t="shared" si="365"/>
        <v>2142</v>
      </c>
      <c r="AC160" s="3">
        <v>0</v>
      </c>
      <c r="AD160" s="41">
        <f t="shared" si="324"/>
        <v>0</v>
      </c>
      <c r="AE160" s="3">
        <v>151818</v>
      </c>
      <c r="AF160" s="3">
        <v>2823</v>
      </c>
      <c r="AG160" s="3">
        <v>2744</v>
      </c>
      <c r="AH160" s="4">
        <f t="shared" si="251"/>
        <v>0</v>
      </c>
      <c r="AI160" s="33"/>
      <c r="AJ160" s="47">
        <v>884.98</v>
      </c>
      <c r="AK160" s="3">
        <v>638146</v>
      </c>
      <c r="AL160" s="4">
        <f t="shared" si="242"/>
        <v>2817</v>
      </c>
      <c r="AM160" s="3">
        <v>2420000</v>
      </c>
      <c r="AN160" s="3">
        <f t="shared" si="282"/>
        <v>638146</v>
      </c>
      <c r="AO160" s="3">
        <f t="shared" si="361"/>
        <v>638146</v>
      </c>
      <c r="AP160" s="4">
        <f t="shared" si="350"/>
        <v>2817</v>
      </c>
      <c r="AQ160" s="47" t="s">
        <v>19</v>
      </c>
      <c r="AT160" s="3">
        <v>2823</v>
      </c>
      <c r="AV160" s="3">
        <v>1326</v>
      </c>
      <c r="AW160" s="3">
        <f t="shared" si="316"/>
        <v>1326</v>
      </c>
      <c r="AX160" s="47">
        <v>0</v>
      </c>
      <c r="AY160" s="47">
        <v>0</v>
      </c>
      <c r="AZ160" s="47">
        <v>0</v>
      </c>
      <c r="BA160" s="3">
        <f t="shared" si="287"/>
        <v>1326</v>
      </c>
      <c r="BB160" s="47">
        <v>77</v>
      </c>
      <c r="BC160" s="47">
        <v>0.44</v>
      </c>
      <c r="BD160" s="47">
        <v>0</v>
      </c>
      <c r="BE160" s="3">
        <f t="shared" si="288"/>
        <v>0</v>
      </c>
      <c r="BF160" s="3">
        <f t="shared" si="289"/>
        <v>0</v>
      </c>
      <c r="BG160" s="3" t="b">
        <f t="shared" si="290"/>
        <v>1</v>
      </c>
      <c r="BH160" s="17"/>
      <c r="BI160" s="7"/>
      <c r="BJ160" s="12">
        <v>0</v>
      </c>
      <c r="BK160" s="4">
        <f t="shared" si="252"/>
        <v>1326</v>
      </c>
      <c r="BL160" s="4">
        <f t="shared" si="362"/>
        <v>1422.7272727272727</v>
      </c>
      <c r="BM160" s="4">
        <f t="shared" si="253"/>
        <v>1422.7272727272727</v>
      </c>
      <c r="BN160" s="4">
        <f t="shared" si="254"/>
        <v>2748.727272727273</v>
      </c>
      <c r="BO160" s="33"/>
      <c r="BP160" s="47">
        <v>508.86</v>
      </c>
      <c r="BQ160" s="3">
        <v>65548</v>
      </c>
      <c r="BR160" s="4">
        <v>-322</v>
      </c>
      <c r="BS160" s="4">
        <f t="shared" si="291"/>
        <v>64674</v>
      </c>
      <c r="BT160" s="3">
        <f t="shared" ref="BT160:BT163" si="375">BT159</f>
        <v>64698</v>
      </c>
      <c r="BU160" s="4">
        <f t="shared" ref="BU160:BU162" si="376">BT160-BT159</f>
        <v>0</v>
      </c>
      <c r="BV160" s="47" t="s">
        <v>15</v>
      </c>
      <c r="BY160" s="3">
        <v>1324</v>
      </c>
      <c r="BZ160" s="3">
        <v>1326</v>
      </c>
      <c r="CA160" s="3">
        <v>1468</v>
      </c>
      <c r="CB160" s="3">
        <f t="shared" si="367"/>
        <v>1468</v>
      </c>
      <c r="CC160" s="3">
        <v>0</v>
      </c>
      <c r="CD160" s="47">
        <v>0</v>
      </c>
      <c r="CE160" s="47">
        <v>0</v>
      </c>
      <c r="CF160" s="3">
        <f t="shared" si="294"/>
        <v>1468</v>
      </c>
      <c r="CG160" s="47">
        <v>18</v>
      </c>
      <c r="CL160" s="47">
        <v>0</v>
      </c>
      <c r="CM160" s="4">
        <f t="shared" si="257"/>
        <v>0</v>
      </c>
      <c r="CN160" s="4">
        <f t="shared" si="258"/>
        <v>1326</v>
      </c>
      <c r="CO160" s="4">
        <f t="shared" si="259"/>
        <v>0</v>
      </c>
      <c r="CP160" s="4">
        <f t="shared" si="260"/>
        <v>142</v>
      </c>
      <c r="CQ160" s="4">
        <f t="shared" si="261"/>
        <v>0</v>
      </c>
      <c r="CR160" s="4">
        <f t="shared" si="262"/>
        <v>0</v>
      </c>
      <c r="CS160" s="4">
        <f t="shared" si="263"/>
        <v>0</v>
      </c>
      <c r="CT160" s="47">
        <v>0.04</v>
      </c>
      <c r="CU160" s="32"/>
      <c r="CV160" s="47">
        <v>359.73</v>
      </c>
      <c r="CW160" s="47">
        <v>518</v>
      </c>
      <c r="CX160" s="4">
        <v>1</v>
      </c>
      <c r="CY160" s="3">
        <v>1544</v>
      </c>
      <c r="CZ160" s="47">
        <v>0</v>
      </c>
      <c r="DA160" s="47">
        <v>253</v>
      </c>
      <c r="DB160" s="47">
        <v>684</v>
      </c>
      <c r="DC160" s="47">
        <v>225</v>
      </c>
      <c r="DD160" s="3">
        <f t="shared" si="303"/>
        <v>0</v>
      </c>
      <c r="DE160" s="3">
        <f t="shared" si="304"/>
        <v>0</v>
      </c>
      <c r="DF160" s="4">
        <f t="shared" si="247"/>
        <v>909</v>
      </c>
      <c r="DG160" s="4">
        <v>0</v>
      </c>
      <c r="DH160" s="4">
        <f t="shared" si="295"/>
        <v>0</v>
      </c>
      <c r="DI160" s="3">
        <f t="shared" si="357"/>
        <v>0</v>
      </c>
      <c r="DJ160" s="3">
        <f t="shared" si="264"/>
        <v>559</v>
      </c>
      <c r="DL160" s="3">
        <f t="shared" si="274"/>
        <v>0</v>
      </c>
      <c r="DM160" s="3">
        <f t="shared" si="265"/>
        <v>0</v>
      </c>
      <c r="DN160" s="3">
        <f t="shared" si="266"/>
        <v>0</v>
      </c>
      <c r="DO160" s="3">
        <f t="shared" si="267"/>
        <v>0</v>
      </c>
      <c r="DP160" s="3">
        <f t="shared" si="296"/>
        <v>475.92639274010588</v>
      </c>
      <c r="DS160">
        <v>67</v>
      </c>
    </row>
    <row r="161" spans="1:123" x14ac:dyDescent="0.3">
      <c r="A161" s="1">
        <v>42528</v>
      </c>
      <c r="B161" s="3">
        <v>143818</v>
      </c>
      <c r="C161" s="4">
        <f t="shared" si="297"/>
        <v>509</v>
      </c>
      <c r="D161" s="4">
        <f t="shared" si="279"/>
        <v>143818</v>
      </c>
      <c r="E161" s="3">
        <f t="shared" si="321"/>
        <v>143818</v>
      </c>
      <c r="F161" s="4">
        <f t="shared" si="305"/>
        <v>509</v>
      </c>
      <c r="G161" s="4">
        <f t="shared" si="268"/>
        <v>256.61709100075626</v>
      </c>
      <c r="H161" s="33"/>
      <c r="I161" s="3">
        <v>58956</v>
      </c>
      <c r="J161" s="4">
        <f t="shared" ref="J161:J224" si="377">I161-I160</f>
        <v>53</v>
      </c>
      <c r="K161" s="4">
        <f t="shared" si="280"/>
        <v>57990</v>
      </c>
      <c r="L161" s="3">
        <f t="shared" ref="L161:L167" si="378">I161</f>
        <v>58956</v>
      </c>
      <c r="M161" s="4">
        <v>0</v>
      </c>
      <c r="O161" s="47"/>
      <c r="P161" s="47">
        <v>1958</v>
      </c>
      <c r="Q161" s="21">
        <f t="shared" si="373"/>
        <v>1958</v>
      </c>
      <c r="R161" s="21">
        <f t="shared" si="374"/>
        <v>0</v>
      </c>
      <c r="S161" s="33"/>
      <c r="T161" s="3">
        <v>92971</v>
      </c>
      <c r="U161" s="4">
        <f t="shared" si="250"/>
        <v>56</v>
      </c>
      <c r="V161" s="4">
        <f t="shared" si="281"/>
        <v>92182</v>
      </c>
      <c r="W161" s="3">
        <f>W160</f>
        <v>92915</v>
      </c>
      <c r="X161" s="4">
        <f t="shared" si="299"/>
        <v>0</v>
      </c>
      <c r="Z161" s="47"/>
      <c r="AA161" s="47">
        <v>2080</v>
      </c>
      <c r="AB161" s="3">
        <f t="shared" si="365"/>
        <v>2080</v>
      </c>
      <c r="AC161" s="3">
        <v>0</v>
      </c>
      <c r="AD161" s="41">
        <f t="shared" si="324"/>
        <v>0</v>
      </c>
      <c r="AE161" s="3">
        <v>151927</v>
      </c>
      <c r="AF161" s="3">
        <v>2736</v>
      </c>
      <c r="AG161" s="3">
        <v>2791</v>
      </c>
      <c r="AH161" s="4">
        <f t="shared" si="251"/>
        <v>0</v>
      </c>
      <c r="AI161" s="33"/>
      <c r="AJ161" s="47">
        <v>885.51</v>
      </c>
      <c r="AK161" s="3">
        <v>641031</v>
      </c>
      <c r="AL161" s="4">
        <f t="shared" si="242"/>
        <v>2885</v>
      </c>
      <c r="AM161" s="3">
        <v>2420000</v>
      </c>
      <c r="AN161" s="3">
        <f t="shared" si="282"/>
        <v>638091</v>
      </c>
      <c r="AO161" s="3">
        <f t="shared" ref="AO161:AO164" si="379">AO160</f>
        <v>638146</v>
      </c>
      <c r="AP161" s="4">
        <f t="shared" si="350"/>
        <v>0</v>
      </c>
      <c r="AQ161" s="47" t="s">
        <v>14</v>
      </c>
      <c r="AT161" s="3">
        <v>2736</v>
      </c>
      <c r="AV161" s="3">
        <v>1220</v>
      </c>
      <c r="AW161" s="3">
        <f t="shared" si="316"/>
        <v>1220</v>
      </c>
      <c r="AX161" s="47">
        <v>0</v>
      </c>
      <c r="AY161" s="47">
        <v>0</v>
      </c>
      <c r="AZ161" s="47">
        <v>0</v>
      </c>
      <c r="BA161" s="3">
        <f t="shared" si="287"/>
        <v>1220</v>
      </c>
      <c r="BB161" s="47">
        <v>62</v>
      </c>
      <c r="BC161" s="47">
        <v>0.35</v>
      </c>
      <c r="BD161" s="47">
        <v>0</v>
      </c>
      <c r="BE161" s="3">
        <f t="shared" si="288"/>
        <v>0</v>
      </c>
      <c r="BF161" s="3">
        <f t="shared" si="289"/>
        <v>0</v>
      </c>
      <c r="BG161" s="3" t="b">
        <f t="shared" si="290"/>
        <v>1</v>
      </c>
      <c r="BH161" s="17"/>
      <c r="BI161" s="7"/>
      <c r="BJ161" s="12">
        <v>0</v>
      </c>
      <c r="BK161" s="4">
        <f t="shared" si="252"/>
        <v>1220</v>
      </c>
      <c r="BL161" s="4">
        <f t="shared" si="362"/>
        <v>1457.0707070707072</v>
      </c>
      <c r="BM161" s="4">
        <f t="shared" si="253"/>
        <v>1457.0707070707072</v>
      </c>
      <c r="BN161" s="4">
        <f t="shared" si="254"/>
        <v>2677.0707070707072</v>
      </c>
      <c r="BO161" s="33"/>
      <c r="BP161" s="47">
        <v>508.43</v>
      </c>
      <c r="BQ161" s="3">
        <v>65018</v>
      </c>
      <c r="BR161" s="4">
        <v>-530</v>
      </c>
      <c r="BS161" s="4">
        <f t="shared" si="291"/>
        <v>64674</v>
      </c>
      <c r="BT161" s="3">
        <f t="shared" si="375"/>
        <v>64698</v>
      </c>
      <c r="BU161" s="4">
        <f t="shared" si="376"/>
        <v>0</v>
      </c>
      <c r="BV161" s="47" t="s">
        <v>15</v>
      </c>
      <c r="BY161" s="3">
        <v>1229</v>
      </c>
      <c r="BZ161" s="3">
        <v>1220</v>
      </c>
      <c r="CA161" s="3">
        <v>1482</v>
      </c>
      <c r="CB161" s="3">
        <f t="shared" si="367"/>
        <v>1482</v>
      </c>
      <c r="CC161" s="3">
        <v>0</v>
      </c>
      <c r="CD161" s="47">
        <v>0</v>
      </c>
      <c r="CE161" s="47">
        <v>0</v>
      </c>
      <c r="CF161" s="3">
        <f t="shared" si="294"/>
        <v>1482</v>
      </c>
      <c r="CG161" s="47">
        <v>14</v>
      </c>
      <c r="CL161" s="47">
        <v>0</v>
      </c>
      <c r="CM161" s="4">
        <f t="shared" si="257"/>
        <v>0</v>
      </c>
      <c r="CN161" s="4">
        <f t="shared" si="258"/>
        <v>1220</v>
      </c>
      <c r="CO161" s="4">
        <f t="shared" si="259"/>
        <v>0</v>
      </c>
      <c r="CP161" s="4">
        <f t="shared" si="260"/>
        <v>262</v>
      </c>
      <c r="CQ161" s="4">
        <f t="shared" si="261"/>
        <v>0</v>
      </c>
      <c r="CR161" s="4">
        <f t="shared" si="262"/>
        <v>0</v>
      </c>
      <c r="CS161" s="4">
        <f t="shared" si="263"/>
        <v>0</v>
      </c>
      <c r="CT161" s="47">
        <v>0.02</v>
      </c>
      <c r="CU161" s="32"/>
      <c r="CV161" s="47">
        <v>359.73</v>
      </c>
      <c r="CW161" s="47">
        <v>518</v>
      </c>
      <c r="CX161" s="4">
        <v>0</v>
      </c>
      <c r="CY161" s="3">
        <v>1480</v>
      </c>
      <c r="CZ161" s="47">
        <v>0</v>
      </c>
      <c r="DA161" s="47">
        <v>254</v>
      </c>
      <c r="DB161" s="47">
        <v>702</v>
      </c>
      <c r="DC161" s="47">
        <v>245</v>
      </c>
      <c r="DD161" s="3">
        <f t="shared" si="303"/>
        <v>0</v>
      </c>
      <c r="DE161" s="3">
        <f t="shared" si="304"/>
        <v>0</v>
      </c>
      <c r="DF161" s="4">
        <f t="shared" si="247"/>
        <v>947</v>
      </c>
      <c r="DG161" s="4">
        <v>0</v>
      </c>
      <c r="DH161" s="4">
        <f t="shared" si="295"/>
        <v>0</v>
      </c>
      <c r="DI161" s="3">
        <f t="shared" si="357"/>
        <v>0</v>
      </c>
      <c r="DJ161" s="3">
        <f t="shared" si="264"/>
        <v>535</v>
      </c>
      <c r="DL161" s="3">
        <f t="shared" si="274"/>
        <v>0</v>
      </c>
      <c r="DM161" s="3">
        <f t="shared" si="265"/>
        <v>0</v>
      </c>
      <c r="DN161" s="3">
        <f t="shared" si="266"/>
        <v>0</v>
      </c>
      <c r="DO161" s="3">
        <f t="shared" si="267"/>
        <v>0</v>
      </c>
      <c r="DP161" s="3">
        <f t="shared" si="296"/>
        <v>0</v>
      </c>
      <c r="DS161">
        <v>66</v>
      </c>
    </row>
    <row r="162" spans="1:123" x14ac:dyDescent="0.3">
      <c r="A162" s="1">
        <v>42529</v>
      </c>
      <c r="B162" s="3">
        <v>144499</v>
      </c>
      <c r="C162" s="4">
        <f t="shared" si="297"/>
        <v>681</v>
      </c>
      <c r="D162" s="4">
        <f t="shared" si="279"/>
        <v>143478</v>
      </c>
      <c r="E162" s="3">
        <f t="shared" si="321"/>
        <v>144499</v>
      </c>
      <c r="F162" s="4">
        <f t="shared" si="305"/>
        <v>681</v>
      </c>
      <c r="G162" s="4">
        <f t="shared" si="268"/>
        <v>343.33249306780942</v>
      </c>
      <c r="H162" s="33"/>
      <c r="I162" s="3">
        <v>58948</v>
      </c>
      <c r="J162" s="4">
        <f t="shared" si="377"/>
        <v>-8</v>
      </c>
      <c r="K162" s="4">
        <f t="shared" si="280"/>
        <v>57990</v>
      </c>
      <c r="L162" s="3">
        <f t="shared" si="378"/>
        <v>58948</v>
      </c>
      <c r="M162" s="4">
        <v>0</v>
      </c>
      <c r="O162" s="47"/>
      <c r="P162" s="47">
        <v>2005</v>
      </c>
      <c r="Q162" s="21">
        <f t="shared" si="373"/>
        <v>2005</v>
      </c>
      <c r="R162" s="21">
        <f t="shared" si="374"/>
        <v>0</v>
      </c>
      <c r="S162" s="33"/>
      <c r="T162" s="3">
        <v>93105</v>
      </c>
      <c r="U162" s="4">
        <f t="shared" si="250"/>
        <v>134</v>
      </c>
      <c r="V162" s="4">
        <f t="shared" si="281"/>
        <v>92182</v>
      </c>
      <c r="W162" s="3">
        <f t="shared" ref="W162:W163" si="380">W161</f>
        <v>92915</v>
      </c>
      <c r="X162" s="4">
        <f t="shared" ref="X162:X164" si="381">W162-W161</f>
        <v>0</v>
      </c>
      <c r="Z162" s="47"/>
      <c r="AA162" s="47">
        <v>2088</v>
      </c>
      <c r="AB162" s="3">
        <f t="shared" si="365"/>
        <v>2088</v>
      </c>
      <c r="AC162" s="3">
        <v>0</v>
      </c>
      <c r="AD162" s="41">
        <f t="shared" si="324"/>
        <v>0</v>
      </c>
      <c r="AE162" s="3">
        <v>152053</v>
      </c>
      <c r="AF162" s="3">
        <v>2715</v>
      </c>
      <c r="AG162" s="3">
        <v>2779</v>
      </c>
      <c r="AH162" s="4">
        <f t="shared" si="251"/>
        <v>0</v>
      </c>
      <c r="AI162" s="33"/>
      <c r="AJ162" s="47">
        <v>885.95</v>
      </c>
      <c r="AK162" s="3">
        <v>643428</v>
      </c>
      <c r="AL162" s="4">
        <f t="shared" si="242"/>
        <v>2397</v>
      </c>
      <c r="AM162" s="3">
        <v>2420000</v>
      </c>
      <c r="AN162" s="3">
        <f t="shared" si="282"/>
        <v>636683</v>
      </c>
      <c r="AO162" s="3">
        <f t="shared" si="379"/>
        <v>638146</v>
      </c>
      <c r="AP162" s="4">
        <f t="shared" si="350"/>
        <v>0</v>
      </c>
      <c r="AQ162" s="47" t="s">
        <v>14</v>
      </c>
      <c r="AT162" s="3">
        <v>2715</v>
      </c>
      <c r="AV162" s="3">
        <v>1431</v>
      </c>
      <c r="AW162" s="3">
        <f t="shared" si="316"/>
        <v>1431</v>
      </c>
      <c r="AX162" s="47">
        <v>0</v>
      </c>
      <c r="AY162" s="47">
        <v>0</v>
      </c>
      <c r="AZ162" s="47">
        <v>0</v>
      </c>
      <c r="BA162" s="3">
        <f t="shared" si="287"/>
        <v>1431</v>
      </c>
      <c r="BB162" s="47">
        <v>76</v>
      </c>
      <c r="BC162" s="47">
        <v>0.43</v>
      </c>
      <c r="BD162" s="47">
        <v>0</v>
      </c>
      <c r="BE162" s="3">
        <f t="shared" si="288"/>
        <v>0</v>
      </c>
      <c r="BF162" s="3">
        <f t="shared" si="289"/>
        <v>0</v>
      </c>
      <c r="BG162" s="3" t="b">
        <f t="shared" si="290"/>
        <v>1</v>
      </c>
      <c r="BH162" s="17"/>
      <c r="BI162" s="7"/>
      <c r="BJ162" s="12">
        <v>0</v>
      </c>
      <c r="BK162" s="4">
        <f t="shared" si="252"/>
        <v>1431</v>
      </c>
      <c r="BL162" s="4">
        <f t="shared" si="362"/>
        <v>1210.6060606060605</v>
      </c>
      <c r="BM162" s="4">
        <f t="shared" si="253"/>
        <v>1210.6060606060605</v>
      </c>
      <c r="BN162" s="4">
        <f t="shared" si="254"/>
        <v>2641.6060606060605</v>
      </c>
      <c r="BO162" s="33"/>
      <c r="BP162" s="47">
        <v>508.17</v>
      </c>
      <c r="BQ162" s="3">
        <v>64698</v>
      </c>
      <c r="BR162" s="4">
        <v>-320</v>
      </c>
      <c r="BS162" s="4">
        <f t="shared" si="291"/>
        <v>64674</v>
      </c>
      <c r="BT162" s="3">
        <f t="shared" si="375"/>
        <v>64698</v>
      </c>
      <c r="BU162" s="4">
        <f t="shared" si="376"/>
        <v>0</v>
      </c>
      <c r="BV162" s="47" t="s">
        <v>15</v>
      </c>
      <c r="BY162" s="3">
        <v>1407</v>
      </c>
      <c r="BZ162" s="3">
        <v>1431</v>
      </c>
      <c r="CA162" s="3">
        <v>1551</v>
      </c>
      <c r="CB162" s="3">
        <f t="shared" si="367"/>
        <v>1551</v>
      </c>
      <c r="CC162" s="3">
        <v>0</v>
      </c>
      <c r="CD162" s="47">
        <v>0</v>
      </c>
      <c r="CE162" s="47">
        <v>0</v>
      </c>
      <c r="CF162" s="3">
        <f t="shared" si="294"/>
        <v>1551</v>
      </c>
      <c r="CG162" s="47">
        <v>17</v>
      </c>
      <c r="CL162" s="47">
        <v>0</v>
      </c>
      <c r="CM162" s="4">
        <f t="shared" si="257"/>
        <v>0</v>
      </c>
      <c r="CN162" s="4">
        <f t="shared" si="258"/>
        <v>1431</v>
      </c>
      <c r="CO162" s="4">
        <f t="shared" si="259"/>
        <v>0</v>
      </c>
      <c r="CP162" s="4">
        <f t="shared" si="260"/>
        <v>120</v>
      </c>
      <c r="CQ162" s="4">
        <f t="shared" si="261"/>
        <v>0</v>
      </c>
      <c r="CR162" s="4">
        <f t="shared" si="262"/>
        <v>0</v>
      </c>
      <c r="CS162" s="4">
        <f t="shared" si="263"/>
        <v>0</v>
      </c>
      <c r="CT162" s="47">
        <v>0.02</v>
      </c>
      <c r="CU162" s="32"/>
      <c r="CV162" s="47">
        <v>359.68</v>
      </c>
      <c r="CW162" s="47">
        <v>515</v>
      </c>
      <c r="CX162" s="4">
        <v>-3</v>
      </c>
      <c r="CY162" s="3">
        <v>1477</v>
      </c>
      <c r="CZ162" s="47">
        <v>0</v>
      </c>
      <c r="DA162" s="47">
        <v>233</v>
      </c>
      <c r="DB162" s="47">
        <v>689</v>
      </c>
      <c r="DC162" s="47">
        <v>322</v>
      </c>
      <c r="DD162" s="3">
        <f t="shared" si="303"/>
        <v>0</v>
      </c>
      <c r="DE162" s="3">
        <f t="shared" si="304"/>
        <v>0</v>
      </c>
      <c r="DF162" s="4">
        <f t="shared" si="247"/>
        <v>1011</v>
      </c>
      <c r="DG162" s="4">
        <v>0</v>
      </c>
      <c r="DH162" s="4">
        <f t="shared" si="295"/>
        <v>0</v>
      </c>
      <c r="DI162" s="3">
        <f t="shared" si="357"/>
        <v>0</v>
      </c>
      <c r="DJ162" s="3">
        <f t="shared" si="264"/>
        <v>540</v>
      </c>
      <c r="DL162" s="3">
        <f t="shared" si="274"/>
        <v>0</v>
      </c>
      <c r="DM162" s="3">
        <f t="shared" si="265"/>
        <v>0</v>
      </c>
      <c r="DN162" s="3">
        <f t="shared" si="266"/>
        <v>0</v>
      </c>
      <c r="DO162" s="3">
        <f t="shared" si="267"/>
        <v>0</v>
      </c>
      <c r="DP162" s="3">
        <f t="shared" si="296"/>
        <v>0</v>
      </c>
      <c r="DS162">
        <v>70</v>
      </c>
    </row>
    <row r="163" spans="1:123" x14ac:dyDescent="0.3">
      <c r="A163" s="1">
        <v>42530</v>
      </c>
      <c r="B163" s="3">
        <v>144841</v>
      </c>
      <c r="C163" s="4">
        <f t="shared" si="297"/>
        <v>342</v>
      </c>
      <c r="D163" s="4">
        <f t="shared" si="279"/>
        <v>143139</v>
      </c>
      <c r="E163" s="3">
        <f t="shared" si="321"/>
        <v>144841</v>
      </c>
      <c r="F163" s="4">
        <f t="shared" si="305"/>
        <v>342</v>
      </c>
      <c r="G163" s="4">
        <f t="shared" si="268"/>
        <v>172.4224855054197</v>
      </c>
      <c r="H163" s="33"/>
      <c r="I163" s="3">
        <v>58768</v>
      </c>
      <c r="J163" s="4">
        <f t="shared" si="377"/>
        <v>-180</v>
      </c>
      <c r="K163" s="4">
        <f t="shared" si="280"/>
        <v>57990</v>
      </c>
      <c r="L163" s="3">
        <f t="shared" si="378"/>
        <v>58768</v>
      </c>
      <c r="M163" s="4">
        <v>0</v>
      </c>
      <c r="O163" s="47"/>
      <c r="P163" s="47">
        <v>1893</v>
      </c>
      <c r="Q163" s="21">
        <f t="shared" si="373"/>
        <v>1893</v>
      </c>
      <c r="R163" s="21">
        <f t="shared" si="374"/>
        <v>0</v>
      </c>
      <c r="S163" s="33"/>
      <c r="T163" s="3">
        <v>92978</v>
      </c>
      <c r="U163" s="4">
        <f t="shared" si="250"/>
        <v>-127</v>
      </c>
      <c r="V163" s="4">
        <f t="shared" si="281"/>
        <v>92182</v>
      </c>
      <c r="W163" s="3">
        <f t="shared" si="380"/>
        <v>92915</v>
      </c>
      <c r="X163" s="4">
        <f t="shared" si="381"/>
        <v>0</v>
      </c>
      <c r="Z163" s="47"/>
      <c r="AA163" s="47">
        <v>2090</v>
      </c>
      <c r="AB163" s="3">
        <f t="shared" si="365"/>
        <v>2090</v>
      </c>
      <c r="AC163" s="3">
        <v>0</v>
      </c>
      <c r="AD163" s="41">
        <f t="shared" si="324"/>
        <v>0</v>
      </c>
      <c r="AE163" s="3">
        <v>151746</v>
      </c>
      <c r="AF163" s="3">
        <v>2778</v>
      </c>
      <c r="AG163" s="3">
        <v>2623</v>
      </c>
      <c r="AH163" s="4">
        <f t="shared" si="251"/>
        <v>0</v>
      </c>
      <c r="AI163" s="33"/>
      <c r="AJ163" s="47">
        <v>886.18</v>
      </c>
      <c r="AK163" s="3">
        <v>644686</v>
      </c>
      <c r="AL163" s="4">
        <f t="shared" si="242"/>
        <v>1258</v>
      </c>
      <c r="AM163" s="3">
        <v>2420000</v>
      </c>
      <c r="AN163" s="3">
        <f t="shared" si="282"/>
        <v>635220</v>
      </c>
      <c r="AO163" s="3">
        <f t="shared" si="379"/>
        <v>638146</v>
      </c>
      <c r="AP163" s="4">
        <f t="shared" si="350"/>
        <v>0</v>
      </c>
      <c r="AQ163" s="47" t="s">
        <v>14</v>
      </c>
      <c r="AT163" s="3">
        <v>2778</v>
      </c>
      <c r="AV163" s="3">
        <v>2073</v>
      </c>
      <c r="AW163" s="3">
        <f t="shared" si="316"/>
        <v>2073</v>
      </c>
      <c r="AX163" s="47">
        <v>0</v>
      </c>
      <c r="AY163" s="47">
        <v>0</v>
      </c>
      <c r="AZ163" s="47">
        <v>0</v>
      </c>
      <c r="BA163" s="3">
        <f t="shared" si="287"/>
        <v>2073</v>
      </c>
      <c r="BB163" s="47">
        <v>71</v>
      </c>
      <c r="BC163" s="47">
        <v>0.4</v>
      </c>
      <c r="BD163" s="47">
        <v>0</v>
      </c>
      <c r="BE163" s="3">
        <f t="shared" si="288"/>
        <v>0</v>
      </c>
      <c r="BF163" s="3">
        <f t="shared" si="289"/>
        <v>0</v>
      </c>
      <c r="BG163" s="3" t="b">
        <f t="shared" si="290"/>
        <v>1</v>
      </c>
      <c r="BH163" s="17"/>
      <c r="BI163" s="7"/>
      <c r="BJ163" s="12">
        <v>0</v>
      </c>
      <c r="BK163" s="4">
        <f t="shared" si="252"/>
        <v>2073</v>
      </c>
      <c r="BL163" s="4">
        <f t="shared" si="362"/>
        <v>635.35353535353534</v>
      </c>
      <c r="BM163" s="4">
        <f t="shared" si="253"/>
        <v>635.35353535353534</v>
      </c>
      <c r="BN163" s="4">
        <f t="shared" si="254"/>
        <v>2708.3535353535353</v>
      </c>
      <c r="BO163" s="33"/>
      <c r="BP163" s="47">
        <v>509.02</v>
      </c>
      <c r="BQ163" s="3">
        <v>65745</v>
      </c>
      <c r="BR163" s="4">
        <v>1047</v>
      </c>
      <c r="BS163" s="4">
        <f t="shared" si="291"/>
        <v>64674</v>
      </c>
      <c r="BT163" s="3">
        <f t="shared" si="375"/>
        <v>64698</v>
      </c>
      <c r="BU163" s="47">
        <v>0</v>
      </c>
      <c r="BV163" s="47" t="s">
        <v>14</v>
      </c>
      <c r="BY163" s="3">
        <v>2068</v>
      </c>
      <c r="BZ163" s="3">
        <v>2073</v>
      </c>
      <c r="CA163" s="3">
        <v>1524</v>
      </c>
      <c r="CB163" s="3">
        <f t="shared" si="367"/>
        <v>1524</v>
      </c>
      <c r="CC163" s="3">
        <v>0</v>
      </c>
      <c r="CD163" s="47">
        <v>0</v>
      </c>
      <c r="CE163" s="47">
        <v>0</v>
      </c>
      <c r="CF163" s="3">
        <f t="shared" si="294"/>
        <v>1524</v>
      </c>
      <c r="CG163" s="47">
        <v>16</v>
      </c>
      <c r="CL163" s="47">
        <v>0</v>
      </c>
      <c r="CM163" s="4">
        <f t="shared" si="257"/>
        <v>0</v>
      </c>
      <c r="CN163" s="4">
        <f t="shared" si="258"/>
        <v>1524</v>
      </c>
      <c r="CO163" s="4">
        <f t="shared" si="259"/>
        <v>0</v>
      </c>
      <c r="CP163" s="4">
        <f t="shared" si="260"/>
        <v>0</v>
      </c>
      <c r="CQ163" s="4">
        <f t="shared" si="261"/>
        <v>0</v>
      </c>
      <c r="CR163" s="4">
        <f t="shared" si="262"/>
        <v>549</v>
      </c>
      <c r="CS163" s="4">
        <f t="shared" si="263"/>
        <v>0</v>
      </c>
      <c r="CT163" s="47">
        <v>0.01</v>
      </c>
      <c r="CU163" s="32"/>
      <c r="CV163" s="47">
        <v>359.7</v>
      </c>
      <c r="CW163" s="47">
        <v>516</v>
      </c>
      <c r="CX163" s="4">
        <v>1</v>
      </c>
      <c r="CY163" s="3">
        <v>1453</v>
      </c>
      <c r="CZ163" s="47">
        <v>0</v>
      </c>
      <c r="DA163" s="47">
        <v>204</v>
      </c>
      <c r="DB163" s="47">
        <v>690</v>
      </c>
      <c r="DC163" s="47">
        <v>322</v>
      </c>
      <c r="DD163" s="3">
        <f t="shared" si="303"/>
        <v>0</v>
      </c>
      <c r="DE163" s="3">
        <f t="shared" si="304"/>
        <v>0</v>
      </c>
      <c r="DF163" s="4">
        <f t="shared" si="247"/>
        <v>1012</v>
      </c>
      <c r="DG163" s="4">
        <v>0</v>
      </c>
      <c r="DH163" s="4">
        <f t="shared" si="295"/>
        <v>0</v>
      </c>
      <c r="DI163" s="3">
        <f t="shared" si="357"/>
        <v>0</v>
      </c>
      <c r="DJ163" s="3">
        <f t="shared" si="264"/>
        <v>512</v>
      </c>
      <c r="DL163" s="3">
        <f t="shared" si="274"/>
        <v>0</v>
      </c>
      <c r="DM163" s="3">
        <f t="shared" si="265"/>
        <v>0</v>
      </c>
      <c r="DN163" s="3">
        <f t="shared" si="266"/>
        <v>0</v>
      </c>
      <c r="DO163" s="3">
        <f t="shared" si="267"/>
        <v>0</v>
      </c>
      <c r="DP163" s="3">
        <f t="shared" si="296"/>
        <v>0</v>
      </c>
      <c r="DS163">
        <v>62</v>
      </c>
    </row>
    <row r="164" spans="1:123" x14ac:dyDescent="0.3">
      <c r="A164" s="1">
        <v>42531</v>
      </c>
      <c r="B164" s="3">
        <v>145353</v>
      </c>
      <c r="C164" s="4">
        <f t="shared" si="297"/>
        <v>512</v>
      </c>
      <c r="D164" s="4">
        <f t="shared" si="279"/>
        <v>142800</v>
      </c>
      <c r="E164" s="3">
        <f t="shared" si="321"/>
        <v>145353</v>
      </c>
      <c r="F164" s="4">
        <f t="shared" si="305"/>
        <v>512</v>
      </c>
      <c r="G164" s="4">
        <f t="shared" si="268"/>
        <v>258.12956894378624</v>
      </c>
      <c r="H164" s="33"/>
      <c r="I164" s="3">
        <v>58625</v>
      </c>
      <c r="J164" s="4">
        <f t="shared" si="377"/>
        <v>-143</v>
      </c>
      <c r="K164" s="4">
        <f t="shared" si="280"/>
        <v>57990</v>
      </c>
      <c r="L164" s="3">
        <f t="shared" si="378"/>
        <v>58625</v>
      </c>
      <c r="M164" s="4">
        <v>0</v>
      </c>
      <c r="O164" s="47"/>
      <c r="P164" s="47">
        <v>1736</v>
      </c>
      <c r="Q164" s="21">
        <f t="shared" si="373"/>
        <v>1736</v>
      </c>
      <c r="R164" s="21">
        <f t="shared" si="374"/>
        <v>0</v>
      </c>
      <c r="S164" s="33"/>
      <c r="T164" s="3">
        <v>92633</v>
      </c>
      <c r="U164" s="4">
        <f t="shared" si="250"/>
        <v>-345</v>
      </c>
      <c r="V164" s="4">
        <f t="shared" si="281"/>
        <v>92182</v>
      </c>
      <c r="W164" s="3">
        <f t="shared" ref="W164:W165" si="382">T164</f>
        <v>92633</v>
      </c>
      <c r="X164" s="4">
        <f t="shared" si="381"/>
        <v>-282</v>
      </c>
      <c r="Z164" s="47"/>
      <c r="AA164" s="47">
        <v>2020</v>
      </c>
      <c r="AB164" s="3">
        <f t="shared" si="365"/>
        <v>2020</v>
      </c>
      <c r="AC164" s="3">
        <v>0</v>
      </c>
      <c r="AD164" s="41">
        <f t="shared" si="324"/>
        <v>0</v>
      </c>
      <c r="AE164" s="3">
        <v>151258</v>
      </c>
      <c r="AF164" s="3">
        <v>2626</v>
      </c>
      <c r="AG164" s="3">
        <v>2380</v>
      </c>
      <c r="AH164" s="4">
        <f t="shared" si="251"/>
        <v>0</v>
      </c>
      <c r="AI164" s="33"/>
      <c r="AJ164" s="47">
        <v>886.55</v>
      </c>
      <c r="AK164" s="3">
        <v>646711</v>
      </c>
      <c r="AL164" s="4">
        <f t="shared" si="242"/>
        <v>2025</v>
      </c>
      <c r="AM164" s="3">
        <v>2420000</v>
      </c>
      <c r="AN164" s="3">
        <f t="shared" si="282"/>
        <v>633866</v>
      </c>
      <c r="AO164" s="3">
        <f t="shared" si="379"/>
        <v>638146</v>
      </c>
      <c r="AP164" s="4">
        <f t="shared" si="350"/>
        <v>0</v>
      </c>
      <c r="AQ164" s="47" t="s">
        <v>14</v>
      </c>
      <c r="AT164" s="3">
        <v>2626</v>
      </c>
      <c r="AV164" s="3">
        <v>1538</v>
      </c>
      <c r="AW164" s="3">
        <f t="shared" si="316"/>
        <v>1538</v>
      </c>
      <c r="AX164" s="47">
        <v>0</v>
      </c>
      <c r="AY164" s="47">
        <v>0</v>
      </c>
      <c r="AZ164" s="47">
        <v>0</v>
      </c>
      <c r="BA164" s="3">
        <f t="shared" si="287"/>
        <v>1538</v>
      </c>
      <c r="BB164" s="47">
        <v>67</v>
      </c>
      <c r="BC164" s="47">
        <v>0.38</v>
      </c>
      <c r="BD164" s="47">
        <v>0</v>
      </c>
      <c r="BE164" s="3">
        <f t="shared" si="288"/>
        <v>0</v>
      </c>
      <c r="BF164" s="3">
        <f t="shared" si="289"/>
        <v>0</v>
      </c>
      <c r="BG164" s="3" t="b">
        <f t="shared" si="290"/>
        <v>1</v>
      </c>
      <c r="BH164" s="17"/>
      <c r="BI164" s="7"/>
      <c r="BJ164" s="12">
        <v>0</v>
      </c>
      <c r="BK164" s="4">
        <f t="shared" si="252"/>
        <v>1538</v>
      </c>
      <c r="BL164" s="4">
        <f t="shared" si="362"/>
        <v>1022.7272727272727</v>
      </c>
      <c r="BM164" s="4">
        <f t="shared" si="253"/>
        <v>1022.7272727272727</v>
      </c>
      <c r="BN164" s="4">
        <f t="shared" si="254"/>
        <v>2560.727272727273</v>
      </c>
      <c r="BO164" s="33"/>
      <c r="BP164" s="47">
        <v>508.95</v>
      </c>
      <c r="BQ164" s="3">
        <v>65658</v>
      </c>
      <c r="BR164" s="4">
        <v>-87</v>
      </c>
      <c r="BS164" s="4">
        <f t="shared" si="291"/>
        <v>64674</v>
      </c>
      <c r="BT164" s="3">
        <f t="shared" ref="BT164:BT167" si="383">BT163</f>
        <v>64698</v>
      </c>
      <c r="BU164" s="4">
        <f t="shared" ref="BU164:BU165" si="384">BT164-BT163</f>
        <v>0</v>
      </c>
      <c r="BV164" s="47" t="s">
        <v>15</v>
      </c>
      <c r="BY164" s="3">
        <v>1535</v>
      </c>
      <c r="BZ164" s="3">
        <v>1538</v>
      </c>
      <c r="CA164" s="3">
        <v>1564</v>
      </c>
      <c r="CB164" s="3">
        <f t="shared" si="367"/>
        <v>1564</v>
      </c>
      <c r="CC164" s="3">
        <v>0</v>
      </c>
      <c r="CD164" s="47">
        <v>0</v>
      </c>
      <c r="CE164" s="47">
        <v>0</v>
      </c>
      <c r="CF164" s="3">
        <f t="shared" si="294"/>
        <v>1564</v>
      </c>
      <c r="CG164" s="47">
        <v>15</v>
      </c>
      <c r="CL164" s="47">
        <v>0</v>
      </c>
      <c r="CM164" s="4">
        <f t="shared" si="257"/>
        <v>0</v>
      </c>
      <c r="CN164" s="4">
        <f t="shared" si="258"/>
        <v>1538</v>
      </c>
      <c r="CO164" s="4">
        <f t="shared" si="259"/>
        <v>0</v>
      </c>
      <c r="CP164" s="4">
        <f t="shared" si="260"/>
        <v>26</v>
      </c>
      <c r="CQ164" s="4">
        <f t="shared" si="261"/>
        <v>0</v>
      </c>
      <c r="CR164" s="4">
        <f t="shared" si="262"/>
        <v>0</v>
      </c>
      <c r="CS164" s="4">
        <f t="shared" si="263"/>
        <v>0</v>
      </c>
      <c r="CT164" s="47">
        <v>0.01</v>
      </c>
      <c r="CU164" s="32"/>
      <c r="CV164" s="47">
        <v>359.68</v>
      </c>
      <c r="CW164" s="47">
        <v>515</v>
      </c>
      <c r="CX164" s="4">
        <v>-1</v>
      </c>
      <c r="CY164" s="3">
        <v>1396</v>
      </c>
      <c r="CZ164" s="47">
        <v>0</v>
      </c>
      <c r="DA164" s="47">
        <v>207</v>
      </c>
      <c r="DB164" s="47">
        <v>733</v>
      </c>
      <c r="DC164" s="47">
        <v>321</v>
      </c>
      <c r="DD164" s="3">
        <f t="shared" si="303"/>
        <v>0</v>
      </c>
      <c r="DE164" s="3">
        <f t="shared" si="304"/>
        <v>0</v>
      </c>
      <c r="DF164" s="4">
        <f t="shared" si="247"/>
        <v>1054</v>
      </c>
      <c r="DG164" s="4">
        <v>0</v>
      </c>
      <c r="DH164" s="4">
        <f t="shared" si="295"/>
        <v>0</v>
      </c>
      <c r="DI164" s="3">
        <f t="shared" si="357"/>
        <v>0</v>
      </c>
      <c r="DJ164" s="3">
        <f t="shared" si="264"/>
        <v>510</v>
      </c>
      <c r="DL164" s="3">
        <f t="shared" si="274"/>
        <v>0</v>
      </c>
      <c r="DM164" s="3">
        <f t="shared" si="265"/>
        <v>0</v>
      </c>
      <c r="DN164" s="3">
        <f t="shared" si="266"/>
        <v>0</v>
      </c>
      <c r="DO164" s="3">
        <f t="shared" si="267"/>
        <v>0</v>
      </c>
      <c r="DP164" s="3">
        <f t="shared" si="296"/>
        <v>0</v>
      </c>
      <c r="DS164">
        <v>46</v>
      </c>
    </row>
    <row r="165" spans="1:123" x14ac:dyDescent="0.3">
      <c r="A165" s="1">
        <v>42532</v>
      </c>
      <c r="B165" s="3">
        <v>145696</v>
      </c>
      <c r="C165" s="4">
        <f t="shared" si="297"/>
        <v>343</v>
      </c>
      <c r="D165" s="4">
        <f t="shared" si="279"/>
        <v>142800</v>
      </c>
      <c r="E165" s="3">
        <f t="shared" si="321"/>
        <v>145696</v>
      </c>
      <c r="F165" s="4">
        <f t="shared" si="305"/>
        <v>343</v>
      </c>
      <c r="G165" s="4">
        <f t="shared" si="268"/>
        <v>172.92664481976306</v>
      </c>
      <c r="H165" s="33"/>
      <c r="I165" s="3">
        <v>58409</v>
      </c>
      <c r="J165" s="4">
        <f t="shared" si="377"/>
        <v>-216</v>
      </c>
      <c r="K165" s="4">
        <f t="shared" si="280"/>
        <v>57990</v>
      </c>
      <c r="L165" s="3">
        <f t="shared" si="378"/>
        <v>58409</v>
      </c>
      <c r="M165" s="4">
        <v>0</v>
      </c>
      <c r="O165" s="47"/>
      <c r="P165" s="47">
        <v>1582</v>
      </c>
      <c r="Q165" s="21">
        <f t="shared" si="373"/>
        <v>1582</v>
      </c>
      <c r="R165" s="21">
        <f t="shared" si="374"/>
        <v>0</v>
      </c>
      <c r="S165" s="33"/>
      <c r="T165" s="3">
        <v>92372</v>
      </c>
      <c r="U165" s="4">
        <f t="shared" si="250"/>
        <v>-261</v>
      </c>
      <c r="V165" s="4">
        <f t="shared" si="281"/>
        <v>92182</v>
      </c>
      <c r="W165" s="3">
        <f t="shared" si="382"/>
        <v>92372</v>
      </c>
      <c r="X165" s="4">
        <f t="shared" ref="X165" si="385">W165-W164</f>
        <v>-261</v>
      </c>
      <c r="Z165" s="47"/>
      <c r="AA165" s="47">
        <v>1710</v>
      </c>
      <c r="AB165" s="3">
        <f t="shared" si="365"/>
        <v>1710</v>
      </c>
      <c r="AC165" s="3">
        <v>0</v>
      </c>
      <c r="AD165" s="41">
        <f t="shared" si="324"/>
        <v>0</v>
      </c>
      <c r="AE165" s="3">
        <v>150781</v>
      </c>
      <c r="AF165" s="3">
        <v>2264</v>
      </c>
      <c r="AG165" s="3">
        <v>2024</v>
      </c>
      <c r="AH165" s="4">
        <f t="shared" si="251"/>
        <v>0</v>
      </c>
      <c r="AI165" s="33"/>
      <c r="AJ165" s="47">
        <v>886.86</v>
      </c>
      <c r="AK165" s="3">
        <v>648409</v>
      </c>
      <c r="AL165" s="4">
        <f t="shared" si="242"/>
        <v>1698</v>
      </c>
      <c r="AM165" s="3">
        <v>2420000</v>
      </c>
      <c r="AN165" s="3">
        <f t="shared" si="282"/>
        <v>633054</v>
      </c>
      <c r="AO165" s="3">
        <f>AK165</f>
        <v>648409</v>
      </c>
      <c r="AP165" s="4">
        <f>AO165-AO111</f>
        <v>876</v>
      </c>
      <c r="AQ165" s="47" t="s">
        <v>20</v>
      </c>
      <c r="AT165" s="3">
        <v>2264</v>
      </c>
      <c r="AV165" s="3">
        <v>1344</v>
      </c>
      <c r="AW165" s="3">
        <f t="shared" si="316"/>
        <v>1344</v>
      </c>
      <c r="AX165" s="47">
        <v>0</v>
      </c>
      <c r="AY165" s="47">
        <v>0</v>
      </c>
      <c r="AZ165" s="47">
        <v>0</v>
      </c>
      <c r="BA165" s="3">
        <f t="shared" si="287"/>
        <v>1344</v>
      </c>
      <c r="BB165" s="47">
        <v>64</v>
      </c>
      <c r="BC165" s="47">
        <v>0.36</v>
      </c>
      <c r="BD165" s="47">
        <v>0</v>
      </c>
      <c r="BE165" s="3">
        <f t="shared" si="288"/>
        <v>0</v>
      </c>
      <c r="BF165" s="3">
        <f t="shared" si="289"/>
        <v>0</v>
      </c>
      <c r="BG165" s="3" t="b">
        <f t="shared" si="290"/>
        <v>1</v>
      </c>
      <c r="BH165" s="17"/>
      <c r="BI165" s="7"/>
      <c r="BJ165" s="12">
        <v>0</v>
      </c>
      <c r="BK165" s="4">
        <f t="shared" si="252"/>
        <v>1344</v>
      </c>
      <c r="BL165" s="4">
        <f t="shared" si="362"/>
        <v>857.57575757575762</v>
      </c>
      <c r="BM165" s="4">
        <f t="shared" si="253"/>
        <v>857.57575757575762</v>
      </c>
      <c r="BN165" s="4">
        <f t="shared" si="254"/>
        <v>2201.5757575757575</v>
      </c>
      <c r="BO165" s="33"/>
      <c r="BP165" s="47">
        <v>508.48</v>
      </c>
      <c r="BQ165" s="3">
        <v>65080</v>
      </c>
      <c r="BR165" s="4">
        <v>-578</v>
      </c>
      <c r="BS165" s="4">
        <f t="shared" si="291"/>
        <v>64674</v>
      </c>
      <c r="BT165" s="3">
        <f t="shared" si="383"/>
        <v>64698</v>
      </c>
      <c r="BU165" s="4">
        <f t="shared" si="384"/>
        <v>0</v>
      </c>
      <c r="BV165" s="47" t="s">
        <v>15</v>
      </c>
      <c r="BY165" s="3">
        <v>1351</v>
      </c>
      <c r="BZ165" s="3">
        <v>1344</v>
      </c>
      <c r="CA165" s="3">
        <v>1627</v>
      </c>
      <c r="CB165" s="3">
        <f t="shared" si="367"/>
        <v>1627</v>
      </c>
      <c r="CC165" s="3">
        <v>0</v>
      </c>
      <c r="CD165" s="47">
        <v>0</v>
      </c>
      <c r="CE165" s="47">
        <v>0</v>
      </c>
      <c r="CF165" s="3">
        <f t="shared" si="294"/>
        <v>1627</v>
      </c>
      <c r="CG165" s="47">
        <v>15</v>
      </c>
      <c r="CL165" s="47">
        <v>0</v>
      </c>
      <c r="CM165" s="4">
        <f t="shared" si="257"/>
        <v>0</v>
      </c>
      <c r="CN165" s="4">
        <f t="shared" si="258"/>
        <v>1344</v>
      </c>
      <c r="CO165" s="4">
        <f t="shared" si="259"/>
        <v>0</v>
      </c>
      <c r="CP165" s="4">
        <f t="shared" si="260"/>
        <v>283</v>
      </c>
      <c r="CQ165" s="4">
        <f t="shared" si="261"/>
        <v>0</v>
      </c>
      <c r="CR165" s="4">
        <f t="shared" si="262"/>
        <v>0</v>
      </c>
      <c r="CS165" s="4">
        <f t="shared" si="263"/>
        <v>0</v>
      </c>
      <c r="CT165" s="47">
        <v>0.01</v>
      </c>
      <c r="CU165" s="32"/>
      <c r="CV165" s="47">
        <v>359.7</v>
      </c>
      <c r="CW165" s="47">
        <v>516</v>
      </c>
      <c r="CX165" s="4">
        <v>1</v>
      </c>
      <c r="CY165" s="3">
        <v>1321</v>
      </c>
      <c r="CZ165" s="47">
        <v>0</v>
      </c>
      <c r="DA165" s="47">
        <v>205</v>
      </c>
      <c r="DB165" s="47">
        <v>767</v>
      </c>
      <c r="DC165" s="47">
        <v>357</v>
      </c>
      <c r="DD165" s="3">
        <f t="shared" si="303"/>
        <v>0</v>
      </c>
      <c r="DE165" s="3">
        <f t="shared" si="304"/>
        <v>0</v>
      </c>
      <c r="DF165" s="4">
        <f t="shared" si="247"/>
        <v>1124</v>
      </c>
      <c r="DG165" s="4">
        <v>0</v>
      </c>
      <c r="DH165" s="4">
        <f t="shared" si="295"/>
        <v>0</v>
      </c>
      <c r="DI165" s="3">
        <f t="shared" si="357"/>
        <v>0</v>
      </c>
      <c r="DJ165" s="3">
        <f t="shared" si="264"/>
        <v>503</v>
      </c>
      <c r="DL165" s="3">
        <f t="shared" si="274"/>
        <v>0</v>
      </c>
      <c r="DM165" s="3">
        <f t="shared" si="265"/>
        <v>0</v>
      </c>
      <c r="DN165" s="3">
        <f t="shared" si="266"/>
        <v>0</v>
      </c>
      <c r="DO165" s="3">
        <f t="shared" si="267"/>
        <v>0</v>
      </c>
      <c r="DP165" s="3">
        <f t="shared" si="296"/>
        <v>172.92664481976306</v>
      </c>
      <c r="DS165">
        <v>43</v>
      </c>
    </row>
    <row r="166" spans="1:123" x14ac:dyDescent="0.3">
      <c r="A166" s="1">
        <v>42533</v>
      </c>
      <c r="B166" s="3">
        <v>146039</v>
      </c>
      <c r="C166" s="4">
        <f t="shared" si="297"/>
        <v>343</v>
      </c>
      <c r="D166" s="4">
        <f t="shared" si="279"/>
        <v>142259</v>
      </c>
      <c r="E166" s="3">
        <f t="shared" si="321"/>
        <v>146039</v>
      </c>
      <c r="F166" s="4">
        <f t="shared" si="305"/>
        <v>343</v>
      </c>
      <c r="G166" s="4">
        <f t="shared" si="268"/>
        <v>172.92664481976306</v>
      </c>
      <c r="H166" s="33"/>
      <c r="I166" s="3">
        <v>58161</v>
      </c>
      <c r="J166" s="4">
        <f t="shared" si="377"/>
        <v>-248</v>
      </c>
      <c r="K166" s="4">
        <f t="shared" si="280"/>
        <v>57990</v>
      </c>
      <c r="L166" s="3">
        <f t="shared" si="378"/>
        <v>58161</v>
      </c>
      <c r="M166" s="4">
        <v>0</v>
      </c>
      <c r="O166" s="47"/>
      <c r="P166" s="47">
        <v>1358</v>
      </c>
      <c r="Q166" s="21">
        <f t="shared" si="373"/>
        <v>1358</v>
      </c>
      <c r="R166" s="21">
        <f t="shared" si="374"/>
        <v>0</v>
      </c>
      <c r="S166" s="33"/>
      <c r="T166" s="3">
        <v>92182</v>
      </c>
      <c r="U166" s="4">
        <f t="shared" si="250"/>
        <v>-190</v>
      </c>
      <c r="V166" s="4">
        <f t="shared" si="281"/>
        <v>92182</v>
      </c>
      <c r="W166" s="3">
        <f t="shared" ref="W166:W168" si="386">T166</f>
        <v>92182</v>
      </c>
      <c r="X166" s="4">
        <f t="shared" ref="X166:X171" si="387">W166-W165</f>
        <v>-190</v>
      </c>
      <c r="Z166" s="47"/>
      <c r="AA166" s="47">
        <v>1564</v>
      </c>
      <c r="AB166" s="3">
        <f t="shared" si="365"/>
        <v>1564</v>
      </c>
      <c r="AC166" s="3">
        <v>0</v>
      </c>
      <c r="AD166" s="41">
        <f t="shared" si="324"/>
        <v>0</v>
      </c>
      <c r="AE166" s="3">
        <v>150343</v>
      </c>
      <c r="AF166" s="3">
        <v>1940</v>
      </c>
      <c r="AG166" s="3">
        <v>1719</v>
      </c>
      <c r="AH166" s="4">
        <f t="shared" si="251"/>
        <v>0</v>
      </c>
      <c r="AI166" s="33"/>
      <c r="AJ166" s="47">
        <v>886.93</v>
      </c>
      <c r="AK166" s="3">
        <v>648792</v>
      </c>
      <c r="AL166" s="4">
        <f t="shared" si="242"/>
        <v>383</v>
      </c>
      <c r="AM166" s="3">
        <v>2420000</v>
      </c>
      <c r="AN166" s="3">
        <f t="shared" si="282"/>
        <v>631759</v>
      </c>
      <c r="AO166" s="3">
        <f t="shared" ref="AO166:AO169" si="388">AK166</f>
        <v>648792</v>
      </c>
      <c r="AP166" s="4">
        <f t="shared" ref="AP166:AP168" si="389">AO166-AO165</f>
        <v>383</v>
      </c>
      <c r="AQ166" s="47" t="s">
        <v>17</v>
      </c>
      <c r="AT166" s="3">
        <v>1940</v>
      </c>
      <c r="AV166" s="3">
        <v>1688</v>
      </c>
      <c r="AW166" s="3">
        <f t="shared" si="316"/>
        <v>1688</v>
      </c>
      <c r="AX166" s="47">
        <v>0</v>
      </c>
      <c r="AY166" s="47">
        <v>0</v>
      </c>
      <c r="AZ166" s="47">
        <v>0</v>
      </c>
      <c r="BA166" s="3">
        <f t="shared" si="287"/>
        <v>1688</v>
      </c>
      <c r="BB166" s="47">
        <v>59</v>
      </c>
      <c r="BC166" s="47">
        <v>0.33</v>
      </c>
      <c r="BD166" s="47">
        <v>0</v>
      </c>
      <c r="BE166" s="3">
        <f t="shared" si="288"/>
        <v>0</v>
      </c>
      <c r="BF166" s="3">
        <f t="shared" si="289"/>
        <v>0</v>
      </c>
      <c r="BG166" s="3" t="b">
        <f t="shared" si="290"/>
        <v>1</v>
      </c>
      <c r="BH166" s="17"/>
      <c r="BI166" s="7"/>
      <c r="BJ166" s="12">
        <v>0</v>
      </c>
      <c r="BK166" s="4">
        <f t="shared" si="252"/>
        <v>1688</v>
      </c>
      <c r="BL166" s="4">
        <f t="shared" si="362"/>
        <v>193.43434343434345</v>
      </c>
      <c r="BM166" s="4">
        <f t="shared" si="253"/>
        <v>193.43434343434345</v>
      </c>
      <c r="BN166" s="4">
        <f t="shared" si="254"/>
        <v>1881.4343434343434</v>
      </c>
      <c r="BO166" s="33"/>
      <c r="BP166" s="47">
        <v>508.48</v>
      </c>
      <c r="BQ166" s="3">
        <v>65080</v>
      </c>
      <c r="BR166" s="4">
        <v>0</v>
      </c>
      <c r="BS166" s="4">
        <f t="shared" si="291"/>
        <v>64674</v>
      </c>
      <c r="BT166" s="3">
        <f t="shared" si="383"/>
        <v>64698</v>
      </c>
      <c r="BU166" s="47">
        <v>0</v>
      </c>
      <c r="BV166" s="47"/>
      <c r="BY166" s="3">
        <v>1682</v>
      </c>
      <c r="BZ166" s="3">
        <v>1688</v>
      </c>
      <c r="CA166" s="3">
        <v>1669</v>
      </c>
      <c r="CB166" s="3">
        <f t="shared" si="367"/>
        <v>1669</v>
      </c>
      <c r="CC166" s="3">
        <v>0</v>
      </c>
      <c r="CD166" s="47">
        <v>0</v>
      </c>
      <c r="CE166" s="47">
        <v>0</v>
      </c>
      <c r="CF166" s="3">
        <f t="shared" si="294"/>
        <v>1669</v>
      </c>
      <c r="CG166" s="47">
        <v>13</v>
      </c>
      <c r="CL166" s="47">
        <v>0</v>
      </c>
      <c r="CM166" s="4">
        <f t="shared" si="257"/>
        <v>0</v>
      </c>
      <c r="CN166" s="4">
        <f t="shared" si="258"/>
        <v>1669</v>
      </c>
      <c r="CO166" s="4">
        <f t="shared" si="259"/>
        <v>0</v>
      </c>
      <c r="CP166" s="4">
        <f t="shared" si="260"/>
        <v>0</v>
      </c>
      <c r="CQ166" s="4">
        <f t="shared" si="261"/>
        <v>0</v>
      </c>
      <c r="CR166" s="4">
        <f t="shared" si="262"/>
        <v>19</v>
      </c>
      <c r="CS166" s="4">
        <f t="shared" si="263"/>
        <v>0</v>
      </c>
      <c r="CT166" s="47">
        <v>0.01</v>
      </c>
      <c r="CU166" s="32"/>
      <c r="CV166" s="47">
        <v>359.71</v>
      </c>
      <c r="CW166" s="47">
        <v>517</v>
      </c>
      <c r="CX166" s="4">
        <v>1</v>
      </c>
      <c r="CY166" s="3">
        <v>1380</v>
      </c>
      <c r="CZ166" s="47">
        <v>0</v>
      </c>
      <c r="DA166" s="47">
        <v>220</v>
      </c>
      <c r="DB166" s="47">
        <v>795</v>
      </c>
      <c r="DC166" s="47">
        <v>357</v>
      </c>
      <c r="DD166" s="3">
        <f t="shared" si="303"/>
        <v>0</v>
      </c>
      <c r="DE166" s="3">
        <f t="shared" si="304"/>
        <v>0</v>
      </c>
      <c r="DF166" s="4">
        <f t="shared" si="247"/>
        <v>1152</v>
      </c>
      <c r="DG166" s="4">
        <v>0</v>
      </c>
      <c r="DH166" s="4">
        <f t="shared" si="295"/>
        <v>0</v>
      </c>
      <c r="DI166" s="3">
        <f t="shared" si="357"/>
        <v>0</v>
      </c>
      <c r="DJ166" s="3">
        <f t="shared" si="264"/>
        <v>517</v>
      </c>
      <c r="DL166" s="3">
        <f t="shared" si="274"/>
        <v>0</v>
      </c>
      <c r="DM166" s="3">
        <f t="shared" si="265"/>
        <v>0</v>
      </c>
      <c r="DN166" s="3">
        <f t="shared" si="266"/>
        <v>0</v>
      </c>
      <c r="DO166" s="3">
        <f t="shared" si="267"/>
        <v>0</v>
      </c>
      <c r="DP166" s="3">
        <f t="shared" si="296"/>
        <v>172.92664481976306</v>
      </c>
      <c r="DS166">
        <v>54</v>
      </c>
    </row>
    <row r="167" spans="1:123" x14ac:dyDescent="0.3">
      <c r="A167" s="1">
        <v>42534</v>
      </c>
      <c r="B167" s="3">
        <v>146210</v>
      </c>
      <c r="C167" s="4">
        <f t="shared" si="297"/>
        <v>171</v>
      </c>
      <c r="D167" s="4">
        <f t="shared" si="279"/>
        <v>142074</v>
      </c>
      <c r="E167" s="3">
        <f t="shared" si="321"/>
        <v>146210</v>
      </c>
      <c r="F167" s="4">
        <f t="shared" si="305"/>
        <v>171</v>
      </c>
      <c r="G167" s="4">
        <f t="shared" si="268"/>
        <v>86.21124275270985</v>
      </c>
      <c r="H167" s="33"/>
      <c r="I167" s="3">
        <v>57990</v>
      </c>
      <c r="J167" s="4">
        <f t="shared" si="377"/>
        <v>-171</v>
      </c>
      <c r="K167" s="4">
        <f t="shared" si="280"/>
        <v>57990</v>
      </c>
      <c r="L167" s="3">
        <f t="shared" si="378"/>
        <v>57990</v>
      </c>
      <c r="M167" s="4">
        <v>0</v>
      </c>
      <c r="O167" s="47"/>
      <c r="P167" s="47">
        <v>1209</v>
      </c>
      <c r="Q167" s="21">
        <f t="shared" si="373"/>
        <v>1209</v>
      </c>
      <c r="R167" s="21">
        <f t="shared" si="374"/>
        <v>0</v>
      </c>
      <c r="S167" s="33"/>
      <c r="T167" s="3">
        <v>92210</v>
      </c>
      <c r="U167" s="4">
        <f t="shared" si="250"/>
        <v>28</v>
      </c>
      <c r="V167" s="4">
        <f t="shared" si="281"/>
        <v>92210</v>
      </c>
      <c r="W167" s="3">
        <f t="shared" si="386"/>
        <v>92210</v>
      </c>
      <c r="X167" s="4">
        <f t="shared" si="387"/>
        <v>28</v>
      </c>
      <c r="Z167" s="47"/>
      <c r="AA167" s="47">
        <v>1282</v>
      </c>
      <c r="AB167" s="3">
        <f t="shared" si="365"/>
        <v>1282</v>
      </c>
      <c r="AC167" s="3">
        <v>0</v>
      </c>
      <c r="AD167" s="41">
        <f t="shared" si="324"/>
        <v>0</v>
      </c>
      <c r="AE167" s="3">
        <v>150200</v>
      </c>
      <c r="AF167" s="3">
        <v>1771</v>
      </c>
      <c r="AG167" s="3">
        <v>1699</v>
      </c>
      <c r="AH167" s="4">
        <f t="shared" si="251"/>
        <v>14.116460801613309</v>
      </c>
      <c r="AI167" s="33"/>
      <c r="AJ167" s="47">
        <v>886.95</v>
      </c>
      <c r="AK167" s="3">
        <v>648901</v>
      </c>
      <c r="AL167" s="4">
        <f t="shared" si="242"/>
        <v>109</v>
      </c>
      <c r="AM167" s="3">
        <v>2420000</v>
      </c>
      <c r="AN167" s="3">
        <f t="shared" si="282"/>
        <v>630628</v>
      </c>
      <c r="AO167" s="3">
        <f t="shared" si="388"/>
        <v>648901</v>
      </c>
      <c r="AP167" s="4">
        <f t="shared" si="389"/>
        <v>109</v>
      </c>
      <c r="AQ167" s="47" t="s">
        <v>17</v>
      </c>
      <c r="AT167" s="3">
        <v>1771</v>
      </c>
      <c r="AV167" s="3">
        <v>1645</v>
      </c>
      <c r="AW167" s="3">
        <f t="shared" si="316"/>
        <v>1645</v>
      </c>
      <c r="AX167" s="47">
        <v>0</v>
      </c>
      <c r="AY167" s="47">
        <v>0</v>
      </c>
      <c r="AZ167" s="47">
        <v>0</v>
      </c>
      <c r="BA167" s="3">
        <f t="shared" si="287"/>
        <v>1645</v>
      </c>
      <c r="BB167" s="47">
        <v>71</v>
      </c>
      <c r="BC167" s="47">
        <v>0.4</v>
      </c>
      <c r="BD167" s="47">
        <v>0</v>
      </c>
      <c r="BE167" s="3">
        <f t="shared" si="288"/>
        <v>0</v>
      </c>
      <c r="BF167" s="3">
        <f t="shared" si="289"/>
        <v>0</v>
      </c>
      <c r="BG167" s="3" t="b">
        <f t="shared" si="290"/>
        <v>1</v>
      </c>
      <c r="BH167" s="17"/>
      <c r="BI167" s="7"/>
      <c r="BJ167" s="12">
        <v>0</v>
      </c>
      <c r="BK167" s="4">
        <f t="shared" si="252"/>
        <v>1645</v>
      </c>
      <c r="BL167" s="4">
        <f t="shared" si="362"/>
        <v>55.050505050505052</v>
      </c>
      <c r="BM167" s="4">
        <f t="shared" si="253"/>
        <v>55.050505050505052</v>
      </c>
      <c r="BN167" s="4">
        <f t="shared" si="254"/>
        <v>1700.0505050505051</v>
      </c>
      <c r="BO167" s="33"/>
      <c r="BP167" s="47">
        <v>508.5</v>
      </c>
      <c r="BQ167" s="3">
        <v>65105</v>
      </c>
      <c r="BR167" s="4">
        <v>25</v>
      </c>
      <c r="BS167" s="4">
        <f t="shared" si="291"/>
        <v>64674</v>
      </c>
      <c r="BT167" s="3">
        <f t="shared" si="383"/>
        <v>64698</v>
      </c>
      <c r="BU167" s="47">
        <v>0</v>
      </c>
      <c r="BV167" s="47" t="s">
        <v>14</v>
      </c>
      <c r="BY167" s="3">
        <v>1641</v>
      </c>
      <c r="BZ167" s="3">
        <v>1645</v>
      </c>
      <c r="CA167" s="3">
        <v>1612</v>
      </c>
      <c r="CB167" s="3">
        <f t="shared" si="367"/>
        <v>1612</v>
      </c>
      <c r="CC167" s="3">
        <v>0</v>
      </c>
      <c r="CD167" s="47">
        <v>0</v>
      </c>
      <c r="CE167" s="47">
        <v>0</v>
      </c>
      <c r="CF167" s="3">
        <f t="shared" si="294"/>
        <v>1612</v>
      </c>
      <c r="CG167" s="47">
        <v>16</v>
      </c>
      <c r="CL167" s="47">
        <v>0</v>
      </c>
      <c r="CM167" s="4">
        <f t="shared" si="257"/>
        <v>0</v>
      </c>
      <c r="CN167" s="4">
        <f t="shared" si="258"/>
        <v>1612</v>
      </c>
      <c r="CO167" s="4">
        <f t="shared" si="259"/>
        <v>0</v>
      </c>
      <c r="CP167" s="4">
        <f t="shared" si="260"/>
        <v>0</v>
      </c>
      <c r="CQ167" s="4">
        <f t="shared" si="261"/>
        <v>0</v>
      </c>
      <c r="CR167" s="4">
        <f t="shared" si="262"/>
        <v>33</v>
      </c>
      <c r="CS167" s="4">
        <f t="shared" si="263"/>
        <v>0</v>
      </c>
      <c r="CT167" s="47">
        <v>0.01</v>
      </c>
      <c r="CU167" s="32"/>
      <c r="CV167" s="47">
        <v>359.77</v>
      </c>
      <c r="CW167" s="47">
        <v>521</v>
      </c>
      <c r="CX167" s="4">
        <v>4</v>
      </c>
      <c r="CY167" s="3">
        <v>1456</v>
      </c>
      <c r="CZ167" s="47">
        <v>0</v>
      </c>
      <c r="DA167" s="47">
        <v>278</v>
      </c>
      <c r="DB167" s="47">
        <v>798</v>
      </c>
      <c r="DC167" s="47">
        <v>307</v>
      </c>
      <c r="DD167" s="3">
        <f t="shared" si="303"/>
        <v>0</v>
      </c>
      <c r="DE167" s="3">
        <f t="shared" si="304"/>
        <v>0</v>
      </c>
      <c r="DF167" s="4">
        <f t="shared" si="247"/>
        <v>1105</v>
      </c>
      <c r="DG167" s="4">
        <v>0</v>
      </c>
      <c r="DH167" s="4">
        <f t="shared" si="295"/>
        <v>0</v>
      </c>
      <c r="DI167" s="3">
        <f t="shared" si="357"/>
        <v>0</v>
      </c>
      <c r="DJ167" s="3">
        <f t="shared" si="264"/>
        <v>507</v>
      </c>
      <c r="DL167" s="3">
        <f t="shared" si="274"/>
        <v>0</v>
      </c>
      <c r="DM167" s="3">
        <f t="shared" si="265"/>
        <v>0</v>
      </c>
      <c r="DN167" s="3">
        <f t="shared" si="266"/>
        <v>0</v>
      </c>
      <c r="DO167" s="3">
        <f t="shared" si="267"/>
        <v>0</v>
      </c>
      <c r="DP167" s="3">
        <f t="shared" si="296"/>
        <v>54.953365263423244</v>
      </c>
      <c r="DS167">
        <v>48</v>
      </c>
    </row>
    <row r="168" spans="1:123" x14ac:dyDescent="0.3">
      <c r="A168" s="1">
        <v>42535</v>
      </c>
      <c r="B168" s="3">
        <v>146382</v>
      </c>
      <c r="C168" s="4">
        <f t="shared" si="297"/>
        <v>172</v>
      </c>
      <c r="D168" s="4">
        <f t="shared" si="279"/>
        <v>142074</v>
      </c>
      <c r="E168" s="3">
        <f t="shared" si="321"/>
        <v>146382</v>
      </c>
      <c r="F168" s="4">
        <f t="shared" si="305"/>
        <v>172</v>
      </c>
      <c r="G168" s="4">
        <f t="shared" si="268"/>
        <v>86.715402067053191</v>
      </c>
      <c r="H168" s="33"/>
      <c r="I168" s="3">
        <v>58222</v>
      </c>
      <c r="J168" s="4">
        <f t="shared" si="377"/>
        <v>232</v>
      </c>
      <c r="K168" s="4">
        <f t="shared" si="280"/>
        <v>58133</v>
      </c>
      <c r="L168" s="4">
        <f>K168</f>
        <v>58133</v>
      </c>
      <c r="M168" s="4">
        <f t="shared" ref="M168:M169" si="390">L168-L167</f>
        <v>143</v>
      </c>
      <c r="O168" s="47"/>
      <c r="P168" s="47">
        <v>1001</v>
      </c>
      <c r="Q168" s="21">
        <f>P168</f>
        <v>1001</v>
      </c>
      <c r="R168" s="21">
        <v>0</v>
      </c>
      <c r="S168" s="33"/>
      <c r="T168" s="3">
        <v>92583</v>
      </c>
      <c r="U168" s="4">
        <f t="shared" si="250"/>
        <v>373</v>
      </c>
      <c r="V168" s="4">
        <f t="shared" si="281"/>
        <v>92583</v>
      </c>
      <c r="W168" s="3">
        <f t="shared" si="386"/>
        <v>92583</v>
      </c>
      <c r="X168" s="4">
        <f t="shared" si="387"/>
        <v>373</v>
      </c>
      <c r="Z168" s="47"/>
      <c r="AA168" s="47">
        <v>899</v>
      </c>
      <c r="AB168" s="3">
        <f t="shared" si="365"/>
        <v>899</v>
      </c>
      <c r="AC168" s="3">
        <v>0</v>
      </c>
      <c r="AD168" s="41">
        <f t="shared" si="324"/>
        <v>0</v>
      </c>
      <c r="AE168" s="3">
        <v>150805</v>
      </c>
      <c r="AF168" s="3">
        <v>1397</v>
      </c>
      <c r="AG168" s="3">
        <v>1702</v>
      </c>
      <c r="AH168" s="4">
        <f t="shared" si="251"/>
        <v>260.14620620115954</v>
      </c>
      <c r="AI168" s="33"/>
      <c r="AJ168" s="47">
        <v>886.9</v>
      </c>
      <c r="AK168" s="3">
        <v>648628</v>
      </c>
      <c r="AL168" s="4">
        <f t="shared" si="242"/>
        <v>-273</v>
      </c>
      <c r="AM168" s="3">
        <v>2420000</v>
      </c>
      <c r="AN168" s="3">
        <f t="shared" si="282"/>
        <v>630035</v>
      </c>
      <c r="AO168" s="3">
        <f t="shared" si="388"/>
        <v>648628</v>
      </c>
      <c r="AP168" s="4">
        <f t="shared" si="389"/>
        <v>-273</v>
      </c>
      <c r="AQ168" s="47" t="s">
        <v>13</v>
      </c>
      <c r="AT168" s="3">
        <v>1397</v>
      </c>
      <c r="AV168" s="3">
        <v>1469</v>
      </c>
      <c r="AW168" s="4">
        <f t="shared" ref="AW168" si="391">AV168-AX168</f>
        <v>1331.121212121212</v>
      </c>
      <c r="AX168" s="3">
        <f t="shared" ref="AX168" si="392">IF(AV168&lt;=-AP168/1.98,AV168,-AP168/1.98)</f>
        <v>137.87878787878788</v>
      </c>
      <c r="AY168" s="47">
        <v>0</v>
      </c>
      <c r="AZ168" s="47">
        <v>0</v>
      </c>
      <c r="BA168" s="3">
        <f t="shared" si="287"/>
        <v>1469</v>
      </c>
      <c r="BB168" s="47">
        <v>66</v>
      </c>
      <c r="BC168" s="47">
        <v>0.37</v>
      </c>
      <c r="BD168" s="47">
        <v>0</v>
      </c>
      <c r="BE168" s="3">
        <f t="shared" si="288"/>
        <v>0</v>
      </c>
      <c r="BF168" s="3">
        <f t="shared" si="289"/>
        <v>0</v>
      </c>
      <c r="BG168" s="3" t="b">
        <f t="shared" si="290"/>
        <v>1</v>
      </c>
      <c r="BH168" s="17"/>
      <c r="BI168" s="7"/>
      <c r="BJ168" s="12">
        <v>0</v>
      </c>
      <c r="BK168" s="4">
        <f t="shared" si="252"/>
        <v>1469</v>
      </c>
      <c r="BL168" s="4">
        <v>0</v>
      </c>
      <c r="BM168" s="4">
        <f t="shared" si="253"/>
        <v>0</v>
      </c>
      <c r="BN168" s="4">
        <f t="shared" si="254"/>
        <v>1469</v>
      </c>
      <c r="BO168" s="33"/>
      <c r="BP168" s="47">
        <v>508.2</v>
      </c>
      <c r="BQ168" s="3">
        <v>64735</v>
      </c>
      <c r="BR168" s="4">
        <v>-370</v>
      </c>
      <c r="BS168" s="4">
        <f t="shared" si="291"/>
        <v>64674</v>
      </c>
      <c r="BT168" s="3">
        <f t="shared" ref="BT168:BT175" si="393">BT167</f>
        <v>64698</v>
      </c>
      <c r="BU168" s="4">
        <f t="shared" ref="BU168" si="394">BT168-BT167</f>
        <v>0</v>
      </c>
      <c r="BV168" s="47" t="s">
        <v>15</v>
      </c>
      <c r="BY168" s="3">
        <v>1480</v>
      </c>
      <c r="BZ168" s="3">
        <v>1469</v>
      </c>
      <c r="CA168" s="3">
        <v>1652</v>
      </c>
      <c r="CB168" s="3">
        <f t="shared" si="367"/>
        <v>1652</v>
      </c>
      <c r="CC168" s="3">
        <v>0</v>
      </c>
      <c r="CD168" s="47">
        <v>0</v>
      </c>
      <c r="CE168" s="47">
        <v>0</v>
      </c>
      <c r="CF168" s="3">
        <f t="shared" si="294"/>
        <v>1652</v>
      </c>
      <c r="CG168" s="47">
        <v>15</v>
      </c>
      <c r="CL168" s="47">
        <v>0</v>
      </c>
      <c r="CM168" s="4">
        <f t="shared" si="257"/>
        <v>0</v>
      </c>
      <c r="CN168" s="4">
        <f t="shared" si="258"/>
        <v>1469</v>
      </c>
      <c r="CO168" s="4">
        <f t="shared" si="259"/>
        <v>0</v>
      </c>
      <c r="CP168" s="4">
        <f t="shared" si="260"/>
        <v>183</v>
      </c>
      <c r="CQ168" s="4">
        <f t="shared" si="261"/>
        <v>0</v>
      </c>
      <c r="CR168" s="4">
        <f t="shared" si="262"/>
        <v>0</v>
      </c>
      <c r="CS168" s="4">
        <f t="shared" si="263"/>
        <v>0</v>
      </c>
      <c r="CT168" s="47">
        <v>0</v>
      </c>
      <c r="CU168" s="32"/>
      <c r="CV168" s="47">
        <v>359.77</v>
      </c>
      <c r="CW168" s="47">
        <v>521</v>
      </c>
      <c r="CX168" s="4">
        <v>0</v>
      </c>
      <c r="CY168" s="3">
        <v>1459</v>
      </c>
      <c r="CZ168" s="47">
        <v>0</v>
      </c>
      <c r="DA168" s="47">
        <v>303</v>
      </c>
      <c r="DB168" s="47">
        <v>766</v>
      </c>
      <c r="DC168" s="47">
        <v>346</v>
      </c>
      <c r="DD168" s="3">
        <f t="shared" si="303"/>
        <v>0</v>
      </c>
      <c r="DE168" s="3">
        <f t="shared" si="304"/>
        <v>0</v>
      </c>
      <c r="DF168" s="4">
        <f t="shared" si="247"/>
        <v>1112</v>
      </c>
      <c r="DG168" s="4">
        <v>0</v>
      </c>
      <c r="DH168" s="4">
        <f t="shared" si="295"/>
        <v>0</v>
      </c>
      <c r="DI168" s="3">
        <f t="shared" si="357"/>
        <v>0</v>
      </c>
      <c r="DJ168" s="3">
        <f t="shared" si="264"/>
        <v>540</v>
      </c>
      <c r="DL168" s="3">
        <f t="shared" si="274"/>
        <v>0</v>
      </c>
      <c r="DM168" s="3">
        <f t="shared" si="265"/>
        <v>0</v>
      </c>
      <c r="DN168" s="3">
        <f t="shared" si="266"/>
        <v>0</v>
      </c>
      <c r="DO168" s="3">
        <f t="shared" si="267"/>
        <v>0</v>
      </c>
      <c r="DP168" s="3">
        <f t="shared" si="296"/>
        <v>0</v>
      </c>
      <c r="DS168">
        <v>67</v>
      </c>
    </row>
    <row r="169" spans="1:123" x14ac:dyDescent="0.3">
      <c r="A169" s="1">
        <v>42536</v>
      </c>
      <c r="B169" s="3">
        <v>146382</v>
      </c>
      <c r="C169" s="4">
        <f t="shared" si="297"/>
        <v>0</v>
      </c>
      <c r="D169" s="4">
        <f t="shared" si="279"/>
        <v>141360</v>
      </c>
      <c r="E169" s="3">
        <f t="shared" si="321"/>
        <v>146382</v>
      </c>
      <c r="F169" s="4">
        <f t="shared" si="305"/>
        <v>0</v>
      </c>
      <c r="G169" s="4">
        <f t="shared" si="268"/>
        <v>0</v>
      </c>
      <c r="H169" s="33"/>
      <c r="I169" s="3">
        <v>58352</v>
      </c>
      <c r="J169" s="4">
        <f t="shared" si="377"/>
        <v>130</v>
      </c>
      <c r="K169" s="4">
        <f t="shared" si="280"/>
        <v>58133</v>
      </c>
      <c r="L169" s="4">
        <f>L168</f>
        <v>58133</v>
      </c>
      <c r="M169" s="4">
        <f t="shared" si="390"/>
        <v>0</v>
      </c>
      <c r="O169" s="47"/>
      <c r="P169" s="47">
        <v>973</v>
      </c>
      <c r="Q169" s="21">
        <f>P169+M169/1.98</f>
        <v>973</v>
      </c>
      <c r="R169" s="21">
        <f>-M169/1.98</f>
        <v>0</v>
      </c>
      <c r="S169" s="33"/>
      <c r="T169" s="3">
        <v>93161</v>
      </c>
      <c r="U169" s="4">
        <f t="shared" si="250"/>
        <v>578</v>
      </c>
      <c r="V169" s="4">
        <f t="shared" si="281"/>
        <v>92337</v>
      </c>
      <c r="W169" s="3">
        <f t="shared" ref="W169:W171" si="395">W168</f>
        <v>92583</v>
      </c>
      <c r="X169" s="4">
        <f t="shared" si="387"/>
        <v>0</v>
      </c>
      <c r="Z169" s="47"/>
      <c r="AA169" s="47">
        <v>715</v>
      </c>
      <c r="AB169" s="3">
        <f t="shared" si="365"/>
        <v>715</v>
      </c>
      <c r="AC169" s="3">
        <v>0</v>
      </c>
      <c r="AD169" s="41">
        <f t="shared" si="324"/>
        <v>0</v>
      </c>
      <c r="AE169" s="3">
        <v>151513</v>
      </c>
      <c r="AF169" s="3">
        <v>1133</v>
      </c>
      <c r="AG169" s="3">
        <v>1490</v>
      </c>
      <c r="AH169" s="4">
        <f t="shared" si="251"/>
        <v>0</v>
      </c>
      <c r="AI169" s="33"/>
      <c r="AJ169" s="47">
        <v>886.63</v>
      </c>
      <c r="AK169" s="3">
        <v>647149</v>
      </c>
      <c r="AL169" s="4">
        <f t="shared" si="242"/>
        <v>-1479</v>
      </c>
      <c r="AM169" s="3">
        <v>2420000</v>
      </c>
      <c r="AN169" s="3">
        <f t="shared" si="282"/>
        <v>628419</v>
      </c>
      <c r="AO169" s="3">
        <f t="shared" si="388"/>
        <v>647149</v>
      </c>
      <c r="AP169" s="4">
        <f>AO111-AO168</f>
        <v>-1095</v>
      </c>
      <c r="AQ169" s="47" t="s">
        <v>21</v>
      </c>
      <c r="AT169" s="3">
        <v>1133</v>
      </c>
      <c r="AV169" s="3">
        <v>1817</v>
      </c>
      <c r="AW169" s="4">
        <f t="shared" ref="AW169" si="396">AV169-AX169</f>
        <v>1263.969696969697</v>
      </c>
      <c r="AX169" s="3">
        <f t="shared" ref="AX169" si="397">IF(AV169&lt;=-AP169/1.98,AV169,-AP169/1.98)</f>
        <v>553.030303030303</v>
      </c>
      <c r="AY169" s="47">
        <v>0</v>
      </c>
      <c r="AZ169" s="47">
        <v>0</v>
      </c>
      <c r="BA169" s="3">
        <f t="shared" si="287"/>
        <v>1817</v>
      </c>
      <c r="BB169" s="47">
        <v>62</v>
      </c>
      <c r="BC169" s="47">
        <v>0.35</v>
      </c>
      <c r="BD169" s="47">
        <v>0</v>
      </c>
      <c r="BE169" s="3">
        <f t="shared" si="288"/>
        <v>0</v>
      </c>
      <c r="BF169" s="3">
        <f t="shared" si="289"/>
        <v>0</v>
      </c>
      <c r="BG169" s="3" t="b">
        <f t="shared" si="290"/>
        <v>1</v>
      </c>
      <c r="BH169" s="17"/>
      <c r="BI169" s="7"/>
      <c r="BJ169" s="12">
        <v>0</v>
      </c>
      <c r="BK169" s="4">
        <f t="shared" si="252"/>
        <v>1817</v>
      </c>
      <c r="BL169" s="4">
        <v>0</v>
      </c>
      <c r="BM169" s="4">
        <f t="shared" si="253"/>
        <v>0</v>
      </c>
      <c r="BN169" s="4">
        <f t="shared" si="254"/>
        <v>1817</v>
      </c>
      <c r="BO169" s="33"/>
      <c r="BP169" s="47">
        <v>508.54</v>
      </c>
      <c r="BQ169" s="3">
        <v>65154</v>
      </c>
      <c r="BR169" s="4">
        <v>419</v>
      </c>
      <c r="BS169" s="4">
        <f t="shared" si="291"/>
        <v>64674</v>
      </c>
      <c r="BT169" s="3">
        <f t="shared" si="393"/>
        <v>64698</v>
      </c>
      <c r="BU169" s="47">
        <v>0</v>
      </c>
      <c r="BV169" s="47" t="s">
        <v>14</v>
      </c>
      <c r="BY169" s="3">
        <v>1822</v>
      </c>
      <c r="BZ169" s="3">
        <v>1817</v>
      </c>
      <c r="CA169" s="3">
        <v>1597</v>
      </c>
      <c r="CB169" s="3">
        <f t="shared" si="367"/>
        <v>1597</v>
      </c>
      <c r="CC169" s="3">
        <v>0</v>
      </c>
      <c r="CD169" s="47">
        <v>0</v>
      </c>
      <c r="CE169" s="47">
        <v>0</v>
      </c>
      <c r="CF169" s="3">
        <f t="shared" si="294"/>
        <v>1597</v>
      </c>
      <c r="CG169" s="47">
        <v>14</v>
      </c>
      <c r="CL169" s="47">
        <v>0</v>
      </c>
      <c r="CM169" s="4">
        <f t="shared" si="257"/>
        <v>0</v>
      </c>
      <c r="CN169" s="4">
        <f t="shared" si="258"/>
        <v>1597</v>
      </c>
      <c r="CO169" s="4">
        <f t="shared" si="259"/>
        <v>0</v>
      </c>
      <c r="CP169" s="4">
        <f t="shared" si="260"/>
        <v>0</v>
      </c>
      <c r="CQ169" s="4">
        <f t="shared" si="261"/>
        <v>0</v>
      </c>
      <c r="CR169" s="4">
        <f t="shared" si="262"/>
        <v>220</v>
      </c>
      <c r="CS169" s="4">
        <f t="shared" si="263"/>
        <v>0</v>
      </c>
      <c r="CT169" s="47">
        <v>0</v>
      </c>
      <c r="CU169" s="32"/>
      <c r="CV169" s="47">
        <v>359.77</v>
      </c>
      <c r="CW169" s="47">
        <v>521</v>
      </c>
      <c r="CX169" s="4">
        <v>0</v>
      </c>
      <c r="CY169" s="3">
        <v>1367</v>
      </c>
      <c r="CZ169" s="47">
        <v>0</v>
      </c>
      <c r="DA169" s="47">
        <v>303</v>
      </c>
      <c r="DB169" s="47">
        <v>726</v>
      </c>
      <c r="DC169" s="47">
        <v>387</v>
      </c>
      <c r="DD169" s="3">
        <f t="shared" si="303"/>
        <v>0</v>
      </c>
      <c r="DE169" s="3">
        <f t="shared" si="304"/>
        <v>0</v>
      </c>
      <c r="DF169" s="4">
        <f t="shared" si="247"/>
        <v>1113</v>
      </c>
      <c r="DG169" s="4">
        <v>0</v>
      </c>
      <c r="DH169" s="4">
        <f t="shared" si="295"/>
        <v>0</v>
      </c>
      <c r="DI169" s="3">
        <f t="shared" si="357"/>
        <v>0</v>
      </c>
      <c r="DJ169" s="3">
        <f t="shared" si="264"/>
        <v>484</v>
      </c>
      <c r="DL169" s="3">
        <f t="shared" si="274"/>
        <v>0</v>
      </c>
      <c r="DM169" s="3">
        <f t="shared" si="265"/>
        <v>0</v>
      </c>
      <c r="DN169" s="3">
        <f t="shared" si="266"/>
        <v>0</v>
      </c>
      <c r="DO169" s="3">
        <f t="shared" si="267"/>
        <v>0</v>
      </c>
      <c r="DP169" s="3">
        <f t="shared" si="296"/>
        <v>0</v>
      </c>
      <c r="DS169">
        <v>72</v>
      </c>
    </row>
    <row r="170" spans="1:123" x14ac:dyDescent="0.3">
      <c r="A170" s="1">
        <v>42537</v>
      </c>
      <c r="B170" s="3">
        <v>146382</v>
      </c>
      <c r="C170" s="4">
        <f t="shared" si="297"/>
        <v>0</v>
      </c>
      <c r="D170" s="4">
        <f t="shared" si="279"/>
        <v>140989</v>
      </c>
      <c r="E170" s="3">
        <f t="shared" si="321"/>
        <v>146382</v>
      </c>
      <c r="F170" s="4">
        <f t="shared" si="305"/>
        <v>0</v>
      </c>
      <c r="G170" s="4">
        <f t="shared" si="268"/>
        <v>0</v>
      </c>
      <c r="H170" s="33"/>
      <c r="I170" s="3">
        <v>58205</v>
      </c>
      <c r="J170" s="4">
        <f t="shared" si="377"/>
        <v>-147</v>
      </c>
      <c r="K170" s="4">
        <f t="shared" si="280"/>
        <v>58133</v>
      </c>
      <c r="L170" s="4">
        <f>L169</f>
        <v>58133</v>
      </c>
      <c r="M170" s="4">
        <f t="shared" ref="M170:M172" si="398">L170-L169</f>
        <v>0</v>
      </c>
      <c r="O170" s="47"/>
      <c r="P170" s="47">
        <v>915</v>
      </c>
      <c r="Q170" s="21">
        <f>P170+M170/1.98</f>
        <v>915</v>
      </c>
      <c r="R170" s="21">
        <f>-M170/1.98</f>
        <v>0</v>
      </c>
      <c r="S170" s="33"/>
      <c r="T170" s="3">
        <v>93614</v>
      </c>
      <c r="U170" s="4">
        <f t="shared" si="250"/>
        <v>453</v>
      </c>
      <c r="V170" s="4">
        <f t="shared" si="281"/>
        <v>91726</v>
      </c>
      <c r="W170" s="3">
        <f t="shared" si="395"/>
        <v>92583</v>
      </c>
      <c r="X170" s="4">
        <f t="shared" si="387"/>
        <v>0</v>
      </c>
      <c r="Z170" s="47"/>
      <c r="AA170" s="47">
        <v>722</v>
      </c>
      <c r="AB170" s="3">
        <f t="shared" si="365"/>
        <v>722</v>
      </c>
      <c r="AC170" s="3">
        <v>0</v>
      </c>
      <c r="AD170" s="41">
        <f t="shared" si="324"/>
        <v>0</v>
      </c>
      <c r="AE170" s="3">
        <v>151819</v>
      </c>
      <c r="AF170" s="3">
        <v>1195</v>
      </c>
      <c r="AG170" s="3">
        <v>1349</v>
      </c>
      <c r="AH170" s="4">
        <f t="shared" si="251"/>
        <v>0</v>
      </c>
      <c r="AI170" s="33"/>
      <c r="AJ170" s="47">
        <v>886.49</v>
      </c>
      <c r="AK170" s="3">
        <v>646383</v>
      </c>
      <c r="AL170" s="4">
        <f t="shared" si="242"/>
        <v>-766</v>
      </c>
      <c r="AM170" s="3">
        <v>2420000</v>
      </c>
      <c r="AN170" s="3">
        <f t="shared" si="282"/>
        <v>627127</v>
      </c>
      <c r="AO170" s="3">
        <f>AK170</f>
        <v>646383</v>
      </c>
      <c r="AP170" s="4">
        <v>0</v>
      </c>
      <c r="AQ170" t="s">
        <v>15</v>
      </c>
      <c r="AT170" s="3">
        <v>1195</v>
      </c>
      <c r="AV170" s="3">
        <v>1528</v>
      </c>
      <c r="AW170" s="3">
        <f t="shared" ref="AW170:AW177" si="399">AV170</f>
        <v>1528</v>
      </c>
      <c r="AX170" s="47">
        <v>0</v>
      </c>
      <c r="AY170" s="47">
        <v>0</v>
      </c>
      <c r="AZ170" s="47">
        <v>0</v>
      </c>
      <c r="BA170" s="3">
        <f t="shared" si="287"/>
        <v>1528</v>
      </c>
      <c r="BB170" s="47">
        <v>53</v>
      </c>
      <c r="BC170" s="47">
        <v>0.3</v>
      </c>
      <c r="BD170" s="47">
        <v>0</v>
      </c>
      <c r="BE170" s="3">
        <f t="shared" si="288"/>
        <v>0</v>
      </c>
      <c r="BF170" s="3">
        <f t="shared" si="289"/>
        <v>0</v>
      </c>
      <c r="BG170" s="3" t="b">
        <f t="shared" si="290"/>
        <v>1</v>
      </c>
      <c r="BH170" s="17"/>
      <c r="BI170" s="7"/>
      <c r="BJ170" s="12">
        <v>0</v>
      </c>
      <c r="BK170" s="4">
        <f t="shared" si="252"/>
        <v>1528</v>
      </c>
      <c r="BL170" s="4">
        <v>0</v>
      </c>
      <c r="BM170" s="4">
        <f t="shared" si="253"/>
        <v>0</v>
      </c>
      <c r="BN170" s="4">
        <f t="shared" si="254"/>
        <v>1528</v>
      </c>
      <c r="BO170" s="33"/>
      <c r="BP170" s="47">
        <v>508.6</v>
      </c>
      <c r="BQ170" s="3">
        <v>65228</v>
      </c>
      <c r="BR170" s="4">
        <v>74</v>
      </c>
      <c r="BS170" s="4">
        <f t="shared" si="291"/>
        <v>64674</v>
      </c>
      <c r="BT170" s="3">
        <f t="shared" si="393"/>
        <v>64698</v>
      </c>
      <c r="BU170" s="47">
        <v>0</v>
      </c>
      <c r="BV170" s="47" t="s">
        <v>14</v>
      </c>
      <c r="BY170" s="3">
        <v>1544</v>
      </c>
      <c r="BZ170" s="3">
        <v>1528</v>
      </c>
      <c r="CA170" s="3">
        <v>1495</v>
      </c>
      <c r="CB170" s="3">
        <f t="shared" si="367"/>
        <v>1495</v>
      </c>
      <c r="CC170" s="3">
        <v>0</v>
      </c>
      <c r="CD170" s="47">
        <v>0</v>
      </c>
      <c r="CE170" s="47">
        <v>0</v>
      </c>
      <c r="CF170" s="3">
        <f t="shared" si="294"/>
        <v>1495</v>
      </c>
      <c r="CG170" s="47">
        <v>12</v>
      </c>
      <c r="CL170" s="47">
        <v>0</v>
      </c>
      <c r="CM170" s="4">
        <f t="shared" si="257"/>
        <v>0</v>
      </c>
      <c r="CN170" s="4">
        <f t="shared" si="258"/>
        <v>1495</v>
      </c>
      <c r="CO170" s="4">
        <f t="shared" si="259"/>
        <v>0</v>
      </c>
      <c r="CP170" s="4">
        <f t="shared" si="260"/>
        <v>0</v>
      </c>
      <c r="CQ170" s="4">
        <f t="shared" si="261"/>
        <v>0</v>
      </c>
      <c r="CR170" s="4">
        <f t="shared" si="262"/>
        <v>33</v>
      </c>
      <c r="CS170" s="4">
        <f t="shared" si="263"/>
        <v>0</v>
      </c>
      <c r="CT170" s="47">
        <v>0</v>
      </c>
      <c r="CU170" s="32"/>
      <c r="CV170" s="47">
        <v>359.77</v>
      </c>
      <c r="CW170" s="47">
        <v>521</v>
      </c>
      <c r="CX170" s="4">
        <v>0</v>
      </c>
      <c r="CY170" s="3">
        <v>1370</v>
      </c>
      <c r="CZ170" s="47">
        <v>0</v>
      </c>
      <c r="DA170" s="47">
        <v>305</v>
      </c>
      <c r="DB170" s="47">
        <v>725</v>
      </c>
      <c r="DC170" s="47">
        <v>340</v>
      </c>
      <c r="DD170" s="3">
        <f t="shared" si="303"/>
        <v>0</v>
      </c>
      <c r="DE170" s="3">
        <f t="shared" si="304"/>
        <v>0</v>
      </c>
      <c r="DF170" s="4">
        <f t="shared" si="247"/>
        <v>1065</v>
      </c>
      <c r="DG170" s="4">
        <v>0</v>
      </c>
      <c r="DH170" s="4">
        <f t="shared" si="295"/>
        <v>0</v>
      </c>
      <c r="DI170" s="3">
        <f t="shared" si="357"/>
        <v>0</v>
      </c>
      <c r="DJ170" s="3">
        <f t="shared" si="264"/>
        <v>430</v>
      </c>
      <c r="DL170" s="3">
        <f t="shared" si="274"/>
        <v>0</v>
      </c>
      <c r="DM170" s="3">
        <f t="shared" si="265"/>
        <v>0</v>
      </c>
      <c r="DN170" s="3">
        <f t="shared" si="266"/>
        <v>0</v>
      </c>
      <c r="DO170" s="3">
        <f t="shared" si="267"/>
        <v>0</v>
      </c>
      <c r="DP170" s="3">
        <f t="shared" si="296"/>
        <v>0</v>
      </c>
      <c r="DS170">
        <v>60</v>
      </c>
    </row>
    <row r="171" spans="1:123" x14ac:dyDescent="0.3">
      <c r="A171" s="1">
        <v>42538</v>
      </c>
      <c r="B171" s="3">
        <v>146382</v>
      </c>
      <c r="C171" s="4">
        <f t="shared" si="297"/>
        <v>0</v>
      </c>
      <c r="D171" s="4">
        <f t="shared" si="279"/>
        <v>140629</v>
      </c>
      <c r="E171" s="3">
        <f t="shared" si="321"/>
        <v>146382</v>
      </c>
      <c r="F171" s="4">
        <f t="shared" si="305"/>
        <v>0</v>
      </c>
      <c r="G171" s="4">
        <f t="shared" si="268"/>
        <v>0</v>
      </c>
      <c r="H171" s="33"/>
      <c r="I171" s="3">
        <v>58133</v>
      </c>
      <c r="J171" s="4">
        <f t="shared" si="377"/>
        <v>-72</v>
      </c>
      <c r="K171" s="4">
        <f t="shared" si="280"/>
        <v>58133</v>
      </c>
      <c r="L171" s="4">
        <f>L170</f>
        <v>58133</v>
      </c>
      <c r="M171" s="4">
        <f t="shared" si="398"/>
        <v>0</v>
      </c>
      <c r="O171" s="47"/>
      <c r="P171" s="47">
        <v>863</v>
      </c>
      <c r="Q171" s="21">
        <f>P171+M171/1.98</f>
        <v>863</v>
      </c>
      <c r="R171" s="21">
        <f>-M171/1.98</f>
        <v>0</v>
      </c>
      <c r="S171" s="33"/>
      <c r="T171" s="3">
        <v>93911</v>
      </c>
      <c r="U171" s="4">
        <f t="shared" si="250"/>
        <v>297</v>
      </c>
      <c r="V171" s="4">
        <f t="shared" si="281"/>
        <v>91116</v>
      </c>
      <c r="W171" s="3">
        <f t="shared" si="395"/>
        <v>92583</v>
      </c>
      <c r="X171" s="4">
        <f t="shared" si="387"/>
        <v>0</v>
      </c>
      <c r="Z171" s="47"/>
      <c r="AA171" s="47">
        <v>708</v>
      </c>
      <c r="AB171" s="3">
        <f t="shared" si="365"/>
        <v>708</v>
      </c>
      <c r="AC171" s="3">
        <v>0</v>
      </c>
      <c r="AD171" s="41">
        <f t="shared" si="324"/>
        <v>0</v>
      </c>
      <c r="AE171" s="3">
        <v>152044</v>
      </c>
      <c r="AF171" s="3">
        <v>1145</v>
      </c>
      <c r="AG171" s="3">
        <v>1258</v>
      </c>
      <c r="AH171" s="4">
        <f t="shared" si="251"/>
        <v>0</v>
      </c>
      <c r="AI171" s="33"/>
      <c r="AJ171" s="47">
        <v>886.34</v>
      </c>
      <c r="AK171" s="3">
        <v>645562</v>
      </c>
      <c r="AL171" s="4">
        <f t="shared" si="242"/>
        <v>-821</v>
      </c>
      <c r="AM171" s="3">
        <v>2420000</v>
      </c>
      <c r="AN171" s="3">
        <f t="shared" si="282"/>
        <v>625198</v>
      </c>
      <c r="AO171" s="3">
        <f t="shared" ref="AO171:AO177" si="400">AK171</f>
        <v>645562</v>
      </c>
      <c r="AP171" s="4">
        <v>0</v>
      </c>
      <c r="AQ171" s="47" t="s">
        <v>15</v>
      </c>
      <c r="AT171" s="3">
        <v>1145</v>
      </c>
      <c r="AV171" s="3">
        <v>1499</v>
      </c>
      <c r="AW171" s="3">
        <f t="shared" si="399"/>
        <v>1499</v>
      </c>
      <c r="AX171" s="47">
        <v>0</v>
      </c>
      <c r="AY171" s="47">
        <v>0</v>
      </c>
      <c r="AZ171" s="47">
        <v>0</v>
      </c>
      <c r="BA171" s="3">
        <f t="shared" si="287"/>
        <v>1499</v>
      </c>
      <c r="BB171" s="47">
        <v>60</v>
      </c>
      <c r="BC171" s="47">
        <v>0.34</v>
      </c>
      <c r="BD171" s="47">
        <v>0</v>
      </c>
      <c r="BE171" s="3">
        <f t="shared" si="288"/>
        <v>0</v>
      </c>
      <c r="BF171" s="3">
        <f t="shared" si="289"/>
        <v>0</v>
      </c>
      <c r="BG171" s="3" t="b">
        <f t="shared" si="290"/>
        <v>1</v>
      </c>
      <c r="BH171" s="17"/>
      <c r="BI171" s="7"/>
      <c r="BJ171" s="12">
        <v>0</v>
      </c>
      <c r="BK171" s="4">
        <f t="shared" si="252"/>
        <v>1499</v>
      </c>
      <c r="BL171" s="4">
        <v>0</v>
      </c>
      <c r="BM171" s="4">
        <f t="shared" si="253"/>
        <v>0</v>
      </c>
      <c r="BN171" s="4">
        <f t="shared" si="254"/>
        <v>1499</v>
      </c>
      <c r="BO171" s="33"/>
      <c r="BP171" s="47">
        <v>508.64</v>
      </c>
      <c r="BQ171" s="3">
        <v>65277</v>
      </c>
      <c r="BR171" s="4">
        <v>49</v>
      </c>
      <c r="BS171" s="4">
        <f t="shared" si="291"/>
        <v>64674</v>
      </c>
      <c r="BT171" s="3">
        <f t="shared" si="393"/>
        <v>64698</v>
      </c>
      <c r="BU171" s="47">
        <v>0</v>
      </c>
      <c r="BV171" s="47" t="s">
        <v>14</v>
      </c>
      <c r="BY171" s="3">
        <v>1503</v>
      </c>
      <c r="BZ171" s="3">
        <v>1499</v>
      </c>
      <c r="CA171" s="3">
        <v>1464</v>
      </c>
      <c r="CB171" s="3">
        <f t="shared" si="367"/>
        <v>1464</v>
      </c>
      <c r="CC171" s="3">
        <v>0</v>
      </c>
      <c r="CD171" s="47">
        <v>0</v>
      </c>
      <c r="CE171" s="47">
        <v>0</v>
      </c>
      <c r="CF171" s="3">
        <f t="shared" si="294"/>
        <v>1464</v>
      </c>
      <c r="CG171" s="47">
        <v>14</v>
      </c>
      <c r="CL171" s="47">
        <v>0</v>
      </c>
      <c r="CM171" s="4">
        <f t="shared" si="257"/>
        <v>0</v>
      </c>
      <c r="CN171" s="4">
        <f t="shared" si="258"/>
        <v>1464</v>
      </c>
      <c r="CO171" s="4">
        <f t="shared" si="259"/>
        <v>0</v>
      </c>
      <c r="CP171" s="4">
        <f t="shared" si="260"/>
        <v>0</v>
      </c>
      <c r="CQ171" s="4">
        <f t="shared" si="261"/>
        <v>0</v>
      </c>
      <c r="CR171" s="4">
        <f t="shared" si="262"/>
        <v>35</v>
      </c>
      <c r="CS171" s="4">
        <f t="shared" si="263"/>
        <v>0</v>
      </c>
      <c r="CT171" s="47">
        <v>0</v>
      </c>
      <c r="CU171" s="32"/>
      <c r="CV171" s="47">
        <v>359.77</v>
      </c>
      <c r="CW171" s="47">
        <v>521</v>
      </c>
      <c r="CX171" s="4">
        <v>0</v>
      </c>
      <c r="CY171" s="3">
        <v>1417</v>
      </c>
      <c r="CZ171" s="47">
        <v>0</v>
      </c>
      <c r="DA171" s="47">
        <v>303</v>
      </c>
      <c r="DB171" s="47">
        <v>729</v>
      </c>
      <c r="DC171" s="47">
        <v>293</v>
      </c>
      <c r="DD171" s="3">
        <f t="shared" si="303"/>
        <v>0</v>
      </c>
      <c r="DE171" s="3">
        <f t="shared" si="304"/>
        <v>0</v>
      </c>
      <c r="DF171" s="4">
        <f t="shared" si="247"/>
        <v>1022</v>
      </c>
      <c r="DG171" s="4">
        <v>0</v>
      </c>
      <c r="DH171" s="4">
        <f t="shared" si="295"/>
        <v>0</v>
      </c>
      <c r="DI171" s="3">
        <f t="shared" si="357"/>
        <v>0</v>
      </c>
      <c r="DJ171" s="3">
        <f t="shared" si="264"/>
        <v>442</v>
      </c>
      <c r="DL171" s="3">
        <f t="shared" si="274"/>
        <v>0</v>
      </c>
      <c r="DM171" s="3">
        <f t="shared" si="265"/>
        <v>0</v>
      </c>
      <c r="DN171" s="3">
        <f t="shared" si="266"/>
        <v>0</v>
      </c>
      <c r="DO171" s="3">
        <f t="shared" si="267"/>
        <v>0</v>
      </c>
      <c r="DP171" s="3">
        <f t="shared" si="296"/>
        <v>0</v>
      </c>
      <c r="DS171">
        <v>68</v>
      </c>
    </row>
    <row r="172" spans="1:123" x14ac:dyDescent="0.3">
      <c r="A172" s="1">
        <v>42539</v>
      </c>
      <c r="B172" s="3">
        <v>146382</v>
      </c>
      <c r="C172" s="4">
        <f t="shared" si="297"/>
        <v>0</v>
      </c>
      <c r="D172" s="4">
        <f t="shared" si="279"/>
        <v>140449</v>
      </c>
      <c r="E172" s="3">
        <f t="shared" si="321"/>
        <v>146382</v>
      </c>
      <c r="F172" s="4">
        <f t="shared" si="305"/>
        <v>0</v>
      </c>
      <c r="G172" s="4">
        <f t="shared" si="268"/>
        <v>0</v>
      </c>
      <c r="H172" s="33"/>
      <c r="I172" s="3">
        <v>58287</v>
      </c>
      <c r="J172" s="4">
        <f t="shared" si="377"/>
        <v>154</v>
      </c>
      <c r="K172" s="4">
        <f t="shared" si="280"/>
        <v>58287</v>
      </c>
      <c r="L172" s="4">
        <f>I172</f>
        <v>58287</v>
      </c>
      <c r="M172" s="4">
        <f t="shared" si="398"/>
        <v>154</v>
      </c>
      <c r="O172" s="47"/>
      <c r="P172" s="47">
        <v>804</v>
      </c>
      <c r="Q172" s="21">
        <f t="shared" ref="Q172:Q177" si="401">P172</f>
        <v>804</v>
      </c>
      <c r="R172" s="21">
        <v>0</v>
      </c>
      <c r="S172" s="33"/>
      <c r="T172" s="3">
        <v>94074</v>
      </c>
      <c r="U172" s="4">
        <f t="shared" si="250"/>
        <v>163</v>
      </c>
      <c r="V172" s="4">
        <f t="shared" si="281"/>
        <v>90696</v>
      </c>
      <c r="W172" s="3">
        <f>T172</f>
        <v>94074</v>
      </c>
      <c r="X172" s="3">
        <f>W172-W156</f>
        <v>28</v>
      </c>
      <c r="Z172" s="47"/>
      <c r="AA172" s="47">
        <v>702</v>
      </c>
      <c r="AB172" s="3">
        <f t="shared" si="365"/>
        <v>702</v>
      </c>
      <c r="AC172" s="3">
        <v>0</v>
      </c>
      <c r="AD172" s="41">
        <f t="shared" si="324"/>
        <v>0</v>
      </c>
      <c r="AE172" s="3">
        <v>152361</v>
      </c>
      <c r="AF172" s="3">
        <v>1031</v>
      </c>
      <c r="AG172" s="3">
        <v>1191</v>
      </c>
      <c r="AH172" s="4">
        <f t="shared" si="251"/>
        <v>91.756995210486522</v>
      </c>
      <c r="AI172" s="33"/>
      <c r="AJ172" s="47">
        <v>886.13</v>
      </c>
      <c r="AK172" s="3">
        <v>644412</v>
      </c>
      <c r="AL172" s="4">
        <f t="shared" si="242"/>
        <v>-1150</v>
      </c>
      <c r="AM172" s="3">
        <v>2420000</v>
      </c>
      <c r="AN172" s="3">
        <f t="shared" si="282"/>
        <v>623858</v>
      </c>
      <c r="AO172" s="3">
        <f t="shared" si="400"/>
        <v>644412</v>
      </c>
      <c r="AP172" s="4">
        <v>0</v>
      </c>
      <c r="AQ172" s="47" t="s">
        <v>15</v>
      </c>
      <c r="AT172" s="3">
        <v>1031</v>
      </c>
      <c r="AV172" s="3">
        <v>1549</v>
      </c>
      <c r="AW172" s="3">
        <f t="shared" si="399"/>
        <v>1549</v>
      </c>
      <c r="AX172" s="47">
        <v>0</v>
      </c>
      <c r="AY172" s="47">
        <v>0</v>
      </c>
      <c r="AZ172" s="47">
        <v>0</v>
      </c>
      <c r="BA172" s="3">
        <f t="shared" si="287"/>
        <v>1549</v>
      </c>
      <c r="BB172" s="47">
        <v>62</v>
      </c>
      <c r="BC172" s="47">
        <v>0.35</v>
      </c>
      <c r="BD172" s="47">
        <v>0</v>
      </c>
      <c r="BE172" s="3">
        <f t="shared" si="288"/>
        <v>0</v>
      </c>
      <c r="BF172" s="3">
        <f t="shared" si="289"/>
        <v>0</v>
      </c>
      <c r="BG172" s="3" t="b">
        <f t="shared" si="290"/>
        <v>1</v>
      </c>
      <c r="BH172" s="17"/>
      <c r="BI172" s="7"/>
      <c r="BJ172" s="12">
        <v>0</v>
      </c>
      <c r="BK172" s="4">
        <f t="shared" si="252"/>
        <v>1549</v>
      </c>
      <c r="BL172" s="4">
        <v>0</v>
      </c>
      <c r="BM172" s="4">
        <f t="shared" si="253"/>
        <v>0</v>
      </c>
      <c r="BN172" s="4">
        <f t="shared" si="254"/>
        <v>1549</v>
      </c>
      <c r="BO172" s="33"/>
      <c r="BP172" s="47">
        <v>508.71</v>
      </c>
      <c r="BQ172" s="3">
        <v>65363</v>
      </c>
      <c r="BR172" s="4">
        <v>86</v>
      </c>
      <c r="BS172" s="4">
        <f t="shared" si="291"/>
        <v>64674</v>
      </c>
      <c r="BT172" s="3">
        <f t="shared" si="393"/>
        <v>64698</v>
      </c>
      <c r="BU172" s="47">
        <v>0</v>
      </c>
      <c r="BV172" s="47" t="s">
        <v>14</v>
      </c>
      <c r="BY172" s="3">
        <v>1555</v>
      </c>
      <c r="BZ172" s="3">
        <v>1549</v>
      </c>
      <c r="CA172" s="3">
        <v>1498</v>
      </c>
      <c r="CB172" s="3">
        <f t="shared" si="367"/>
        <v>1498</v>
      </c>
      <c r="CC172" s="3">
        <v>0</v>
      </c>
      <c r="CD172" s="47">
        <v>0</v>
      </c>
      <c r="CE172" s="47">
        <v>0</v>
      </c>
      <c r="CF172" s="3">
        <f t="shared" si="294"/>
        <v>1498</v>
      </c>
      <c r="CG172" s="47">
        <v>14</v>
      </c>
      <c r="CL172" s="47">
        <v>0</v>
      </c>
      <c r="CM172" s="4">
        <f t="shared" si="257"/>
        <v>0</v>
      </c>
      <c r="CN172" s="4">
        <f t="shared" si="258"/>
        <v>1498</v>
      </c>
      <c r="CO172" s="4">
        <f t="shared" si="259"/>
        <v>0</v>
      </c>
      <c r="CP172" s="4">
        <f t="shared" si="260"/>
        <v>0</v>
      </c>
      <c r="CQ172" s="4">
        <f t="shared" si="261"/>
        <v>0</v>
      </c>
      <c r="CR172" s="4">
        <f t="shared" si="262"/>
        <v>51</v>
      </c>
      <c r="CS172" s="4">
        <f t="shared" si="263"/>
        <v>0</v>
      </c>
      <c r="CT172" s="47">
        <v>0</v>
      </c>
      <c r="CU172" s="32"/>
      <c r="CV172" s="47">
        <v>359.77</v>
      </c>
      <c r="CW172" s="47">
        <v>521</v>
      </c>
      <c r="CX172" s="4">
        <v>0</v>
      </c>
      <c r="CY172" s="3">
        <v>1498</v>
      </c>
      <c r="CZ172" s="47">
        <v>0</v>
      </c>
      <c r="DA172" s="47">
        <v>303</v>
      </c>
      <c r="DB172" s="47">
        <v>729</v>
      </c>
      <c r="DC172" s="47">
        <v>321</v>
      </c>
      <c r="DD172" s="3">
        <f t="shared" si="303"/>
        <v>0</v>
      </c>
      <c r="DE172" s="3">
        <f t="shared" si="304"/>
        <v>0</v>
      </c>
      <c r="DF172" s="4">
        <f t="shared" si="247"/>
        <v>1050</v>
      </c>
      <c r="DG172" s="4">
        <v>0</v>
      </c>
      <c r="DH172" s="4">
        <f t="shared" si="295"/>
        <v>0</v>
      </c>
      <c r="DI172" s="3">
        <f t="shared" si="357"/>
        <v>0</v>
      </c>
      <c r="DJ172" s="3">
        <f t="shared" si="264"/>
        <v>448</v>
      </c>
      <c r="DL172" s="3">
        <f t="shared" si="274"/>
        <v>0</v>
      </c>
      <c r="DM172" s="3">
        <f t="shared" si="265"/>
        <v>0</v>
      </c>
      <c r="DN172" s="3">
        <f t="shared" si="266"/>
        <v>0</v>
      </c>
      <c r="DO172" s="3">
        <f t="shared" si="267"/>
        <v>0</v>
      </c>
      <c r="DP172" s="3">
        <f t="shared" si="296"/>
        <v>0</v>
      </c>
      <c r="DS172">
        <v>75</v>
      </c>
    </row>
    <row r="173" spans="1:123" x14ac:dyDescent="0.3">
      <c r="A173" s="1">
        <v>42540</v>
      </c>
      <c r="B173" s="3">
        <v>146210</v>
      </c>
      <c r="C173" s="4">
        <f t="shared" si="297"/>
        <v>-172</v>
      </c>
      <c r="D173" s="4">
        <f t="shared" si="279"/>
        <v>140089</v>
      </c>
      <c r="E173" s="3">
        <f t="shared" si="321"/>
        <v>146210</v>
      </c>
      <c r="F173" s="4">
        <f t="shared" si="305"/>
        <v>-172</v>
      </c>
      <c r="G173" s="4">
        <f t="shared" si="268"/>
        <v>0</v>
      </c>
      <c r="H173" s="33"/>
      <c r="I173" s="3">
        <v>58809</v>
      </c>
      <c r="J173" s="4">
        <f t="shared" si="377"/>
        <v>522</v>
      </c>
      <c r="K173" s="4">
        <f t="shared" si="280"/>
        <v>58809</v>
      </c>
      <c r="L173" s="4">
        <f>I173</f>
        <v>58809</v>
      </c>
      <c r="M173" s="4">
        <f t="shared" ref="M173:M176" si="402">L173-L172</f>
        <v>522</v>
      </c>
      <c r="O173" s="47"/>
      <c r="P173" s="47">
        <v>701</v>
      </c>
      <c r="Q173" s="21">
        <f t="shared" si="401"/>
        <v>701</v>
      </c>
      <c r="R173" s="21">
        <v>0</v>
      </c>
      <c r="S173" s="33"/>
      <c r="T173" s="3">
        <v>94144</v>
      </c>
      <c r="U173" s="4">
        <f t="shared" si="250"/>
        <v>70</v>
      </c>
      <c r="V173" s="4">
        <f t="shared" si="281"/>
        <v>90096</v>
      </c>
      <c r="W173" s="3">
        <f t="shared" ref="W173:W183" si="403">T173</f>
        <v>94144</v>
      </c>
      <c r="X173" s="4">
        <f t="shared" ref="X173:X184" si="404">W173-W172</f>
        <v>70</v>
      </c>
      <c r="Z173" s="47"/>
      <c r="AA173" s="47">
        <v>706</v>
      </c>
      <c r="AB173" s="3">
        <f t="shared" si="365"/>
        <v>706</v>
      </c>
      <c r="AC173" s="3">
        <v>0</v>
      </c>
      <c r="AD173" s="41">
        <f t="shared" si="324"/>
        <v>0</v>
      </c>
      <c r="AE173" s="3">
        <v>152953</v>
      </c>
      <c r="AF173" s="3">
        <v>1014</v>
      </c>
      <c r="AG173" s="3">
        <v>1312</v>
      </c>
      <c r="AH173" s="4">
        <f t="shared" si="251"/>
        <v>298.46231409125284</v>
      </c>
      <c r="AI173" s="33"/>
      <c r="AJ173" s="47">
        <v>885.89</v>
      </c>
      <c r="AK173" s="3">
        <v>643101</v>
      </c>
      <c r="AL173" s="4">
        <f t="shared" si="242"/>
        <v>-1311</v>
      </c>
      <c r="AM173" s="3">
        <v>2420000</v>
      </c>
      <c r="AN173" s="3">
        <f t="shared" si="282"/>
        <v>621769</v>
      </c>
      <c r="AO173" s="3">
        <f t="shared" si="400"/>
        <v>643101</v>
      </c>
      <c r="AP173" s="4">
        <v>0</v>
      </c>
      <c r="AQ173" s="47" t="s">
        <v>15</v>
      </c>
      <c r="AT173" s="3">
        <v>1014</v>
      </c>
      <c r="AV173" s="3">
        <v>1627</v>
      </c>
      <c r="AW173" s="3">
        <f t="shared" si="399"/>
        <v>1627</v>
      </c>
      <c r="AX173" s="47">
        <v>0</v>
      </c>
      <c r="AY173" s="47">
        <v>0</v>
      </c>
      <c r="AZ173" s="47">
        <v>0</v>
      </c>
      <c r="BA173" s="3">
        <f t="shared" si="287"/>
        <v>1627</v>
      </c>
      <c r="BB173" s="47">
        <v>48</v>
      </c>
      <c r="BC173" s="47">
        <v>0.27</v>
      </c>
      <c r="BD173" s="47">
        <v>0</v>
      </c>
      <c r="BE173" s="3">
        <f t="shared" si="288"/>
        <v>0</v>
      </c>
      <c r="BF173" s="3">
        <f t="shared" si="289"/>
        <v>0</v>
      </c>
      <c r="BG173" s="3" t="b">
        <f t="shared" si="290"/>
        <v>1</v>
      </c>
      <c r="BH173" s="17"/>
      <c r="BI173" s="7"/>
      <c r="BJ173" s="12">
        <v>0</v>
      </c>
      <c r="BK173" s="4">
        <f t="shared" si="252"/>
        <v>1627</v>
      </c>
      <c r="BL173" s="4">
        <v>0</v>
      </c>
      <c r="BM173" s="4">
        <f t="shared" si="253"/>
        <v>0</v>
      </c>
      <c r="BN173" s="4">
        <f t="shared" si="254"/>
        <v>1627</v>
      </c>
      <c r="BO173" s="33"/>
      <c r="BP173" s="47">
        <v>509</v>
      </c>
      <c r="BQ173" s="3">
        <v>65720</v>
      </c>
      <c r="BR173" s="4">
        <v>357</v>
      </c>
      <c r="BS173" s="4">
        <f t="shared" si="291"/>
        <v>64674</v>
      </c>
      <c r="BT173" s="3">
        <f t="shared" si="393"/>
        <v>64698</v>
      </c>
      <c r="BU173" s="47">
        <v>0</v>
      </c>
      <c r="BV173" s="47" t="s">
        <v>14</v>
      </c>
      <c r="BY173" s="3">
        <v>1635</v>
      </c>
      <c r="BZ173" s="3">
        <v>1627</v>
      </c>
      <c r="CA173" s="3">
        <v>1444</v>
      </c>
      <c r="CB173" s="3">
        <f t="shared" si="367"/>
        <v>1444</v>
      </c>
      <c r="CC173" s="3">
        <v>0</v>
      </c>
      <c r="CD173" s="47">
        <v>0</v>
      </c>
      <c r="CE173" s="47">
        <v>0</v>
      </c>
      <c r="CF173" s="3">
        <f t="shared" si="294"/>
        <v>1444</v>
      </c>
      <c r="CG173" s="47">
        <v>11</v>
      </c>
      <c r="CL173" s="47">
        <v>0</v>
      </c>
      <c r="CM173" s="4">
        <f t="shared" si="257"/>
        <v>0</v>
      </c>
      <c r="CN173" s="4">
        <f t="shared" si="258"/>
        <v>1444</v>
      </c>
      <c r="CO173" s="4">
        <f t="shared" si="259"/>
        <v>0</v>
      </c>
      <c r="CP173" s="4">
        <f t="shared" si="260"/>
        <v>0</v>
      </c>
      <c r="CQ173" s="4">
        <f t="shared" si="261"/>
        <v>0</v>
      </c>
      <c r="CR173" s="4">
        <f t="shared" si="262"/>
        <v>183</v>
      </c>
      <c r="CS173" s="4">
        <f t="shared" si="263"/>
        <v>0</v>
      </c>
      <c r="CT173" s="47">
        <v>0</v>
      </c>
      <c r="CU173" s="32"/>
      <c r="CV173" s="47">
        <v>359.73</v>
      </c>
      <c r="CW173" s="47">
        <v>518</v>
      </c>
      <c r="CX173" s="4">
        <v>-3</v>
      </c>
      <c r="CY173" s="3">
        <v>1455</v>
      </c>
      <c r="CZ173" s="47">
        <v>0</v>
      </c>
      <c r="DA173" s="47">
        <v>281</v>
      </c>
      <c r="DB173" s="47">
        <v>703</v>
      </c>
      <c r="DC173" s="47">
        <v>300</v>
      </c>
      <c r="DD173" s="3">
        <f t="shared" si="303"/>
        <v>0</v>
      </c>
      <c r="DE173" s="3">
        <f t="shared" si="304"/>
        <v>0</v>
      </c>
      <c r="DF173" s="4">
        <f t="shared" si="247"/>
        <v>1003</v>
      </c>
      <c r="DG173" s="4">
        <v>0</v>
      </c>
      <c r="DH173" s="4">
        <f t="shared" si="295"/>
        <v>0</v>
      </c>
      <c r="DI173" s="3">
        <f t="shared" si="357"/>
        <v>0</v>
      </c>
      <c r="DJ173" s="3">
        <f t="shared" si="264"/>
        <v>441</v>
      </c>
      <c r="DL173" s="3">
        <f t="shared" si="274"/>
        <v>0</v>
      </c>
      <c r="DM173" s="3">
        <f t="shared" si="265"/>
        <v>0</v>
      </c>
      <c r="DN173" s="3">
        <f t="shared" si="266"/>
        <v>0</v>
      </c>
      <c r="DO173" s="3">
        <f t="shared" si="267"/>
        <v>0</v>
      </c>
      <c r="DP173" s="3">
        <f t="shared" si="296"/>
        <v>0</v>
      </c>
      <c r="DS173">
        <v>71</v>
      </c>
    </row>
    <row r="174" spans="1:123" x14ac:dyDescent="0.3">
      <c r="A174" s="1">
        <v>42541</v>
      </c>
      <c r="B174" s="3">
        <v>146210</v>
      </c>
      <c r="C174" s="4">
        <f t="shared" si="297"/>
        <v>0</v>
      </c>
      <c r="D174" s="4">
        <f t="shared" si="279"/>
        <v>139730</v>
      </c>
      <c r="E174" s="3">
        <f t="shared" si="321"/>
        <v>146210</v>
      </c>
      <c r="F174" s="4">
        <f t="shared" si="305"/>
        <v>0</v>
      </c>
      <c r="G174" s="4">
        <f t="shared" si="268"/>
        <v>0</v>
      </c>
      <c r="H174" s="33"/>
      <c r="I174" s="3">
        <v>59394</v>
      </c>
      <c r="J174" s="4">
        <f t="shared" si="377"/>
        <v>585</v>
      </c>
      <c r="K174" s="4">
        <f t="shared" si="280"/>
        <v>58997</v>
      </c>
      <c r="L174" s="4">
        <f>K174</f>
        <v>58997</v>
      </c>
      <c r="M174" s="4">
        <f t="shared" si="402"/>
        <v>188</v>
      </c>
      <c r="O174" s="47"/>
      <c r="P174" s="47">
        <v>822</v>
      </c>
      <c r="Q174" s="21">
        <f t="shared" si="401"/>
        <v>822</v>
      </c>
      <c r="R174" s="21">
        <v>0</v>
      </c>
      <c r="S174" s="33"/>
      <c r="T174" s="3">
        <v>94301</v>
      </c>
      <c r="U174" s="4">
        <f t="shared" si="250"/>
        <v>157</v>
      </c>
      <c r="V174" s="4">
        <f t="shared" si="281"/>
        <v>89742</v>
      </c>
      <c r="W174" s="3">
        <f t="shared" si="403"/>
        <v>94301</v>
      </c>
      <c r="X174" s="4">
        <f t="shared" si="404"/>
        <v>157</v>
      </c>
      <c r="Z174" s="47"/>
      <c r="AA174" s="47">
        <v>671</v>
      </c>
      <c r="AB174" s="3">
        <f t="shared" si="365"/>
        <v>671</v>
      </c>
      <c r="AC174" s="3">
        <v>0</v>
      </c>
      <c r="AD174" s="41">
        <f t="shared" si="324"/>
        <v>0</v>
      </c>
      <c r="AE174" s="3">
        <v>153695</v>
      </c>
      <c r="AF174" s="3">
        <v>1006</v>
      </c>
      <c r="AG174" s="3">
        <v>1380</v>
      </c>
      <c r="AH174" s="4">
        <f t="shared" si="251"/>
        <v>173.93496344844971</v>
      </c>
      <c r="AI174" s="33"/>
      <c r="AJ174" s="47">
        <v>885.69</v>
      </c>
      <c r="AK174" s="3">
        <v>642012</v>
      </c>
      <c r="AL174" s="4">
        <f t="shared" si="242"/>
        <v>-1089</v>
      </c>
      <c r="AM174" s="3">
        <v>2420000</v>
      </c>
      <c r="AN174" s="3">
        <f t="shared" si="282"/>
        <v>621076</v>
      </c>
      <c r="AO174" s="3">
        <f t="shared" si="400"/>
        <v>642012</v>
      </c>
      <c r="AP174" s="4">
        <v>0</v>
      </c>
      <c r="AQ174" s="47" t="s">
        <v>15</v>
      </c>
      <c r="AT174" s="3">
        <v>1006</v>
      </c>
      <c r="AV174" s="3">
        <v>1497</v>
      </c>
      <c r="AW174" s="3">
        <f t="shared" si="399"/>
        <v>1497</v>
      </c>
      <c r="AX174" s="47">
        <v>0</v>
      </c>
      <c r="AY174" s="47">
        <v>0</v>
      </c>
      <c r="AZ174" s="47">
        <v>0</v>
      </c>
      <c r="BA174" s="3">
        <f t="shared" si="287"/>
        <v>1497</v>
      </c>
      <c r="BB174" s="47">
        <v>58</v>
      </c>
      <c r="BC174" s="47">
        <v>0.33</v>
      </c>
      <c r="BD174" s="47">
        <v>0</v>
      </c>
      <c r="BE174" s="3">
        <f t="shared" si="288"/>
        <v>0</v>
      </c>
      <c r="BF174" s="3">
        <f t="shared" si="289"/>
        <v>0</v>
      </c>
      <c r="BG174" s="3" t="b">
        <f t="shared" si="290"/>
        <v>1</v>
      </c>
      <c r="BH174" s="17"/>
      <c r="BI174" s="7"/>
      <c r="BJ174" s="12">
        <v>0</v>
      </c>
      <c r="BK174" s="4">
        <f t="shared" si="252"/>
        <v>1497</v>
      </c>
      <c r="BL174" s="4">
        <v>0</v>
      </c>
      <c r="BM174" s="4">
        <f t="shared" si="253"/>
        <v>0</v>
      </c>
      <c r="BN174" s="4">
        <f t="shared" si="254"/>
        <v>1497</v>
      </c>
      <c r="BO174" s="33"/>
      <c r="BP174" s="47">
        <v>509.19</v>
      </c>
      <c r="BQ174" s="3">
        <v>65957</v>
      </c>
      <c r="BR174" s="4">
        <v>237</v>
      </c>
      <c r="BS174" s="4">
        <f t="shared" si="291"/>
        <v>64674</v>
      </c>
      <c r="BT174" s="3">
        <f t="shared" si="393"/>
        <v>64698</v>
      </c>
      <c r="BU174" s="47">
        <v>0</v>
      </c>
      <c r="BV174" s="47" t="s">
        <v>14</v>
      </c>
      <c r="BY174" s="3">
        <v>1490</v>
      </c>
      <c r="BZ174" s="3">
        <v>1497</v>
      </c>
      <c r="CA174" s="3">
        <v>1358</v>
      </c>
      <c r="CB174" s="3">
        <f t="shared" si="367"/>
        <v>1358</v>
      </c>
      <c r="CC174" s="3">
        <v>0</v>
      </c>
      <c r="CD174" s="47">
        <v>0</v>
      </c>
      <c r="CE174" s="47">
        <v>0</v>
      </c>
      <c r="CF174" s="3">
        <f t="shared" si="294"/>
        <v>1358</v>
      </c>
      <c r="CG174" s="47">
        <v>13</v>
      </c>
      <c r="CL174" s="47">
        <v>0</v>
      </c>
      <c r="CM174" s="4">
        <f t="shared" si="257"/>
        <v>0</v>
      </c>
      <c r="CN174" s="4">
        <f t="shared" si="258"/>
        <v>1358</v>
      </c>
      <c r="CO174" s="4">
        <f t="shared" si="259"/>
        <v>0</v>
      </c>
      <c r="CP174" s="4">
        <f t="shared" si="260"/>
        <v>0</v>
      </c>
      <c r="CQ174" s="4">
        <f t="shared" si="261"/>
        <v>0</v>
      </c>
      <c r="CR174" s="4">
        <f t="shared" si="262"/>
        <v>139</v>
      </c>
      <c r="CS174" s="4">
        <f t="shared" si="263"/>
        <v>0</v>
      </c>
      <c r="CT174" s="47">
        <v>0</v>
      </c>
      <c r="CU174" s="32"/>
      <c r="CV174" s="47">
        <v>359.73</v>
      </c>
      <c r="CW174" s="47">
        <v>518</v>
      </c>
      <c r="CX174" s="4">
        <v>0</v>
      </c>
      <c r="CY174" s="3">
        <v>1545</v>
      </c>
      <c r="CZ174" s="47">
        <v>0</v>
      </c>
      <c r="DA174" s="47">
        <v>252</v>
      </c>
      <c r="DB174" s="47">
        <v>698</v>
      </c>
      <c r="DC174" s="47">
        <v>248</v>
      </c>
      <c r="DD174" s="3">
        <f t="shared" si="303"/>
        <v>0</v>
      </c>
      <c r="DE174" s="3">
        <f t="shared" si="304"/>
        <v>0</v>
      </c>
      <c r="DF174" s="4">
        <f t="shared" si="247"/>
        <v>946</v>
      </c>
      <c r="DG174" s="4">
        <v>0</v>
      </c>
      <c r="DH174" s="4">
        <f t="shared" si="295"/>
        <v>0</v>
      </c>
      <c r="DI174" s="3">
        <f t="shared" si="357"/>
        <v>0</v>
      </c>
      <c r="DJ174" s="3">
        <f t="shared" si="264"/>
        <v>412</v>
      </c>
      <c r="DL174" s="3">
        <f t="shared" si="274"/>
        <v>0</v>
      </c>
      <c r="DM174" s="3">
        <f t="shared" si="265"/>
        <v>0</v>
      </c>
      <c r="DN174" s="3">
        <f t="shared" si="266"/>
        <v>0</v>
      </c>
      <c r="DO174" s="3">
        <f t="shared" si="267"/>
        <v>0</v>
      </c>
      <c r="DP174" s="3">
        <f t="shared" si="296"/>
        <v>0</v>
      </c>
      <c r="DS174">
        <v>58</v>
      </c>
    </row>
    <row r="175" spans="1:123" x14ac:dyDescent="0.3">
      <c r="A175" s="1">
        <v>42542</v>
      </c>
      <c r="B175" s="3">
        <v>146210</v>
      </c>
      <c r="C175" s="4">
        <f t="shared" si="297"/>
        <v>0</v>
      </c>
      <c r="D175" s="4">
        <f t="shared" si="279"/>
        <v>139372</v>
      </c>
      <c r="E175" s="3">
        <f t="shared" si="321"/>
        <v>146210</v>
      </c>
      <c r="F175" s="4">
        <f t="shared" si="305"/>
        <v>0</v>
      </c>
      <c r="G175" s="4">
        <f t="shared" si="268"/>
        <v>0</v>
      </c>
      <c r="H175" s="33"/>
      <c r="I175" s="3">
        <v>60209</v>
      </c>
      <c r="J175" s="4">
        <f t="shared" si="377"/>
        <v>815</v>
      </c>
      <c r="K175" s="4">
        <f t="shared" si="280"/>
        <v>58662</v>
      </c>
      <c r="L175" s="3">
        <f>I175</f>
        <v>60209</v>
      </c>
      <c r="M175" s="3">
        <f>L175-L158</f>
        <v>229</v>
      </c>
      <c r="O175" s="47"/>
      <c r="P175" s="47">
        <v>849</v>
      </c>
      <c r="Q175" s="21">
        <f t="shared" si="401"/>
        <v>849</v>
      </c>
      <c r="R175" s="21">
        <v>0</v>
      </c>
      <c r="S175" s="33"/>
      <c r="T175" s="3">
        <v>94478</v>
      </c>
      <c r="U175" s="4">
        <f t="shared" si="250"/>
        <v>177</v>
      </c>
      <c r="V175" s="4">
        <f t="shared" si="281"/>
        <v>89353</v>
      </c>
      <c r="W175" s="3">
        <f t="shared" si="403"/>
        <v>94478</v>
      </c>
      <c r="X175" s="4">
        <f t="shared" si="404"/>
        <v>177</v>
      </c>
      <c r="Z175" s="47"/>
      <c r="AA175" s="47">
        <v>669</v>
      </c>
      <c r="AB175" s="3">
        <f t="shared" si="365"/>
        <v>669</v>
      </c>
      <c r="AC175" s="3">
        <v>0</v>
      </c>
      <c r="AD175" s="41">
        <f t="shared" si="324"/>
        <v>0</v>
      </c>
      <c r="AE175" s="3">
        <v>154687</v>
      </c>
      <c r="AF175" s="3">
        <v>1015</v>
      </c>
      <c r="AG175" s="3">
        <v>1515</v>
      </c>
      <c r="AH175" s="4">
        <f t="shared" si="251"/>
        <v>204.68868162339299</v>
      </c>
      <c r="AI175" s="33"/>
      <c r="AJ175" s="47">
        <v>885.5</v>
      </c>
      <c r="AK175" s="3">
        <v>640977</v>
      </c>
      <c r="AL175" s="4">
        <f t="shared" si="242"/>
        <v>-1035</v>
      </c>
      <c r="AM175" s="3">
        <v>2420000</v>
      </c>
      <c r="AN175" s="3">
        <f t="shared" si="282"/>
        <v>619743</v>
      </c>
      <c r="AO175" s="3">
        <f t="shared" si="400"/>
        <v>640977</v>
      </c>
      <c r="AP175" s="4">
        <v>0</v>
      </c>
      <c r="AQ175" s="47" t="s">
        <v>15</v>
      </c>
      <c r="AT175" s="3">
        <v>1015</v>
      </c>
      <c r="AV175" s="3">
        <v>1465</v>
      </c>
      <c r="AW175" s="3">
        <f t="shared" si="399"/>
        <v>1465</v>
      </c>
      <c r="AX175" s="47">
        <v>0</v>
      </c>
      <c r="AY175" s="47">
        <v>0</v>
      </c>
      <c r="AZ175" s="47">
        <v>0</v>
      </c>
      <c r="BA175" s="3">
        <f t="shared" si="287"/>
        <v>1465</v>
      </c>
      <c r="BB175" s="47">
        <v>72</v>
      </c>
      <c r="BC175" s="47">
        <v>0.41</v>
      </c>
      <c r="BD175" s="47">
        <v>0</v>
      </c>
      <c r="BE175" s="3">
        <f t="shared" si="288"/>
        <v>0</v>
      </c>
      <c r="BF175" s="3">
        <f t="shared" si="289"/>
        <v>0</v>
      </c>
      <c r="BG175" s="3" t="b">
        <f t="shared" si="290"/>
        <v>1</v>
      </c>
      <c r="BH175" s="17"/>
      <c r="BI175" s="7"/>
      <c r="BJ175" s="12">
        <v>0</v>
      </c>
      <c r="BK175" s="4">
        <f t="shared" si="252"/>
        <v>1465</v>
      </c>
      <c r="BL175" s="4">
        <v>0</v>
      </c>
      <c r="BM175" s="4">
        <f t="shared" si="253"/>
        <v>0</v>
      </c>
      <c r="BN175" s="4">
        <f t="shared" si="254"/>
        <v>1465</v>
      </c>
      <c r="BO175" s="33"/>
      <c r="BP175" s="47">
        <v>509.24</v>
      </c>
      <c r="BQ175" s="3">
        <v>66020</v>
      </c>
      <c r="BR175" s="4">
        <v>63</v>
      </c>
      <c r="BS175" s="4">
        <f t="shared" si="291"/>
        <v>64674</v>
      </c>
      <c r="BT175" s="3">
        <f t="shared" si="393"/>
        <v>64698</v>
      </c>
      <c r="BU175" s="47">
        <v>0</v>
      </c>
      <c r="BV175" s="47" t="s">
        <v>14</v>
      </c>
      <c r="BY175" s="3">
        <v>1460</v>
      </c>
      <c r="BZ175" s="3">
        <v>1465</v>
      </c>
      <c r="CA175" s="3">
        <v>1411</v>
      </c>
      <c r="CB175" s="3">
        <f t="shared" si="367"/>
        <v>1411</v>
      </c>
      <c r="CC175" s="3">
        <v>0</v>
      </c>
      <c r="CD175" s="47">
        <v>0</v>
      </c>
      <c r="CE175" s="47">
        <v>0</v>
      </c>
      <c r="CF175" s="3">
        <f t="shared" si="294"/>
        <v>1411</v>
      </c>
      <c r="CG175" s="47">
        <v>17</v>
      </c>
      <c r="CL175" s="47">
        <v>0</v>
      </c>
      <c r="CM175" s="4">
        <f t="shared" si="257"/>
        <v>0</v>
      </c>
      <c r="CN175" s="4">
        <f t="shared" si="258"/>
        <v>1411</v>
      </c>
      <c r="CO175" s="4">
        <f t="shared" si="259"/>
        <v>0</v>
      </c>
      <c r="CP175" s="4">
        <f t="shared" si="260"/>
        <v>0</v>
      </c>
      <c r="CQ175" s="4">
        <f t="shared" si="261"/>
        <v>0</v>
      </c>
      <c r="CR175" s="4">
        <f t="shared" si="262"/>
        <v>54</v>
      </c>
      <c r="CS175" s="4">
        <f t="shared" si="263"/>
        <v>0</v>
      </c>
      <c r="CT175" s="47">
        <v>0</v>
      </c>
      <c r="CU175" s="32"/>
      <c r="CV175" s="47">
        <v>359.73</v>
      </c>
      <c r="CW175" s="47">
        <v>518</v>
      </c>
      <c r="CX175" s="4">
        <v>0</v>
      </c>
      <c r="CY175" s="3">
        <v>1566</v>
      </c>
      <c r="CZ175" s="47">
        <v>0</v>
      </c>
      <c r="DA175" s="47">
        <v>252</v>
      </c>
      <c r="DB175" s="47">
        <v>719</v>
      </c>
      <c r="DC175" s="47">
        <v>287</v>
      </c>
      <c r="DD175" s="3">
        <f t="shared" si="303"/>
        <v>0</v>
      </c>
      <c r="DE175" s="3">
        <f t="shared" si="304"/>
        <v>0</v>
      </c>
      <c r="DF175" s="4">
        <f t="shared" si="247"/>
        <v>1006</v>
      </c>
      <c r="DG175" s="4">
        <v>0</v>
      </c>
      <c r="DH175" s="4">
        <f t="shared" si="295"/>
        <v>0</v>
      </c>
      <c r="DI175" s="3">
        <f t="shared" si="357"/>
        <v>0</v>
      </c>
      <c r="DJ175" s="3">
        <f t="shared" si="264"/>
        <v>405</v>
      </c>
      <c r="DL175" s="3">
        <f t="shared" si="274"/>
        <v>0</v>
      </c>
      <c r="DM175" s="3">
        <f t="shared" si="265"/>
        <v>0</v>
      </c>
      <c r="DN175" s="3">
        <f t="shared" si="266"/>
        <v>0</v>
      </c>
      <c r="DO175" s="3">
        <f t="shared" si="267"/>
        <v>0</v>
      </c>
      <c r="DP175" s="3">
        <f t="shared" si="296"/>
        <v>0</v>
      </c>
      <c r="DS175">
        <v>50</v>
      </c>
    </row>
    <row r="176" spans="1:123" x14ac:dyDescent="0.3">
      <c r="A176" s="1">
        <v>42543</v>
      </c>
      <c r="B176" s="3">
        <v>146210</v>
      </c>
      <c r="C176" s="4">
        <f t="shared" si="297"/>
        <v>0</v>
      </c>
      <c r="D176" s="4">
        <f t="shared" si="279"/>
        <v>139014</v>
      </c>
      <c r="E176" s="3">
        <f t="shared" si="321"/>
        <v>146210</v>
      </c>
      <c r="F176" s="4">
        <f t="shared" si="305"/>
        <v>0</v>
      </c>
      <c r="G176" s="4">
        <f t="shared" si="268"/>
        <v>0</v>
      </c>
      <c r="H176" s="33"/>
      <c r="I176" s="3">
        <v>60841</v>
      </c>
      <c r="J176" s="4">
        <f t="shared" si="377"/>
        <v>632</v>
      </c>
      <c r="K176" s="4">
        <f t="shared" si="280"/>
        <v>58047</v>
      </c>
      <c r="L176" s="3">
        <f>I176</f>
        <v>60841</v>
      </c>
      <c r="M176" s="4">
        <f t="shared" si="402"/>
        <v>632</v>
      </c>
      <c r="O176" s="47"/>
      <c r="P176" s="47">
        <v>916</v>
      </c>
      <c r="Q176" s="21">
        <f t="shared" si="401"/>
        <v>916</v>
      </c>
      <c r="R176" s="21">
        <v>0</v>
      </c>
      <c r="S176" s="33"/>
      <c r="T176" s="3">
        <v>94712</v>
      </c>
      <c r="U176" s="4">
        <f t="shared" si="250"/>
        <v>234</v>
      </c>
      <c r="V176" s="4">
        <f t="shared" si="281"/>
        <v>89255</v>
      </c>
      <c r="W176" s="3">
        <f t="shared" si="403"/>
        <v>94712</v>
      </c>
      <c r="X176" s="4">
        <f t="shared" si="404"/>
        <v>234</v>
      </c>
      <c r="Z176" s="47"/>
      <c r="AA176" s="47">
        <v>688</v>
      </c>
      <c r="AB176" s="3">
        <f t="shared" si="365"/>
        <v>688</v>
      </c>
      <c r="AC176" s="3">
        <v>0</v>
      </c>
      <c r="AD176" s="41">
        <f t="shared" si="324"/>
        <v>0</v>
      </c>
      <c r="AE176" s="3">
        <v>155553</v>
      </c>
      <c r="AF176" s="3">
        <v>1014</v>
      </c>
      <c r="AG176" s="3">
        <v>1451</v>
      </c>
      <c r="AH176" s="4">
        <f t="shared" si="251"/>
        <v>436.60196622132594</v>
      </c>
      <c r="AI176" s="33"/>
      <c r="AJ176" s="47">
        <v>885.32</v>
      </c>
      <c r="AK176" s="3">
        <v>639997</v>
      </c>
      <c r="AL176" s="4">
        <f t="shared" si="242"/>
        <v>-980</v>
      </c>
      <c r="AM176" s="3">
        <v>2420000</v>
      </c>
      <c r="AN176" s="3">
        <f t="shared" si="282"/>
        <v>618197</v>
      </c>
      <c r="AO176" s="3">
        <f t="shared" si="400"/>
        <v>639997</v>
      </c>
      <c r="AP176" s="4">
        <v>0</v>
      </c>
      <c r="AQ176" s="47" t="s">
        <v>15</v>
      </c>
      <c r="AT176" s="3">
        <v>1014</v>
      </c>
      <c r="AV176" s="3">
        <v>1424</v>
      </c>
      <c r="AW176" s="3">
        <f t="shared" si="399"/>
        <v>1424</v>
      </c>
      <c r="AX176" s="47">
        <v>0</v>
      </c>
      <c r="AY176" s="47">
        <v>0</v>
      </c>
      <c r="AZ176" s="47">
        <v>0</v>
      </c>
      <c r="BA176" s="3">
        <f t="shared" si="287"/>
        <v>1424</v>
      </c>
      <c r="BB176" s="47">
        <v>84</v>
      </c>
      <c r="BC176" s="47">
        <v>0.48</v>
      </c>
      <c r="BD176" s="47">
        <v>0</v>
      </c>
      <c r="BE176" s="3">
        <f t="shared" si="288"/>
        <v>0</v>
      </c>
      <c r="BF176" s="3">
        <f t="shared" si="289"/>
        <v>0</v>
      </c>
      <c r="BG176" s="3" t="b">
        <f t="shared" si="290"/>
        <v>1</v>
      </c>
      <c r="BH176" s="17"/>
      <c r="BI176" s="7"/>
      <c r="BJ176" s="12">
        <v>0</v>
      </c>
      <c r="BK176" s="4">
        <f t="shared" si="252"/>
        <v>1424</v>
      </c>
      <c r="BL176" s="4">
        <v>0</v>
      </c>
      <c r="BM176" s="4">
        <f t="shared" si="253"/>
        <v>0</v>
      </c>
      <c r="BN176" s="4">
        <f t="shared" si="254"/>
        <v>1424</v>
      </c>
      <c r="BO176" s="33"/>
      <c r="BP176" s="47">
        <v>509.07</v>
      </c>
      <c r="BQ176" s="3">
        <v>65807</v>
      </c>
      <c r="BR176" s="4">
        <v>-213</v>
      </c>
      <c r="BS176" s="4">
        <f t="shared" si="291"/>
        <v>64674</v>
      </c>
      <c r="BT176" s="3">
        <f t="shared" ref="BT176:BT181" si="405">BT175</f>
        <v>64698</v>
      </c>
      <c r="BU176" s="4">
        <f t="shared" ref="BU176:BU177" si="406">BT176-BT175</f>
        <v>0</v>
      </c>
      <c r="BV176" s="47" t="s">
        <v>15</v>
      </c>
      <c r="BY176" s="3">
        <v>1419</v>
      </c>
      <c r="BZ176" s="3">
        <v>1424</v>
      </c>
      <c r="CA176" s="3">
        <v>1507</v>
      </c>
      <c r="CB176" s="3">
        <f t="shared" si="367"/>
        <v>1507</v>
      </c>
      <c r="CC176" s="3">
        <v>0</v>
      </c>
      <c r="CD176" s="47">
        <v>0</v>
      </c>
      <c r="CE176" s="47">
        <v>0</v>
      </c>
      <c r="CF176" s="3">
        <f t="shared" si="294"/>
        <v>1507</v>
      </c>
      <c r="CG176" s="47">
        <v>19</v>
      </c>
      <c r="CL176" s="47">
        <v>0</v>
      </c>
      <c r="CM176" s="4">
        <f t="shared" si="257"/>
        <v>0</v>
      </c>
      <c r="CN176" s="4">
        <f t="shared" si="258"/>
        <v>1424</v>
      </c>
      <c r="CO176" s="4">
        <f t="shared" si="259"/>
        <v>0</v>
      </c>
      <c r="CP176" s="4">
        <f t="shared" si="260"/>
        <v>83</v>
      </c>
      <c r="CQ176" s="4">
        <f t="shared" si="261"/>
        <v>0</v>
      </c>
      <c r="CR176" s="4">
        <f t="shared" si="262"/>
        <v>0</v>
      </c>
      <c r="CS176" s="4">
        <f t="shared" si="263"/>
        <v>0</v>
      </c>
      <c r="CT176" s="47">
        <v>0</v>
      </c>
      <c r="CU176" s="32"/>
      <c r="CV176" s="47">
        <v>359.77</v>
      </c>
      <c r="CW176" s="47">
        <v>521</v>
      </c>
      <c r="CX176" s="4">
        <v>3</v>
      </c>
      <c r="CY176" s="3">
        <v>1608</v>
      </c>
      <c r="CZ176" s="47">
        <v>0</v>
      </c>
      <c r="DA176" s="47">
        <v>272</v>
      </c>
      <c r="DB176" s="47">
        <v>764</v>
      </c>
      <c r="DC176" s="47">
        <v>379</v>
      </c>
      <c r="DD176" s="3">
        <f t="shared" si="303"/>
        <v>0</v>
      </c>
      <c r="DE176" s="3">
        <f t="shared" si="304"/>
        <v>0</v>
      </c>
      <c r="DF176" s="4">
        <f t="shared" si="247"/>
        <v>1143</v>
      </c>
      <c r="DG176" s="4">
        <v>0</v>
      </c>
      <c r="DH176" s="4">
        <f t="shared" si="295"/>
        <v>0</v>
      </c>
      <c r="DI176" s="3">
        <f t="shared" si="357"/>
        <v>0</v>
      </c>
      <c r="DJ176" s="3">
        <f t="shared" si="264"/>
        <v>364</v>
      </c>
      <c r="DL176" s="3">
        <f t="shared" si="274"/>
        <v>0</v>
      </c>
      <c r="DM176" s="3">
        <f t="shared" si="265"/>
        <v>0</v>
      </c>
      <c r="DN176" s="3">
        <f t="shared" si="266"/>
        <v>0</v>
      </c>
      <c r="DO176" s="3">
        <f t="shared" si="267"/>
        <v>0</v>
      </c>
      <c r="DP176" s="3">
        <f t="shared" si="296"/>
        <v>0</v>
      </c>
      <c r="DS176">
        <v>56</v>
      </c>
    </row>
    <row r="177" spans="1:123" x14ac:dyDescent="0.3">
      <c r="A177" s="1">
        <v>42544</v>
      </c>
      <c r="B177" s="3">
        <v>146210</v>
      </c>
      <c r="C177" s="4">
        <f t="shared" si="297"/>
        <v>0</v>
      </c>
      <c r="D177" s="4">
        <f t="shared" si="279"/>
        <v>138656</v>
      </c>
      <c r="E177" s="3">
        <f t="shared" si="321"/>
        <v>146210</v>
      </c>
      <c r="F177" s="4">
        <f t="shared" si="305"/>
        <v>0</v>
      </c>
      <c r="G177" s="4">
        <f t="shared" si="268"/>
        <v>0</v>
      </c>
      <c r="H177" s="33"/>
      <c r="I177" s="3">
        <v>60912</v>
      </c>
      <c r="J177" s="4">
        <f t="shared" si="377"/>
        <v>71</v>
      </c>
      <c r="K177" s="4">
        <f t="shared" si="280"/>
        <v>57374</v>
      </c>
      <c r="L177" s="18">
        <f t="shared" ref="L177:L178" si="407">I177</f>
        <v>60912</v>
      </c>
      <c r="M177" s="4">
        <f t="shared" ref="M177:M179" si="408">L177-L176</f>
        <v>71</v>
      </c>
      <c r="O177" s="47"/>
      <c r="P177" s="47">
        <v>1059</v>
      </c>
      <c r="Q177" s="21">
        <f t="shared" si="401"/>
        <v>1059</v>
      </c>
      <c r="R177" s="21">
        <v>0</v>
      </c>
      <c r="S177" s="33"/>
      <c r="T177" s="3">
        <v>95267</v>
      </c>
      <c r="U177" s="4">
        <f t="shared" si="250"/>
        <v>555</v>
      </c>
      <c r="V177" s="4">
        <f t="shared" si="281"/>
        <v>89165</v>
      </c>
      <c r="W177" s="3">
        <f t="shared" si="403"/>
        <v>95267</v>
      </c>
      <c r="X177" s="4">
        <f t="shared" si="404"/>
        <v>555</v>
      </c>
      <c r="Z177" s="47"/>
      <c r="AA177" s="47">
        <v>688</v>
      </c>
      <c r="AB177" s="3">
        <f t="shared" si="365"/>
        <v>688</v>
      </c>
      <c r="AC177" s="3">
        <v>0</v>
      </c>
      <c r="AD177" s="41">
        <f t="shared" si="324"/>
        <v>0</v>
      </c>
      <c r="AE177" s="3">
        <v>156179</v>
      </c>
      <c r="AF177" s="3">
        <v>1047</v>
      </c>
      <c r="AG177" s="3">
        <v>1363</v>
      </c>
      <c r="AH177" s="4">
        <f t="shared" si="251"/>
        <v>315.60373077892615</v>
      </c>
      <c r="AI177" s="33"/>
      <c r="AJ177" s="47">
        <v>885.26</v>
      </c>
      <c r="AK177" s="3">
        <v>639670</v>
      </c>
      <c r="AL177" s="4">
        <f t="shared" si="242"/>
        <v>-327</v>
      </c>
      <c r="AM177" s="3">
        <v>2420000</v>
      </c>
      <c r="AN177" s="3">
        <f t="shared" si="282"/>
        <v>616439</v>
      </c>
      <c r="AO177" s="3">
        <f t="shared" si="400"/>
        <v>639670</v>
      </c>
      <c r="AP177" s="4">
        <v>0</v>
      </c>
      <c r="AQ177" s="47" t="s">
        <v>15</v>
      </c>
      <c r="AT177" s="3">
        <v>1047</v>
      </c>
      <c r="AV177" s="3">
        <v>1126</v>
      </c>
      <c r="AW177" s="3">
        <f t="shared" si="399"/>
        <v>1126</v>
      </c>
      <c r="AX177" s="47">
        <v>0</v>
      </c>
      <c r="AY177" s="47">
        <v>0</v>
      </c>
      <c r="AZ177" s="47">
        <v>0</v>
      </c>
      <c r="BA177" s="3">
        <f t="shared" si="287"/>
        <v>1126</v>
      </c>
      <c r="BB177" s="47">
        <v>86</v>
      </c>
      <c r="BC177" s="47">
        <v>0.49</v>
      </c>
      <c r="BD177" s="47">
        <v>0</v>
      </c>
      <c r="BE177" s="3">
        <f t="shared" si="288"/>
        <v>0</v>
      </c>
      <c r="BF177" s="3">
        <f t="shared" si="289"/>
        <v>0</v>
      </c>
      <c r="BG177" s="3" t="b">
        <f t="shared" si="290"/>
        <v>1</v>
      </c>
      <c r="BH177" s="17"/>
      <c r="BI177" s="7"/>
      <c r="BJ177" s="12">
        <v>0</v>
      </c>
      <c r="BK177" s="4">
        <f t="shared" si="252"/>
        <v>1126</v>
      </c>
      <c r="BL177" s="4">
        <v>0</v>
      </c>
      <c r="BM177" s="4">
        <f t="shared" si="253"/>
        <v>0</v>
      </c>
      <c r="BN177" s="4">
        <f t="shared" si="254"/>
        <v>1126</v>
      </c>
      <c r="BO177" s="33"/>
      <c r="BP177" s="47">
        <v>508.38</v>
      </c>
      <c r="BQ177" s="3">
        <v>64957</v>
      </c>
      <c r="BR177" s="4">
        <v>-850</v>
      </c>
      <c r="BS177" s="4">
        <f t="shared" si="291"/>
        <v>64674</v>
      </c>
      <c r="BT177" s="3">
        <f t="shared" si="405"/>
        <v>64698</v>
      </c>
      <c r="BU177" s="4">
        <f t="shared" si="406"/>
        <v>0</v>
      </c>
      <c r="BV177" s="47" t="s">
        <v>15</v>
      </c>
      <c r="BY177" s="3">
        <v>1096</v>
      </c>
      <c r="BZ177" s="3">
        <v>1126</v>
      </c>
      <c r="CA177" s="3">
        <v>1506</v>
      </c>
      <c r="CB177" s="3">
        <f t="shared" si="367"/>
        <v>1506</v>
      </c>
      <c r="CC177" s="3">
        <v>0</v>
      </c>
      <c r="CD177" s="47">
        <v>0</v>
      </c>
      <c r="CE177" s="47">
        <v>0</v>
      </c>
      <c r="CF177" s="3">
        <f t="shared" si="294"/>
        <v>1506</v>
      </c>
      <c r="CG177" s="47">
        <v>19</v>
      </c>
      <c r="CL177" s="47">
        <v>0</v>
      </c>
      <c r="CM177" s="4">
        <f t="shared" si="257"/>
        <v>0</v>
      </c>
      <c r="CN177" s="4">
        <f t="shared" si="258"/>
        <v>1126</v>
      </c>
      <c r="CO177" s="4">
        <f t="shared" si="259"/>
        <v>0</v>
      </c>
      <c r="CP177" s="4">
        <f t="shared" si="260"/>
        <v>380</v>
      </c>
      <c r="CQ177" s="4">
        <f t="shared" si="261"/>
        <v>0</v>
      </c>
      <c r="CR177" s="4">
        <f t="shared" si="262"/>
        <v>0</v>
      </c>
      <c r="CS177" s="4">
        <f t="shared" si="263"/>
        <v>0</v>
      </c>
      <c r="CT177" s="47">
        <v>0</v>
      </c>
      <c r="CU177" s="32"/>
      <c r="CV177" s="47">
        <v>359.77</v>
      </c>
      <c r="CW177" s="47">
        <v>521</v>
      </c>
      <c r="CX177" s="4">
        <v>0</v>
      </c>
      <c r="CY177" s="3">
        <v>1610</v>
      </c>
      <c r="CZ177" s="47">
        <v>0</v>
      </c>
      <c r="DA177" s="47">
        <v>303</v>
      </c>
      <c r="DB177" s="47">
        <v>784</v>
      </c>
      <c r="DC177" s="47">
        <v>375</v>
      </c>
      <c r="DD177" s="3">
        <f t="shared" si="303"/>
        <v>0</v>
      </c>
      <c r="DE177" s="3">
        <f t="shared" si="304"/>
        <v>0</v>
      </c>
      <c r="DF177" s="4">
        <f t="shared" si="247"/>
        <v>1159</v>
      </c>
      <c r="DG177" s="4">
        <v>0</v>
      </c>
      <c r="DH177" s="4">
        <f t="shared" si="295"/>
        <v>0</v>
      </c>
      <c r="DI177" s="3">
        <f t="shared" si="357"/>
        <v>0</v>
      </c>
      <c r="DJ177" s="3">
        <f t="shared" si="264"/>
        <v>347</v>
      </c>
      <c r="DL177" s="3">
        <f t="shared" si="274"/>
        <v>0</v>
      </c>
      <c r="DM177" s="3">
        <f t="shared" si="265"/>
        <v>0</v>
      </c>
      <c r="DN177" s="3">
        <f t="shared" si="266"/>
        <v>0</v>
      </c>
      <c r="DO177" s="3">
        <f t="shared" si="267"/>
        <v>0</v>
      </c>
      <c r="DP177" s="3">
        <f t="shared" si="296"/>
        <v>0</v>
      </c>
      <c r="DS177">
        <v>67</v>
      </c>
    </row>
    <row r="178" spans="1:123" x14ac:dyDescent="0.3">
      <c r="A178" s="1">
        <v>42545</v>
      </c>
      <c r="B178" s="3">
        <v>146210</v>
      </c>
      <c r="C178" s="4">
        <f t="shared" si="297"/>
        <v>0</v>
      </c>
      <c r="D178" s="4">
        <f t="shared" si="279"/>
        <v>138299</v>
      </c>
      <c r="E178" s="3">
        <f t="shared" si="321"/>
        <v>146210</v>
      </c>
      <c r="F178" s="4">
        <f t="shared" si="305"/>
        <v>0</v>
      </c>
      <c r="G178" s="4">
        <f t="shared" si="268"/>
        <v>0</v>
      </c>
      <c r="H178" s="33"/>
      <c r="I178" s="3">
        <v>60771</v>
      </c>
      <c r="J178" s="4">
        <f t="shared" si="377"/>
        <v>-141</v>
      </c>
      <c r="K178" s="4">
        <f t="shared" si="280"/>
        <v>56853</v>
      </c>
      <c r="L178" s="3">
        <f t="shared" si="407"/>
        <v>60771</v>
      </c>
      <c r="M178" s="4">
        <f t="shared" si="408"/>
        <v>-141</v>
      </c>
      <c r="O178" s="47"/>
      <c r="P178" s="47">
        <v>1022</v>
      </c>
      <c r="Q178" s="21">
        <f>P178+M178/1.98</f>
        <v>950.78787878787875</v>
      </c>
      <c r="R178" s="21">
        <f>-M178/1.98</f>
        <v>71.212121212121218</v>
      </c>
      <c r="S178" s="33"/>
      <c r="T178" s="3">
        <v>95873</v>
      </c>
      <c r="U178" s="4">
        <f t="shared" si="250"/>
        <v>606</v>
      </c>
      <c r="V178" s="4">
        <f t="shared" si="281"/>
        <v>88944</v>
      </c>
      <c r="W178" s="3">
        <f t="shared" si="403"/>
        <v>95873</v>
      </c>
      <c r="X178" s="4">
        <f t="shared" si="404"/>
        <v>606</v>
      </c>
      <c r="Z178" s="47"/>
      <c r="AA178" s="47">
        <v>685</v>
      </c>
      <c r="AB178" s="3">
        <f t="shared" si="365"/>
        <v>685</v>
      </c>
      <c r="AC178" s="3">
        <v>0</v>
      </c>
      <c r="AD178" s="41">
        <f t="shared" si="324"/>
        <v>71.212121212121218</v>
      </c>
      <c r="AE178" s="3">
        <v>156644</v>
      </c>
      <c r="AF178" s="47">
        <v>947</v>
      </c>
      <c r="AG178" s="3">
        <v>1181</v>
      </c>
      <c r="AH178" s="4">
        <f t="shared" si="251"/>
        <v>305.52054449205946</v>
      </c>
      <c r="AI178" s="33"/>
      <c r="AJ178" s="47">
        <v>884.97</v>
      </c>
      <c r="AK178" s="3">
        <v>638091</v>
      </c>
      <c r="AL178" s="4">
        <f t="shared" si="242"/>
        <v>-1579</v>
      </c>
      <c r="AM178" s="3">
        <v>2420000</v>
      </c>
      <c r="AN178" s="3">
        <f t="shared" si="282"/>
        <v>615325</v>
      </c>
      <c r="AO178" s="3">
        <f>AK178</f>
        <v>638091</v>
      </c>
      <c r="AP178" s="4">
        <f>AO178-AO164</f>
        <v>-55</v>
      </c>
      <c r="AQ178" t="s">
        <v>16</v>
      </c>
      <c r="AT178" s="47">
        <v>947</v>
      </c>
      <c r="AV178" s="3">
        <v>1655</v>
      </c>
      <c r="AW178" s="4">
        <f t="shared" ref="AW178:AW215" si="409">AV178-AX178</f>
        <v>1627.2222222222222</v>
      </c>
      <c r="AX178" s="3">
        <f t="shared" ref="AX178:AX215" si="410">IF(AV178&lt;=-AP178/1.98,AV178,-AP178/1.98)</f>
        <v>27.777777777777779</v>
      </c>
      <c r="AY178" s="47">
        <v>0</v>
      </c>
      <c r="AZ178" s="47">
        <v>0</v>
      </c>
      <c r="BA178" s="3">
        <f t="shared" si="287"/>
        <v>1655</v>
      </c>
      <c r="BB178" s="47">
        <v>88</v>
      </c>
      <c r="BC178" s="47">
        <v>0.5</v>
      </c>
      <c r="BD178" s="47">
        <v>0</v>
      </c>
      <c r="BE178" s="3">
        <f t="shared" si="288"/>
        <v>71.212121212121218</v>
      </c>
      <c r="BF178" s="3">
        <f t="shared" si="289"/>
        <v>0</v>
      </c>
      <c r="BG178" s="3" t="b">
        <f t="shared" si="290"/>
        <v>1</v>
      </c>
      <c r="BH178" s="17"/>
      <c r="BI178" s="7"/>
      <c r="BJ178" s="12">
        <v>0</v>
      </c>
      <c r="BK178" s="4">
        <f t="shared" si="252"/>
        <v>1583.7878787878788</v>
      </c>
      <c r="BL178" s="4">
        <v>0</v>
      </c>
      <c r="BM178" s="4">
        <f t="shared" si="253"/>
        <v>0</v>
      </c>
      <c r="BN178" s="4">
        <f t="shared" si="254"/>
        <v>1583.7878787878788</v>
      </c>
      <c r="BO178" s="33"/>
      <c r="BP178" s="47">
        <v>508.59</v>
      </c>
      <c r="BQ178" s="3">
        <v>65215</v>
      </c>
      <c r="BR178" s="4">
        <v>258</v>
      </c>
      <c r="BS178" s="4">
        <f t="shared" si="291"/>
        <v>64674</v>
      </c>
      <c r="BT178" s="3">
        <f t="shared" si="405"/>
        <v>64698</v>
      </c>
      <c r="BU178" s="47">
        <v>0</v>
      </c>
      <c r="BV178" s="47" t="s">
        <v>14</v>
      </c>
      <c r="BY178" s="3">
        <v>1679</v>
      </c>
      <c r="BZ178" s="3">
        <v>1655</v>
      </c>
      <c r="CA178" s="3">
        <v>1529</v>
      </c>
      <c r="CB178" s="3">
        <f t="shared" si="367"/>
        <v>1529</v>
      </c>
      <c r="CC178" s="3">
        <v>0</v>
      </c>
      <c r="CD178" s="47">
        <v>0</v>
      </c>
      <c r="CE178" s="47">
        <v>0</v>
      </c>
      <c r="CF178" s="3">
        <f t="shared" si="294"/>
        <v>1529</v>
      </c>
      <c r="CG178" s="47">
        <v>20</v>
      </c>
      <c r="CL178" s="47">
        <v>0</v>
      </c>
      <c r="CM178" s="4">
        <f t="shared" si="257"/>
        <v>71.212121212121218</v>
      </c>
      <c r="CN178" s="4">
        <f t="shared" si="258"/>
        <v>1457.7878787878788</v>
      </c>
      <c r="CO178" s="4">
        <f t="shared" si="259"/>
        <v>0</v>
      </c>
      <c r="CP178" s="4">
        <f t="shared" si="260"/>
        <v>0</v>
      </c>
      <c r="CQ178" s="4">
        <f t="shared" si="261"/>
        <v>0</v>
      </c>
      <c r="CR178" s="4">
        <f t="shared" si="262"/>
        <v>126</v>
      </c>
      <c r="CS178" s="4">
        <f t="shared" si="263"/>
        <v>0</v>
      </c>
      <c r="CT178" s="47">
        <v>0</v>
      </c>
      <c r="CU178" s="32"/>
      <c r="CV178" s="47">
        <v>359.77</v>
      </c>
      <c r="CW178" s="47">
        <v>521</v>
      </c>
      <c r="CX178" s="4">
        <v>0</v>
      </c>
      <c r="CY178" s="3">
        <v>1520</v>
      </c>
      <c r="CZ178" s="47">
        <v>0</v>
      </c>
      <c r="DA178" s="47">
        <v>303</v>
      </c>
      <c r="DB178" s="47">
        <v>791</v>
      </c>
      <c r="DC178" s="47">
        <v>391</v>
      </c>
      <c r="DD178" s="3">
        <f t="shared" si="303"/>
        <v>71.212121212121218</v>
      </c>
      <c r="DE178" s="3">
        <f t="shared" si="304"/>
        <v>0</v>
      </c>
      <c r="DF178" s="4">
        <f t="shared" si="247"/>
        <v>1110.7878787878788</v>
      </c>
      <c r="DG178" s="4">
        <v>0</v>
      </c>
      <c r="DH178" s="4">
        <f t="shared" si="295"/>
        <v>0</v>
      </c>
      <c r="DI178" s="3">
        <f t="shared" si="357"/>
        <v>0</v>
      </c>
      <c r="DJ178" s="3">
        <f t="shared" si="264"/>
        <v>347</v>
      </c>
      <c r="DL178" s="3">
        <f t="shared" si="274"/>
        <v>0</v>
      </c>
      <c r="DM178" s="3">
        <f t="shared" si="265"/>
        <v>0</v>
      </c>
      <c r="DN178" s="3">
        <f t="shared" si="266"/>
        <v>0</v>
      </c>
      <c r="DO178" s="3">
        <f t="shared" si="267"/>
        <v>0</v>
      </c>
      <c r="DP178" s="3">
        <f t="shared" si="296"/>
        <v>0</v>
      </c>
      <c r="DS178">
        <v>70</v>
      </c>
    </row>
    <row r="179" spans="1:123" x14ac:dyDescent="0.3">
      <c r="A179" s="1">
        <v>42546</v>
      </c>
      <c r="B179" s="3">
        <v>145867</v>
      </c>
      <c r="C179" s="4">
        <f t="shared" si="297"/>
        <v>-343</v>
      </c>
      <c r="D179" s="4">
        <f t="shared" si="279"/>
        <v>137943</v>
      </c>
      <c r="E179" s="3">
        <f t="shared" si="321"/>
        <v>145867</v>
      </c>
      <c r="F179" s="4">
        <f t="shared" si="305"/>
        <v>-343</v>
      </c>
      <c r="G179" s="4">
        <f t="shared" si="268"/>
        <v>0</v>
      </c>
      <c r="H179" s="33"/>
      <c r="I179" s="3">
        <v>60829</v>
      </c>
      <c r="J179" s="4">
        <f t="shared" si="377"/>
        <v>58</v>
      </c>
      <c r="K179" s="4">
        <f t="shared" si="280"/>
        <v>56197</v>
      </c>
      <c r="L179" s="4">
        <f>L178</f>
        <v>60771</v>
      </c>
      <c r="M179" s="4">
        <f t="shared" si="408"/>
        <v>0</v>
      </c>
      <c r="O179" s="47"/>
      <c r="P179" s="47">
        <v>891</v>
      </c>
      <c r="Q179" s="21">
        <f>P179+M179/1.98</f>
        <v>891</v>
      </c>
      <c r="R179" s="21">
        <f>-M179/1.98</f>
        <v>0</v>
      </c>
      <c r="S179" s="33"/>
      <c r="T179" s="3">
        <v>96173</v>
      </c>
      <c r="U179" s="4">
        <f t="shared" si="250"/>
        <v>300</v>
      </c>
      <c r="V179" s="4">
        <f t="shared" si="281"/>
        <v>88812</v>
      </c>
      <c r="W179" s="3">
        <f t="shared" si="403"/>
        <v>96173</v>
      </c>
      <c r="X179" s="4">
        <f t="shared" si="404"/>
        <v>300</v>
      </c>
      <c r="Z179" s="47"/>
      <c r="AA179" s="47">
        <v>693</v>
      </c>
      <c r="AB179" s="3">
        <f t="shared" si="365"/>
        <v>693</v>
      </c>
      <c r="AC179" s="3">
        <v>0</v>
      </c>
      <c r="AD179" s="41">
        <f t="shared" si="324"/>
        <v>0</v>
      </c>
      <c r="AE179" s="3">
        <v>157002</v>
      </c>
      <c r="AF179" s="47">
        <v>985</v>
      </c>
      <c r="AG179" s="3">
        <v>1165</v>
      </c>
      <c r="AH179" s="4">
        <f t="shared" si="251"/>
        <v>151.24779430299975</v>
      </c>
      <c r="AI179" s="33"/>
      <c r="AJ179" s="47">
        <v>884.71</v>
      </c>
      <c r="AK179" s="3">
        <v>636683</v>
      </c>
      <c r="AL179" s="4">
        <f t="shared" si="242"/>
        <v>-1408</v>
      </c>
      <c r="AM179" s="3">
        <v>2420000</v>
      </c>
      <c r="AN179" s="3">
        <f t="shared" si="282"/>
        <v>613893</v>
      </c>
      <c r="AO179" s="3">
        <f t="shared" ref="AO179:AO232" si="411">AK179</f>
        <v>636683</v>
      </c>
      <c r="AP179" s="4">
        <f t="shared" ref="AP179:AP232" si="412">AO179-AO178</f>
        <v>-1408</v>
      </c>
      <c r="AQ179" s="47" t="s">
        <v>13</v>
      </c>
      <c r="AT179" s="47">
        <v>985</v>
      </c>
      <c r="AV179" s="3">
        <v>1630</v>
      </c>
      <c r="AW179" s="4">
        <f t="shared" si="409"/>
        <v>918.88888888888891</v>
      </c>
      <c r="AX179" s="3">
        <f t="shared" si="410"/>
        <v>711.11111111111109</v>
      </c>
      <c r="AY179" s="47">
        <v>0</v>
      </c>
      <c r="AZ179" s="47">
        <v>0</v>
      </c>
      <c r="BA179" s="3">
        <f t="shared" si="287"/>
        <v>1630</v>
      </c>
      <c r="BB179" s="47">
        <v>65</v>
      </c>
      <c r="BC179" s="47">
        <v>0.37</v>
      </c>
      <c r="BD179" s="47">
        <v>0</v>
      </c>
      <c r="BE179" s="3">
        <f t="shared" si="288"/>
        <v>0</v>
      </c>
      <c r="BF179" s="3">
        <f t="shared" si="289"/>
        <v>0</v>
      </c>
      <c r="BG179" s="3" t="b">
        <f t="shared" si="290"/>
        <v>1</v>
      </c>
      <c r="BH179" s="17"/>
      <c r="BI179" s="7"/>
      <c r="BJ179" s="12">
        <v>0</v>
      </c>
      <c r="BK179" s="4">
        <f t="shared" si="252"/>
        <v>1630</v>
      </c>
      <c r="BL179" s="4">
        <v>0</v>
      </c>
      <c r="BM179" s="4">
        <f t="shared" si="253"/>
        <v>0</v>
      </c>
      <c r="BN179" s="4">
        <f t="shared" si="254"/>
        <v>1630</v>
      </c>
      <c r="BO179" s="33"/>
      <c r="BP179" s="47">
        <v>508.74</v>
      </c>
      <c r="BQ179" s="3">
        <v>65400</v>
      </c>
      <c r="BR179" s="4">
        <v>185</v>
      </c>
      <c r="BS179" s="4">
        <f t="shared" si="291"/>
        <v>64674</v>
      </c>
      <c r="BT179" s="3">
        <f t="shared" si="405"/>
        <v>64698</v>
      </c>
      <c r="BU179" s="47">
        <v>0</v>
      </c>
      <c r="BV179" s="47" t="s">
        <v>14</v>
      </c>
      <c r="BY179" s="3">
        <v>1647</v>
      </c>
      <c r="BZ179" s="3">
        <v>1630</v>
      </c>
      <c r="CA179" s="3">
        <v>1539</v>
      </c>
      <c r="CB179" s="3">
        <f t="shared" si="367"/>
        <v>1539</v>
      </c>
      <c r="CC179" s="3">
        <v>0</v>
      </c>
      <c r="CD179" s="47">
        <v>0</v>
      </c>
      <c r="CE179" s="47">
        <v>0</v>
      </c>
      <c r="CF179" s="3">
        <f t="shared" si="294"/>
        <v>1539</v>
      </c>
      <c r="CG179" s="47">
        <v>15</v>
      </c>
      <c r="CL179" s="47">
        <v>0</v>
      </c>
      <c r="CM179" s="4">
        <f t="shared" si="257"/>
        <v>0</v>
      </c>
      <c r="CN179" s="4">
        <f t="shared" si="258"/>
        <v>1539</v>
      </c>
      <c r="CO179" s="4">
        <f t="shared" si="259"/>
        <v>0</v>
      </c>
      <c r="CP179" s="4">
        <f t="shared" si="260"/>
        <v>0</v>
      </c>
      <c r="CQ179" s="4">
        <f t="shared" si="261"/>
        <v>0</v>
      </c>
      <c r="CR179" s="4">
        <f t="shared" si="262"/>
        <v>91</v>
      </c>
      <c r="CS179" s="4">
        <f t="shared" si="263"/>
        <v>0</v>
      </c>
      <c r="CT179" s="47">
        <v>0</v>
      </c>
      <c r="CU179" s="32"/>
      <c r="CV179" s="47">
        <v>359.8</v>
      </c>
      <c r="CW179" s="47">
        <v>523</v>
      </c>
      <c r="CX179" s="4">
        <v>2</v>
      </c>
      <c r="CY179" s="3">
        <v>1529</v>
      </c>
      <c r="CZ179" s="47">
        <v>0</v>
      </c>
      <c r="DA179" s="47">
        <v>330</v>
      </c>
      <c r="DB179" s="47">
        <v>801</v>
      </c>
      <c r="DC179" s="47">
        <v>391</v>
      </c>
      <c r="DD179" s="3">
        <f t="shared" si="303"/>
        <v>0</v>
      </c>
      <c r="DE179" s="3">
        <f t="shared" si="304"/>
        <v>0</v>
      </c>
      <c r="DF179" s="4">
        <f t="shared" si="247"/>
        <v>1192</v>
      </c>
      <c r="DG179" s="4">
        <v>0</v>
      </c>
      <c r="DH179" s="4">
        <f t="shared" si="295"/>
        <v>0</v>
      </c>
      <c r="DI179" s="3">
        <f t="shared" si="357"/>
        <v>0</v>
      </c>
      <c r="DJ179" s="3">
        <f t="shared" si="264"/>
        <v>347</v>
      </c>
      <c r="DL179" s="3">
        <f t="shared" si="274"/>
        <v>0</v>
      </c>
      <c r="DM179" s="3">
        <f t="shared" si="265"/>
        <v>0</v>
      </c>
      <c r="DN179" s="3">
        <f t="shared" si="266"/>
        <v>0</v>
      </c>
      <c r="DO179" s="3">
        <f t="shared" si="267"/>
        <v>0</v>
      </c>
      <c r="DP179" s="3">
        <f t="shared" si="296"/>
        <v>0</v>
      </c>
      <c r="DS179">
        <v>70</v>
      </c>
    </row>
    <row r="180" spans="1:123" x14ac:dyDescent="0.3">
      <c r="A180" s="1">
        <v>42547</v>
      </c>
      <c r="B180" s="3">
        <v>145696</v>
      </c>
      <c r="C180" s="4">
        <f t="shared" si="297"/>
        <v>-171</v>
      </c>
      <c r="D180" s="4">
        <f t="shared" si="279"/>
        <v>137765</v>
      </c>
      <c r="E180" s="3">
        <f t="shared" si="321"/>
        <v>145696</v>
      </c>
      <c r="F180" s="4">
        <f t="shared" si="305"/>
        <v>-171</v>
      </c>
      <c r="G180" s="4">
        <f t="shared" si="268"/>
        <v>0</v>
      </c>
      <c r="H180" s="33"/>
      <c r="I180" s="3">
        <v>60978</v>
      </c>
      <c r="J180" s="4">
        <f t="shared" si="377"/>
        <v>149</v>
      </c>
      <c r="K180" s="4">
        <f t="shared" si="280"/>
        <v>55479</v>
      </c>
      <c r="L180" s="3">
        <f>I180</f>
        <v>60978</v>
      </c>
      <c r="M180" s="3">
        <f>L180-L177</f>
        <v>66</v>
      </c>
      <c r="O180" s="47"/>
      <c r="P180" s="47">
        <v>857</v>
      </c>
      <c r="Q180" s="21">
        <f t="shared" ref="Q180:Q185" si="413">P180</f>
        <v>857</v>
      </c>
      <c r="R180" s="21">
        <v>0</v>
      </c>
      <c r="S180" s="33"/>
      <c r="T180" s="3">
        <v>96302</v>
      </c>
      <c r="U180" s="4">
        <f t="shared" si="250"/>
        <v>129</v>
      </c>
      <c r="V180" s="4">
        <f t="shared" si="281"/>
        <v>88743</v>
      </c>
      <c r="W180" s="3">
        <f t="shared" si="403"/>
        <v>96302</v>
      </c>
      <c r="X180" s="4">
        <f t="shared" si="404"/>
        <v>129</v>
      </c>
      <c r="Z180" s="47"/>
      <c r="AA180" s="47">
        <v>684</v>
      </c>
      <c r="AB180" s="3">
        <f t="shared" si="365"/>
        <v>684</v>
      </c>
      <c r="AC180" s="3">
        <v>0</v>
      </c>
      <c r="AD180" s="41">
        <f t="shared" si="324"/>
        <v>0</v>
      </c>
      <c r="AE180" s="3">
        <v>157280</v>
      </c>
      <c r="AF180" s="47">
        <v>951</v>
      </c>
      <c r="AG180" s="3">
        <v>1091</v>
      </c>
      <c r="AH180" s="4">
        <f t="shared" si="251"/>
        <v>98.311066296949832</v>
      </c>
      <c r="AI180" s="33"/>
      <c r="AJ180" s="47">
        <v>884.44</v>
      </c>
      <c r="AK180" s="3">
        <v>635220</v>
      </c>
      <c r="AL180" s="4">
        <f t="shared" si="242"/>
        <v>-1463</v>
      </c>
      <c r="AM180" s="3">
        <v>2420000</v>
      </c>
      <c r="AN180" s="3">
        <f t="shared" si="282"/>
        <v>612462</v>
      </c>
      <c r="AO180" s="3">
        <f t="shared" si="411"/>
        <v>635220</v>
      </c>
      <c r="AP180" s="4">
        <f t="shared" si="412"/>
        <v>-1463</v>
      </c>
      <c r="AQ180" s="47" t="s">
        <v>13</v>
      </c>
      <c r="AT180" s="47">
        <v>951</v>
      </c>
      <c r="AV180" s="3">
        <v>1608</v>
      </c>
      <c r="AW180" s="4">
        <f t="shared" si="409"/>
        <v>869.11111111111109</v>
      </c>
      <c r="AX180" s="3">
        <f t="shared" si="410"/>
        <v>738.88888888888891</v>
      </c>
      <c r="AY180" s="47">
        <v>0</v>
      </c>
      <c r="AZ180" s="47">
        <v>0</v>
      </c>
      <c r="BA180" s="3">
        <f t="shared" si="287"/>
        <v>1608</v>
      </c>
      <c r="BB180" s="47">
        <v>81</v>
      </c>
      <c r="BC180" s="47">
        <v>0.46</v>
      </c>
      <c r="BD180" s="47">
        <v>0</v>
      </c>
      <c r="BE180" s="3">
        <f t="shared" si="288"/>
        <v>0</v>
      </c>
      <c r="BF180" s="3">
        <f t="shared" si="289"/>
        <v>0</v>
      </c>
      <c r="BG180" s="3" t="b">
        <f t="shared" si="290"/>
        <v>1</v>
      </c>
      <c r="BH180" s="17"/>
      <c r="BI180" s="7"/>
      <c r="BJ180" s="12">
        <v>0</v>
      </c>
      <c r="BK180" s="4">
        <f t="shared" si="252"/>
        <v>1608</v>
      </c>
      <c r="BL180" s="4">
        <v>0</v>
      </c>
      <c r="BM180" s="4">
        <f t="shared" si="253"/>
        <v>0</v>
      </c>
      <c r="BN180" s="4">
        <f t="shared" si="254"/>
        <v>1608</v>
      </c>
      <c r="BO180" s="33"/>
      <c r="BP180" s="47">
        <v>508.91</v>
      </c>
      <c r="BQ180" s="3">
        <v>65609</v>
      </c>
      <c r="BR180" s="4">
        <v>209</v>
      </c>
      <c r="BS180" s="4">
        <f t="shared" si="291"/>
        <v>64674</v>
      </c>
      <c r="BT180" s="3">
        <f t="shared" si="405"/>
        <v>64698</v>
      </c>
      <c r="BU180" s="47">
        <v>0</v>
      </c>
      <c r="BV180" s="47" t="s">
        <v>14</v>
      </c>
      <c r="BY180" s="3">
        <v>1618</v>
      </c>
      <c r="BZ180" s="3">
        <v>1608</v>
      </c>
      <c r="CA180" s="3">
        <v>1495</v>
      </c>
      <c r="CB180" s="3">
        <f t="shared" si="367"/>
        <v>1495</v>
      </c>
      <c r="CC180" s="3">
        <v>0</v>
      </c>
      <c r="CD180" s="47">
        <v>0</v>
      </c>
      <c r="CE180" s="47">
        <v>0</v>
      </c>
      <c r="CF180" s="3">
        <f t="shared" si="294"/>
        <v>1495</v>
      </c>
      <c r="CG180" s="47">
        <v>18</v>
      </c>
      <c r="CL180" s="47">
        <v>0</v>
      </c>
      <c r="CM180" s="4">
        <f t="shared" si="257"/>
        <v>0</v>
      </c>
      <c r="CN180" s="4">
        <f t="shared" si="258"/>
        <v>1495</v>
      </c>
      <c r="CO180" s="4">
        <f t="shared" si="259"/>
        <v>0</v>
      </c>
      <c r="CP180" s="4">
        <f t="shared" si="260"/>
        <v>0</v>
      </c>
      <c r="CQ180" s="4">
        <f t="shared" si="261"/>
        <v>0</v>
      </c>
      <c r="CR180" s="4">
        <f t="shared" si="262"/>
        <v>113</v>
      </c>
      <c r="CS180" s="4">
        <f t="shared" si="263"/>
        <v>0</v>
      </c>
      <c r="CT180" s="47">
        <v>0</v>
      </c>
      <c r="CU180" s="32"/>
      <c r="CV180" s="47">
        <v>359.8</v>
      </c>
      <c r="CW180" s="47">
        <v>523</v>
      </c>
      <c r="CX180" s="4">
        <v>0</v>
      </c>
      <c r="CY180" s="3">
        <v>1618</v>
      </c>
      <c r="CZ180" s="47">
        <v>0</v>
      </c>
      <c r="DA180" s="47">
        <v>352</v>
      </c>
      <c r="DB180" s="47">
        <v>797</v>
      </c>
      <c r="DC180" s="47">
        <v>361</v>
      </c>
      <c r="DD180" s="3">
        <f t="shared" si="303"/>
        <v>0</v>
      </c>
      <c r="DE180" s="3">
        <f t="shared" si="304"/>
        <v>0</v>
      </c>
      <c r="DF180" s="4">
        <f t="shared" si="247"/>
        <v>1158</v>
      </c>
      <c r="DG180" s="4">
        <v>0</v>
      </c>
      <c r="DH180" s="4">
        <f t="shared" si="295"/>
        <v>0</v>
      </c>
      <c r="DI180" s="3">
        <f t="shared" si="357"/>
        <v>0</v>
      </c>
      <c r="DJ180" s="3">
        <f t="shared" si="264"/>
        <v>337</v>
      </c>
      <c r="DL180" s="3">
        <f t="shared" si="274"/>
        <v>0</v>
      </c>
      <c r="DM180" s="3">
        <f t="shared" si="265"/>
        <v>0</v>
      </c>
      <c r="DN180" s="3">
        <f t="shared" si="266"/>
        <v>0</v>
      </c>
      <c r="DO180" s="3">
        <f t="shared" si="267"/>
        <v>0</v>
      </c>
      <c r="DP180" s="3">
        <f t="shared" si="296"/>
        <v>0</v>
      </c>
      <c r="DS180">
        <v>65</v>
      </c>
    </row>
    <row r="181" spans="1:123" x14ac:dyDescent="0.3">
      <c r="A181" s="1">
        <v>42548</v>
      </c>
      <c r="B181" s="3">
        <v>145353</v>
      </c>
      <c r="C181" s="4">
        <f t="shared" si="297"/>
        <v>-343</v>
      </c>
      <c r="D181" s="4">
        <f t="shared" si="279"/>
        <v>137409</v>
      </c>
      <c r="E181" s="3">
        <f t="shared" si="321"/>
        <v>145353</v>
      </c>
      <c r="F181" s="4">
        <f t="shared" si="305"/>
        <v>-343</v>
      </c>
      <c r="G181" s="4">
        <f t="shared" si="268"/>
        <v>0</v>
      </c>
      <c r="H181" s="33"/>
      <c r="I181" s="14">
        <v>61119</v>
      </c>
      <c r="J181" s="4">
        <f t="shared" si="377"/>
        <v>141</v>
      </c>
      <c r="K181" s="4">
        <f t="shared" si="280"/>
        <v>54872</v>
      </c>
      <c r="L181" s="3">
        <f t="shared" ref="L181:L185" si="414">I181</f>
        <v>61119</v>
      </c>
      <c r="M181" s="4">
        <f t="shared" ref="M181:M185" si="415">L181-L180</f>
        <v>141</v>
      </c>
      <c r="O181" s="47"/>
      <c r="P181" s="47">
        <v>860</v>
      </c>
      <c r="Q181" s="21">
        <f t="shared" si="413"/>
        <v>860</v>
      </c>
      <c r="R181" s="21">
        <v>0</v>
      </c>
      <c r="S181" s="33"/>
      <c r="T181" s="3">
        <v>96402</v>
      </c>
      <c r="U181" s="4">
        <f t="shared" si="250"/>
        <v>100</v>
      </c>
      <c r="V181" s="4">
        <f t="shared" si="281"/>
        <v>88556</v>
      </c>
      <c r="W181" s="3">
        <f t="shared" si="403"/>
        <v>96402</v>
      </c>
      <c r="X181" s="4">
        <f t="shared" si="404"/>
        <v>100</v>
      </c>
      <c r="Z181" s="47"/>
      <c r="AA181" s="47">
        <v>685</v>
      </c>
      <c r="AB181" s="3">
        <f t="shared" si="365"/>
        <v>685</v>
      </c>
      <c r="AC181" s="3">
        <v>0</v>
      </c>
      <c r="AD181" s="41">
        <f t="shared" si="324"/>
        <v>0</v>
      </c>
      <c r="AE181" s="3">
        <v>102521</v>
      </c>
      <c r="AF181" s="47">
        <v>942</v>
      </c>
      <c r="AG181" s="14">
        <v>-26665</v>
      </c>
      <c r="AH181" s="4">
        <f t="shared" si="251"/>
        <v>121.50239475674313</v>
      </c>
      <c r="AI181" s="33"/>
      <c r="AJ181" s="47">
        <v>884.19</v>
      </c>
      <c r="AK181" s="3">
        <v>633866</v>
      </c>
      <c r="AL181" s="4">
        <f t="shared" si="242"/>
        <v>-1354</v>
      </c>
      <c r="AM181" s="3">
        <v>2420000</v>
      </c>
      <c r="AN181" s="3">
        <f t="shared" si="282"/>
        <v>611401</v>
      </c>
      <c r="AO181" s="3">
        <f t="shared" si="411"/>
        <v>633866</v>
      </c>
      <c r="AP181" s="4">
        <f t="shared" si="412"/>
        <v>-1354</v>
      </c>
      <c r="AQ181" s="47" t="s">
        <v>13</v>
      </c>
      <c r="AT181" s="47">
        <v>942</v>
      </c>
      <c r="AV181" s="3">
        <v>1539</v>
      </c>
      <c r="AW181" s="4">
        <f t="shared" si="409"/>
        <v>855.16161616161617</v>
      </c>
      <c r="AX181" s="3">
        <f t="shared" si="410"/>
        <v>683.83838383838383</v>
      </c>
      <c r="AY181" s="47">
        <v>0</v>
      </c>
      <c r="AZ181" s="47">
        <v>0</v>
      </c>
      <c r="BA181" s="3">
        <f t="shared" si="287"/>
        <v>1539</v>
      </c>
      <c r="BB181" s="47">
        <v>86</v>
      </c>
      <c r="BC181" s="47">
        <v>0.49</v>
      </c>
      <c r="BD181" s="47">
        <v>0</v>
      </c>
      <c r="BE181" s="3">
        <f t="shared" si="288"/>
        <v>0</v>
      </c>
      <c r="BF181" s="3">
        <f t="shared" si="289"/>
        <v>0</v>
      </c>
      <c r="BG181" s="3" t="b">
        <f t="shared" si="290"/>
        <v>1</v>
      </c>
      <c r="BH181" s="17"/>
      <c r="BI181" s="7"/>
      <c r="BJ181" s="12">
        <v>0</v>
      </c>
      <c r="BK181" s="4">
        <f t="shared" si="252"/>
        <v>1539</v>
      </c>
      <c r="BL181" s="4">
        <v>0</v>
      </c>
      <c r="BM181" s="4">
        <f t="shared" si="253"/>
        <v>0</v>
      </c>
      <c r="BN181" s="4">
        <f t="shared" si="254"/>
        <v>1539</v>
      </c>
      <c r="BO181" s="33"/>
      <c r="BP181" s="47">
        <v>509.02</v>
      </c>
      <c r="BQ181" s="3">
        <v>65745</v>
      </c>
      <c r="BR181" s="4">
        <v>136</v>
      </c>
      <c r="BS181" s="4">
        <f t="shared" si="291"/>
        <v>64674</v>
      </c>
      <c r="BT181" s="3">
        <f t="shared" si="405"/>
        <v>64698</v>
      </c>
      <c r="BU181" s="47">
        <v>0</v>
      </c>
      <c r="BV181" s="47" t="s">
        <v>14</v>
      </c>
      <c r="BY181" s="3">
        <v>1536</v>
      </c>
      <c r="BZ181" s="3">
        <v>1539</v>
      </c>
      <c r="CA181" s="3">
        <v>1447</v>
      </c>
      <c r="CB181" s="3">
        <f t="shared" si="367"/>
        <v>1447</v>
      </c>
      <c r="CC181" s="3">
        <v>0</v>
      </c>
      <c r="CD181" s="47">
        <v>0</v>
      </c>
      <c r="CE181" s="47">
        <v>0</v>
      </c>
      <c r="CF181" s="3">
        <f t="shared" si="294"/>
        <v>1447</v>
      </c>
      <c r="CG181" s="47">
        <v>20</v>
      </c>
      <c r="CL181" s="47">
        <v>0</v>
      </c>
      <c r="CM181" s="4">
        <f t="shared" si="257"/>
        <v>0</v>
      </c>
      <c r="CN181" s="4">
        <f t="shared" si="258"/>
        <v>1447</v>
      </c>
      <c r="CO181" s="4">
        <f t="shared" si="259"/>
        <v>0</v>
      </c>
      <c r="CP181" s="4">
        <f t="shared" si="260"/>
        <v>0</v>
      </c>
      <c r="CQ181" s="4">
        <f t="shared" si="261"/>
        <v>0</v>
      </c>
      <c r="CR181" s="4">
        <f t="shared" si="262"/>
        <v>92</v>
      </c>
      <c r="CS181" s="4">
        <f t="shared" si="263"/>
        <v>0</v>
      </c>
      <c r="CT181" s="47">
        <v>0</v>
      </c>
      <c r="CU181" s="32"/>
      <c r="CV181" s="47">
        <v>359.8</v>
      </c>
      <c r="CW181" s="47">
        <v>523</v>
      </c>
      <c r="CX181" s="4">
        <v>0</v>
      </c>
      <c r="CY181" s="3">
        <v>1636</v>
      </c>
      <c r="CZ181" s="47">
        <v>0</v>
      </c>
      <c r="DA181" s="47">
        <v>352</v>
      </c>
      <c r="DB181" s="47">
        <v>794</v>
      </c>
      <c r="DC181" s="47">
        <v>331</v>
      </c>
      <c r="DD181" s="3">
        <f t="shared" si="303"/>
        <v>0</v>
      </c>
      <c r="DE181" s="3">
        <f t="shared" si="304"/>
        <v>0</v>
      </c>
      <c r="DF181" s="4">
        <f t="shared" si="247"/>
        <v>1125</v>
      </c>
      <c r="DG181" s="4">
        <v>0</v>
      </c>
      <c r="DH181" s="4">
        <f t="shared" si="295"/>
        <v>0</v>
      </c>
      <c r="DI181" s="3">
        <f t="shared" si="357"/>
        <v>0</v>
      </c>
      <c r="DJ181" s="3">
        <f t="shared" si="264"/>
        <v>322</v>
      </c>
      <c r="DL181" s="3">
        <f t="shared" si="274"/>
        <v>0</v>
      </c>
      <c r="DM181" s="3">
        <f t="shared" si="265"/>
        <v>0</v>
      </c>
      <c r="DN181" s="3">
        <f t="shared" si="266"/>
        <v>0</v>
      </c>
      <c r="DO181" s="3">
        <f t="shared" si="267"/>
        <v>0</v>
      </c>
      <c r="DP181" s="3">
        <f t="shared" si="296"/>
        <v>0</v>
      </c>
      <c r="DS181">
        <v>56</v>
      </c>
    </row>
    <row r="182" spans="1:123" x14ac:dyDescent="0.3">
      <c r="A182" s="1">
        <v>42549</v>
      </c>
      <c r="B182" s="3">
        <v>145525</v>
      </c>
      <c r="C182" s="4">
        <f t="shared" si="297"/>
        <v>172</v>
      </c>
      <c r="D182" s="4">
        <f t="shared" si="279"/>
        <v>136875</v>
      </c>
      <c r="E182" s="3">
        <f>E181</f>
        <v>145353</v>
      </c>
      <c r="F182" s="4">
        <f t="shared" si="305"/>
        <v>0</v>
      </c>
      <c r="G182" s="4">
        <f t="shared" si="268"/>
        <v>0</v>
      </c>
      <c r="H182" s="33"/>
      <c r="I182" s="3">
        <v>61335</v>
      </c>
      <c r="J182" s="4">
        <f t="shared" si="377"/>
        <v>216</v>
      </c>
      <c r="K182" s="4">
        <f t="shared" si="280"/>
        <v>54258</v>
      </c>
      <c r="L182" s="3">
        <f t="shared" si="414"/>
        <v>61335</v>
      </c>
      <c r="M182" s="4">
        <f t="shared" si="415"/>
        <v>216</v>
      </c>
      <c r="O182" s="47"/>
      <c r="P182" s="47">
        <v>687</v>
      </c>
      <c r="Q182" s="21">
        <f t="shared" si="413"/>
        <v>687</v>
      </c>
      <c r="R182" s="21">
        <v>0</v>
      </c>
      <c r="S182" s="33"/>
      <c r="T182" s="3">
        <v>96438</v>
      </c>
      <c r="U182" s="4">
        <f t="shared" si="250"/>
        <v>36</v>
      </c>
      <c r="V182" s="4">
        <f t="shared" si="281"/>
        <v>88376</v>
      </c>
      <c r="W182" s="18">
        <f t="shared" si="403"/>
        <v>96438</v>
      </c>
      <c r="X182" s="4">
        <f t="shared" si="404"/>
        <v>36</v>
      </c>
      <c r="Z182" s="47"/>
      <c r="AA182" s="47">
        <v>691</v>
      </c>
      <c r="AB182" s="3">
        <f t="shared" si="365"/>
        <v>691</v>
      </c>
      <c r="AC182" s="3">
        <v>0</v>
      </c>
      <c r="AD182" s="41">
        <f t="shared" si="324"/>
        <v>0</v>
      </c>
      <c r="AE182" s="3">
        <v>157773</v>
      </c>
      <c r="AF182" s="3">
        <v>1045</v>
      </c>
      <c r="AG182" s="14">
        <v>28901</v>
      </c>
      <c r="AH182" s="4">
        <f t="shared" si="251"/>
        <v>127.04814721451979</v>
      </c>
      <c r="AI182" s="33"/>
      <c r="AJ182" s="47">
        <v>884.04</v>
      </c>
      <c r="AK182" s="3">
        <v>633054</v>
      </c>
      <c r="AL182" s="4">
        <f t="shared" si="242"/>
        <v>-812</v>
      </c>
      <c r="AM182" s="3">
        <v>2420000</v>
      </c>
      <c r="AN182" s="3">
        <f t="shared" si="282"/>
        <v>610030</v>
      </c>
      <c r="AO182" s="3">
        <f t="shared" si="411"/>
        <v>633054</v>
      </c>
      <c r="AP182" s="4">
        <f t="shared" si="412"/>
        <v>-812</v>
      </c>
      <c r="AQ182" s="47" t="s">
        <v>13</v>
      </c>
      <c r="AT182" s="3">
        <v>1045</v>
      </c>
      <c r="AV182" s="3">
        <v>1347</v>
      </c>
      <c r="AW182" s="4">
        <f t="shared" si="409"/>
        <v>936.89898989898984</v>
      </c>
      <c r="AX182" s="3">
        <f t="shared" si="410"/>
        <v>410.1010101010101</v>
      </c>
      <c r="AY182" s="47">
        <v>0</v>
      </c>
      <c r="AZ182" s="47">
        <v>0</v>
      </c>
      <c r="BA182" s="3">
        <f t="shared" si="287"/>
        <v>1347</v>
      </c>
      <c r="BB182" s="47">
        <v>107</v>
      </c>
      <c r="BC182" s="47">
        <v>0.61</v>
      </c>
      <c r="BD182" s="47">
        <v>0</v>
      </c>
      <c r="BE182" s="3">
        <f t="shared" si="288"/>
        <v>0</v>
      </c>
      <c r="BF182" s="3">
        <f t="shared" si="289"/>
        <v>0</v>
      </c>
      <c r="BG182" s="3" t="b">
        <f t="shared" si="290"/>
        <v>1</v>
      </c>
      <c r="BH182" s="17"/>
      <c r="BI182" s="7"/>
      <c r="BJ182" s="12">
        <v>0</v>
      </c>
      <c r="BK182" s="4">
        <f t="shared" si="252"/>
        <v>1347</v>
      </c>
      <c r="BL182" s="4">
        <v>0</v>
      </c>
      <c r="BM182" s="4">
        <f t="shared" si="253"/>
        <v>0</v>
      </c>
      <c r="BN182" s="4">
        <f t="shared" si="254"/>
        <v>1347</v>
      </c>
      <c r="BO182" s="33"/>
      <c r="BP182" s="47">
        <v>508.86</v>
      </c>
      <c r="BQ182" s="3">
        <v>65548</v>
      </c>
      <c r="BR182" s="4">
        <v>-197</v>
      </c>
      <c r="BS182" s="4">
        <f t="shared" si="291"/>
        <v>64674</v>
      </c>
      <c r="BT182" s="3">
        <f t="shared" ref="BT182:BT185" si="416">BT181</f>
        <v>64698</v>
      </c>
      <c r="BU182" s="4">
        <f t="shared" ref="BU182:BU185" si="417">BT182-BT181</f>
        <v>0</v>
      </c>
      <c r="BV182" s="47" t="s">
        <v>15</v>
      </c>
      <c r="BY182" s="3">
        <v>1367</v>
      </c>
      <c r="BZ182" s="3">
        <v>1347</v>
      </c>
      <c r="CA182" s="3">
        <v>1442</v>
      </c>
      <c r="CB182" s="3">
        <f t="shared" si="367"/>
        <v>1442</v>
      </c>
      <c r="CC182" s="3">
        <v>0</v>
      </c>
      <c r="CD182" s="47">
        <v>0</v>
      </c>
      <c r="CE182" s="47">
        <v>0</v>
      </c>
      <c r="CF182" s="3">
        <f t="shared" si="294"/>
        <v>1442</v>
      </c>
      <c r="CG182" s="47">
        <v>24</v>
      </c>
      <c r="CL182" s="47">
        <v>0</v>
      </c>
      <c r="CM182" s="4">
        <f t="shared" si="257"/>
        <v>0</v>
      </c>
      <c r="CN182" s="4">
        <f t="shared" si="258"/>
        <v>1347</v>
      </c>
      <c r="CO182" s="4">
        <f t="shared" si="259"/>
        <v>0</v>
      </c>
      <c r="CP182" s="4">
        <f t="shared" si="260"/>
        <v>95</v>
      </c>
      <c r="CQ182" s="4">
        <f t="shared" si="261"/>
        <v>0</v>
      </c>
      <c r="CR182" s="4">
        <f t="shared" si="262"/>
        <v>0</v>
      </c>
      <c r="CS182" s="4">
        <f t="shared" si="263"/>
        <v>0</v>
      </c>
      <c r="CT182" s="47">
        <v>0</v>
      </c>
      <c r="CU182" s="32"/>
      <c r="CV182" s="47">
        <v>359.8</v>
      </c>
      <c r="CW182" s="47">
        <v>523</v>
      </c>
      <c r="CX182" s="4">
        <v>0</v>
      </c>
      <c r="CY182" s="3">
        <v>1740</v>
      </c>
      <c r="CZ182" s="47">
        <v>0</v>
      </c>
      <c r="DA182" s="47">
        <v>353</v>
      </c>
      <c r="DB182" s="47">
        <v>774</v>
      </c>
      <c r="DC182" s="47">
        <v>341</v>
      </c>
      <c r="DD182" s="3">
        <f t="shared" si="303"/>
        <v>0</v>
      </c>
      <c r="DE182" s="3">
        <f t="shared" si="304"/>
        <v>0</v>
      </c>
      <c r="DF182" s="4">
        <f t="shared" si="247"/>
        <v>1115</v>
      </c>
      <c r="DG182" s="4">
        <v>0</v>
      </c>
      <c r="DH182" s="4">
        <f t="shared" si="295"/>
        <v>0</v>
      </c>
      <c r="DI182" s="3">
        <f t="shared" si="357"/>
        <v>0</v>
      </c>
      <c r="DJ182" s="3">
        <f t="shared" si="264"/>
        <v>327</v>
      </c>
      <c r="DL182" s="3">
        <f t="shared" si="274"/>
        <v>0</v>
      </c>
      <c r="DM182" s="3">
        <f t="shared" si="265"/>
        <v>0</v>
      </c>
      <c r="DN182" s="3">
        <f t="shared" si="266"/>
        <v>0</v>
      </c>
      <c r="DO182" s="3">
        <f t="shared" si="267"/>
        <v>0</v>
      </c>
      <c r="DP182" s="3">
        <f t="shared" si="296"/>
        <v>0</v>
      </c>
      <c r="DS182">
        <v>54</v>
      </c>
    </row>
    <row r="183" spans="1:123" x14ac:dyDescent="0.3">
      <c r="A183" s="1">
        <v>42550</v>
      </c>
      <c r="B183" s="3">
        <v>145182</v>
      </c>
      <c r="C183" s="4">
        <f t="shared" si="297"/>
        <v>-343</v>
      </c>
      <c r="D183" s="4">
        <f t="shared" si="279"/>
        <v>136345</v>
      </c>
      <c r="E183" s="3">
        <f t="shared" ref="E183:E188" si="418">B183</f>
        <v>145182</v>
      </c>
      <c r="F183" s="4">
        <f t="shared" si="305"/>
        <v>-171</v>
      </c>
      <c r="G183" s="4">
        <f t="shared" si="268"/>
        <v>0</v>
      </c>
      <c r="H183" s="33"/>
      <c r="I183" s="3">
        <v>61639</v>
      </c>
      <c r="J183" s="4">
        <f t="shared" si="377"/>
        <v>304</v>
      </c>
      <c r="K183" s="4">
        <f t="shared" si="280"/>
        <v>53662</v>
      </c>
      <c r="L183" s="3">
        <f t="shared" si="414"/>
        <v>61639</v>
      </c>
      <c r="M183" s="4">
        <f t="shared" si="415"/>
        <v>304</v>
      </c>
      <c r="O183" s="47"/>
      <c r="P183" s="47">
        <v>628</v>
      </c>
      <c r="Q183" s="21">
        <f t="shared" si="413"/>
        <v>628</v>
      </c>
      <c r="R183" s="21">
        <v>0</v>
      </c>
      <c r="S183" s="33"/>
      <c r="T183" s="3">
        <v>96423</v>
      </c>
      <c r="U183" s="4">
        <f t="shared" si="250"/>
        <v>-15</v>
      </c>
      <c r="V183" s="4">
        <f t="shared" si="281"/>
        <v>88203</v>
      </c>
      <c r="W183" s="3">
        <f t="shared" si="403"/>
        <v>96423</v>
      </c>
      <c r="X183" s="4">
        <f t="shared" si="404"/>
        <v>-15</v>
      </c>
      <c r="Z183" s="47"/>
      <c r="AA183" s="47">
        <v>690</v>
      </c>
      <c r="AB183" s="3">
        <f t="shared" si="365"/>
        <v>690</v>
      </c>
      <c r="AC183" s="3">
        <v>0</v>
      </c>
      <c r="AD183" s="41">
        <f t="shared" si="324"/>
        <v>0</v>
      </c>
      <c r="AE183" s="3">
        <v>158062</v>
      </c>
      <c r="AF183" s="47">
        <v>980</v>
      </c>
      <c r="AG183" s="3">
        <v>1126</v>
      </c>
      <c r="AH183" s="4">
        <f t="shared" si="251"/>
        <v>153.26443156037308</v>
      </c>
      <c r="AI183" s="33"/>
      <c r="AJ183" s="47">
        <v>883.8</v>
      </c>
      <c r="AK183" s="3">
        <v>631759</v>
      </c>
      <c r="AL183" s="4">
        <f t="shared" si="242"/>
        <v>-1295</v>
      </c>
      <c r="AM183" s="3">
        <v>2420000</v>
      </c>
      <c r="AN183" s="3">
        <f t="shared" si="282"/>
        <v>608922</v>
      </c>
      <c r="AO183" s="3">
        <f t="shared" si="411"/>
        <v>631759</v>
      </c>
      <c r="AP183" s="4">
        <f t="shared" si="412"/>
        <v>-1295</v>
      </c>
      <c r="AQ183" s="47" t="s">
        <v>13</v>
      </c>
      <c r="AT183" s="47">
        <v>980</v>
      </c>
      <c r="AV183" s="3">
        <v>1554</v>
      </c>
      <c r="AW183" s="4">
        <f t="shared" si="409"/>
        <v>899.95959595959596</v>
      </c>
      <c r="AX183" s="3">
        <f t="shared" si="410"/>
        <v>654.04040404040404</v>
      </c>
      <c r="AY183" s="47">
        <v>0</v>
      </c>
      <c r="AZ183" s="47">
        <v>0</v>
      </c>
      <c r="BA183" s="3">
        <f t="shared" si="287"/>
        <v>1554</v>
      </c>
      <c r="BB183" s="47">
        <v>79</v>
      </c>
      <c r="BC183" s="47">
        <v>0.45</v>
      </c>
      <c r="BD183" s="47">
        <v>0</v>
      </c>
      <c r="BE183" s="3">
        <f t="shared" si="288"/>
        <v>0</v>
      </c>
      <c r="BF183" s="3">
        <f t="shared" si="289"/>
        <v>0</v>
      </c>
      <c r="BG183" s="3" t="b">
        <f t="shared" si="290"/>
        <v>1</v>
      </c>
      <c r="BH183" s="17"/>
      <c r="BI183" s="7"/>
      <c r="BJ183" s="12">
        <v>0</v>
      </c>
      <c r="BK183" s="4">
        <f t="shared" si="252"/>
        <v>1554</v>
      </c>
      <c r="BL183" s="4">
        <v>0</v>
      </c>
      <c r="BM183" s="4">
        <f t="shared" si="253"/>
        <v>0</v>
      </c>
      <c r="BN183" s="4">
        <f t="shared" si="254"/>
        <v>1554</v>
      </c>
      <c r="BO183" s="33"/>
      <c r="BP183" s="47">
        <v>508.83</v>
      </c>
      <c r="BQ183" s="3">
        <v>65511</v>
      </c>
      <c r="BR183" s="4">
        <v>-37</v>
      </c>
      <c r="BS183" s="4">
        <f t="shared" si="291"/>
        <v>64674</v>
      </c>
      <c r="BT183" s="3">
        <f t="shared" si="416"/>
        <v>64698</v>
      </c>
      <c r="BU183" s="4">
        <f t="shared" si="417"/>
        <v>0</v>
      </c>
      <c r="BV183" s="47" t="s">
        <v>15</v>
      </c>
      <c r="BY183" s="3">
        <v>1546</v>
      </c>
      <c r="BZ183" s="3">
        <v>1554</v>
      </c>
      <c r="CA183" s="3">
        <v>1547</v>
      </c>
      <c r="CB183" s="3">
        <f t="shared" si="367"/>
        <v>1547</v>
      </c>
      <c r="CC183" s="3">
        <v>0</v>
      </c>
      <c r="CD183" s="47">
        <v>0</v>
      </c>
      <c r="CE183" s="47">
        <v>0</v>
      </c>
      <c r="CF183" s="3">
        <f t="shared" si="294"/>
        <v>1547</v>
      </c>
      <c r="CG183" s="47">
        <v>18</v>
      </c>
      <c r="CL183" s="47">
        <v>0</v>
      </c>
      <c r="CM183" s="4">
        <f t="shared" si="257"/>
        <v>0</v>
      </c>
      <c r="CN183" s="4">
        <f t="shared" si="258"/>
        <v>1547</v>
      </c>
      <c r="CO183" s="4">
        <f t="shared" si="259"/>
        <v>0</v>
      </c>
      <c r="CP183" s="4">
        <f t="shared" si="260"/>
        <v>0</v>
      </c>
      <c r="CQ183" s="4">
        <f t="shared" si="261"/>
        <v>0</v>
      </c>
      <c r="CR183" s="4">
        <f t="shared" si="262"/>
        <v>7</v>
      </c>
      <c r="CS183" s="4">
        <f t="shared" si="263"/>
        <v>0</v>
      </c>
      <c r="CT183" s="47">
        <v>0</v>
      </c>
      <c r="CU183" s="32"/>
      <c r="CV183" s="47">
        <v>359.76</v>
      </c>
      <c r="CW183" s="47">
        <v>520</v>
      </c>
      <c r="CX183" s="4">
        <v>-3</v>
      </c>
      <c r="CY183" s="3">
        <v>1762</v>
      </c>
      <c r="CZ183" s="47">
        <v>0</v>
      </c>
      <c r="DA183" s="47">
        <v>346</v>
      </c>
      <c r="DB183" s="47">
        <v>799</v>
      </c>
      <c r="DC183" s="47">
        <v>366</v>
      </c>
      <c r="DD183" s="3">
        <f t="shared" si="303"/>
        <v>0</v>
      </c>
      <c r="DE183" s="3">
        <f t="shared" si="304"/>
        <v>0</v>
      </c>
      <c r="DF183" s="4">
        <f t="shared" si="247"/>
        <v>1165</v>
      </c>
      <c r="DG183" s="4">
        <v>0</v>
      </c>
      <c r="DH183" s="4">
        <f t="shared" si="295"/>
        <v>0</v>
      </c>
      <c r="DI183" s="3">
        <f t="shared" si="357"/>
        <v>0</v>
      </c>
      <c r="DJ183" s="3">
        <f t="shared" si="264"/>
        <v>382</v>
      </c>
      <c r="DL183" s="3">
        <f t="shared" si="274"/>
        <v>0</v>
      </c>
      <c r="DM183" s="3">
        <f t="shared" si="265"/>
        <v>0</v>
      </c>
      <c r="DN183" s="3">
        <f t="shared" si="266"/>
        <v>0</v>
      </c>
      <c r="DO183" s="3">
        <f t="shared" si="267"/>
        <v>0</v>
      </c>
      <c r="DP183" s="3">
        <f t="shared" si="296"/>
        <v>0</v>
      </c>
      <c r="DS183">
        <v>65</v>
      </c>
    </row>
    <row r="184" spans="1:123" x14ac:dyDescent="0.3">
      <c r="A184" s="1">
        <v>42551</v>
      </c>
      <c r="B184" s="3">
        <v>145011</v>
      </c>
      <c r="C184" s="4">
        <f t="shared" si="297"/>
        <v>-171</v>
      </c>
      <c r="D184" s="4">
        <f t="shared" si="279"/>
        <v>135639</v>
      </c>
      <c r="E184" s="3">
        <f t="shared" si="418"/>
        <v>145011</v>
      </c>
      <c r="F184" s="4">
        <f t="shared" si="305"/>
        <v>-171</v>
      </c>
      <c r="G184" s="4">
        <f t="shared" si="268"/>
        <v>0</v>
      </c>
      <c r="H184" s="33"/>
      <c r="I184" s="3">
        <v>61809</v>
      </c>
      <c r="J184" s="4">
        <f t="shared" si="377"/>
        <v>170</v>
      </c>
      <c r="K184" s="4">
        <f t="shared" si="280"/>
        <v>53252</v>
      </c>
      <c r="L184" s="3">
        <f t="shared" si="414"/>
        <v>61809</v>
      </c>
      <c r="M184" s="4">
        <f t="shared" si="415"/>
        <v>170</v>
      </c>
      <c r="N184" s="3">
        <f>SUM(M180:M184,M161:M177,M155:M158)</f>
        <v>3381</v>
      </c>
      <c r="O184" s="4">
        <f>-SUM(M178,M159)</f>
        <v>686</v>
      </c>
      <c r="P184" s="47">
        <v>646</v>
      </c>
      <c r="Q184" s="21">
        <f t="shared" si="413"/>
        <v>646</v>
      </c>
      <c r="R184" s="21">
        <v>0</v>
      </c>
      <c r="S184" s="33"/>
      <c r="T184" s="3">
        <v>96438</v>
      </c>
      <c r="U184" s="4">
        <f t="shared" si="250"/>
        <v>15</v>
      </c>
      <c r="V184" s="4">
        <f t="shared" si="281"/>
        <v>87809</v>
      </c>
      <c r="W184" s="3">
        <f>W183</f>
        <v>96423</v>
      </c>
      <c r="X184" s="4">
        <f t="shared" si="404"/>
        <v>0</v>
      </c>
      <c r="Y184" s="4">
        <f>SUM(X167:X182,X155:X156)</f>
        <v>3706</v>
      </c>
      <c r="Z184" s="4">
        <f>-SUM(X157:X166,X183)</f>
        <v>1879</v>
      </c>
      <c r="AA184" s="47">
        <v>690</v>
      </c>
      <c r="AB184" s="3">
        <f t="shared" si="365"/>
        <v>690</v>
      </c>
      <c r="AC184" s="3">
        <v>0</v>
      </c>
      <c r="AD184" s="41">
        <f t="shared" si="324"/>
        <v>0</v>
      </c>
      <c r="AE184" s="3">
        <v>158247</v>
      </c>
      <c r="AF184" s="47">
        <v>994</v>
      </c>
      <c r="AG184" s="3">
        <v>1087</v>
      </c>
      <c r="AH184" s="4">
        <f t="shared" si="251"/>
        <v>85.707083438366524</v>
      </c>
      <c r="AI184" s="33"/>
      <c r="AJ184" s="47">
        <v>883.59</v>
      </c>
      <c r="AK184" s="3">
        <v>630628</v>
      </c>
      <c r="AL184" s="4">
        <f t="shared" si="242"/>
        <v>-1131</v>
      </c>
      <c r="AM184" s="3">
        <v>2420000</v>
      </c>
      <c r="AN184" s="3">
        <f t="shared" si="282"/>
        <v>607393</v>
      </c>
      <c r="AO184" s="3">
        <f t="shared" si="411"/>
        <v>630628</v>
      </c>
      <c r="AP184" s="4">
        <f t="shared" si="412"/>
        <v>-1131</v>
      </c>
      <c r="AQ184" s="47" t="s">
        <v>13</v>
      </c>
      <c r="AR184" s="4">
        <f>SUM(AP155:AP167)</f>
        <v>15281</v>
      </c>
      <c r="AS184" s="4">
        <f>-SUM(AP168:AP184)</f>
        <v>8886</v>
      </c>
      <c r="AT184" s="47">
        <v>994</v>
      </c>
      <c r="AV184" s="3">
        <v>1486</v>
      </c>
      <c r="AW184" s="4">
        <f t="shared" si="409"/>
        <v>914.78787878787875</v>
      </c>
      <c r="AX184" s="3">
        <f t="shared" si="410"/>
        <v>571.21212121212125</v>
      </c>
      <c r="AY184" s="47">
        <v>0</v>
      </c>
      <c r="AZ184" s="47">
        <v>0</v>
      </c>
      <c r="BA184" s="3">
        <f t="shared" si="287"/>
        <v>1486</v>
      </c>
      <c r="BB184" s="47">
        <v>78</v>
      </c>
      <c r="BC184" s="47">
        <v>0.45</v>
      </c>
      <c r="BD184" s="47">
        <v>0</v>
      </c>
      <c r="BE184" s="3">
        <f t="shared" si="288"/>
        <v>0</v>
      </c>
      <c r="BF184" s="3">
        <f t="shared" si="289"/>
        <v>0</v>
      </c>
      <c r="BG184" s="3" t="b">
        <f t="shared" si="290"/>
        <v>1</v>
      </c>
      <c r="BH184" s="17"/>
      <c r="BI184" s="7"/>
      <c r="BJ184" s="12">
        <v>0</v>
      </c>
      <c r="BK184" s="4">
        <f t="shared" si="252"/>
        <v>1486</v>
      </c>
      <c r="BL184" s="4">
        <v>0</v>
      </c>
      <c r="BM184" s="4">
        <f t="shared" si="253"/>
        <v>0</v>
      </c>
      <c r="BN184" s="4">
        <f t="shared" si="254"/>
        <v>1486</v>
      </c>
      <c r="BO184" s="33"/>
      <c r="BP184" s="47">
        <v>508.71</v>
      </c>
      <c r="BQ184" s="3">
        <v>65363</v>
      </c>
      <c r="BR184" s="4">
        <v>-148</v>
      </c>
      <c r="BS184" s="4">
        <f t="shared" si="291"/>
        <v>64674</v>
      </c>
      <c r="BT184" s="3">
        <f t="shared" si="416"/>
        <v>64698</v>
      </c>
      <c r="BU184" s="4">
        <f t="shared" si="417"/>
        <v>0</v>
      </c>
      <c r="BV184" s="47" t="s">
        <v>15</v>
      </c>
      <c r="BW184">
        <v>0</v>
      </c>
      <c r="BX184">
        <v>0</v>
      </c>
      <c r="BY184" s="3">
        <v>1485</v>
      </c>
      <c r="BZ184" s="3">
        <v>1486</v>
      </c>
      <c r="CA184" s="3">
        <v>1542</v>
      </c>
      <c r="CB184" s="3">
        <f t="shared" si="367"/>
        <v>1542</v>
      </c>
      <c r="CC184" s="3">
        <v>0</v>
      </c>
      <c r="CD184" s="47">
        <v>0</v>
      </c>
      <c r="CE184" s="47">
        <v>0</v>
      </c>
      <c r="CF184" s="3">
        <f t="shared" si="294"/>
        <v>1542</v>
      </c>
      <c r="CG184" s="47">
        <v>18</v>
      </c>
      <c r="CL184" s="47">
        <v>0</v>
      </c>
      <c r="CM184" s="4">
        <f t="shared" si="257"/>
        <v>0</v>
      </c>
      <c r="CN184" s="4">
        <f t="shared" si="258"/>
        <v>1486</v>
      </c>
      <c r="CO184" s="4">
        <f t="shared" si="259"/>
        <v>0</v>
      </c>
      <c r="CP184" s="4">
        <f t="shared" si="260"/>
        <v>56</v>
      </c>
      <c r="CQ184" s="4">
        <f t="shared" si="261"/>
        <v>0</v>
      </c>
      <c r="CR184" s="4">
        <f t="shared" si="262"/>
        <v>0</v>
      </c>
      <c r="CS184" s="4">
        <f t="shared" si="263"/>
        <v>0</v>
      </c>
      <c r="CT184" s="47">
        <v>0</v>
      </c>
      <c r="CU184" s="32"/>
      <c r="CV184" s="47">
        <v>359.77</v>
      </c>
      <c r="CW184" s="47">
        <v>521</v>
      </c>
      <c r="CX184" s="4">
        <v>1</v>
      </c>
      <c r="CY184" s="3">
        <v>1700</v>
      </c>
      <c r="CZ184" s="47">
        <v>0</v>
      </c>
      <c r="DA184" s="47">
        <v>303</v>
      </c>
      <c r="DB184" s="47">
        <v>806</v>
      </c>
      <c r="DC184" s="47">
        <v>367</v>
      </c>
      <c r="DD184" s="3">
        <f t="shared" si="303"/>
        <v>0</v>
      </c>
      <c r="DE184" s="3">
        <f t="shared" si="304"/>
        <v>0</v>
      </c>
      <c r="DF184" s="4">
        <f t="shared" si="247"/>
        <v>1173</v>
      </c>
      <c r="DG184" s="4">
        <v>0</v>
      </c>
      <c r="DH184" s="4">
        <f t="shared" si="295"/>
        <v>0</v>
      </c>
      <c r="DI184" s="3">
        <f t="shared" si="357"/>
        <v>0</v>
      </c>
      <c r="DJ184" s="3">
        <f t="shared" si="264"/>
        <v>369</v>
      </c>
      <c r="DL184" s="3">
        <f t="shared" si="274"/>
        <v>0</v>
      </c>
      <c r="DM184" s="3">
        <f t="shared" si="265"/>
        <v>0</v>
      </c>
      <c r="DN184" s="3">
        <f t="shared" si="266"/>
        <v>0</v>
      </c>
      <c r="DO184" s="3">
        <f t="shared" si="267"/>
        <v>0</v>
      </c>
      <c r="DP184" s="3">
        <f t="shared" si="296"/>
        <v>0</v>
      </c>
      <c r="DS184">
        <v>69</v>
      </c>
    </row>
    <row r="185" spans="1:123" x14ac:dyDescent="0.3">
      <c r="A185" s="1">
        <v>42552</v>
      </c>
      <c r="B185" s="3">
        <v>145011</v>
      </c>
      <c r="C185" s="4">
        <f t="shared" si="297"/>
        <v>0</v>
      </c>
      <c r="D185" s="4">
        <f t="shared" si="279"/>
        <v>135111</v>
      </c>
      <c r="E185" s="3">
        <f t="shared" si="418"/>
        <v>145011</v>
      </c>
      <c r="F185" s="4">
        <f t="shared" si="305"/>
        <v>0</v>
      </c>
      <c r="G185" s="4">
        <f t="shared" si="268"/>
        <v>0</v>
      </c>
      <c r="H185" s="33"/>
      <c r="I185" s="3">
        <v>61838</v>
      </c>
      <c r="J185" s="4">
        <f t="shared" si="377"/>
        <v>29</v>
      </c>
      <c r="K185" s="4">
        <f t="shared" si="280"/>
        <v>52906</v>
      </c>
      <c r="L185" s="3">
        <f t="shared" si="414"/>
        <v>61838</v>
      </c>
      <c r="M185" s="4">
        <f t="shared" si="415"/>
        <v>29</v>
      </c>
      <c r="O185" s="47"/>
      <c r="P185" s="47">
        <v>635</v>
      </c>
      <c r="Q185" s="21">
        <f t="shared" si="413"/>
        <v>635</v>
      </c>
      <c r="R185" s="21">
        <v>0</v>
      </c>
      <c r="S185" s="33"/>
      <c r="T185" s="3">
        <v>96423</v>
      </c>
      <c r="U185" s="4">
        <f t="shared" si="250"/>
        <v>-15</v>
      </c>
      <c r="V185" s="4">
        <f t="shared" si="281"/>
        <v>87356</v>
      </c>
      <c r="W185" s="3">
        <f>W184</f>
        <v>96423</v>
      </c>
      <c r="X185" s="4">
        <f t="shared" ref="X185:X187" si="419">W185-W184</f>
        <v>0</v>
      </c>
      <c r="Z185" s="47"/>
      <c r="AA185" s="47">
        <v>691</v>
      </c>
      <c r="AB185" s="3">
        <f t="shared" ref="AB185:AB216" si="420">AA185</f>
        <v>691</v>
      </c>
      <c r="AC185" s="3">
        <v>0</v>
      </c>
      <c r="AD185" s="41">
        <f t="shared" si="324"/>
        <v>0</v>
      </c>
      <c r="AE185" s="3">
        <v>158261</v>
      </c>
      <c r="AF185" s="47">
        <v>978</v>
      </c>
      <c r="AG185" s="47">
        <v>985</v>
      </c>
      <c r="AH185" s="4">
        <f t="shared" si="251"/>
        <v>14.620620115956642</v>
      </c>
      <c r="AI185" s="33"/>
      <c r="AJ185" s="47">
        <v>883.48</v>
      </c>
      <c r="AK185" s="3">
        <v>630035</v>
      </c>
      <c r="AL185" s="4">
        <f t="shared" si="242"/>
        <v>-593</v>
      </c>
      <c r="AM185" s="3">
        <v>2420000</v>
      </c>
      <c r="AN185" s="3">
        <f t="shared" si="282"/>
        <v>605236</v>
      </c>
      <c r="AO185" s="3">
        <f t="shared" si="411"/>
        <v>630035</v>
      </c>
      <c r="AP185" s="4">
        <f t="shared" si="412"/>
        <v>-593</v>
      </c>
      <c r="AQ185" s="47" t="s">
        <v>13</v>
      </c>
      <c r="AT185" s="47">
        <v>978</v>
      </c>
      <c r="AV185" s="3">
        <v>1190</v>
      </c>
      <c r="AW185" s="4">
        <f t="shared" si="409"/>
        <v>890.50505050505058</v>
      </c>
      <c r="AX185" s="3">
        <f t="shared" si="410"/>
        <v>299.49494949494948</v>
      </c>
      <c r="AY185" s="47">
        <v>0</v>
      </c>
      <c r="AZ185" s="47">
        <v>0</v>
      </c>
      <c r="BA185" s="3">
        <f t="shared" si="287"/>
        <v>1190</v>
      </c>
      <c r="BB185" s="47">
        <v>87</v>
      </c>
      <c r="BC185" s="47">
        <v>0.5</v>
      </c>
      <c r="BD185" s="47">
        <v>0</v>
      </c>
      <c r="BE185" s="3">
        <f t="shared" si="288"/>
        <v>0</v>
      </c>
      <c r="BF185" s="3">
        <f t="shared" si="289"/>
        <v>0</v>
      </c>
      <c r="BG185" s="3" t="b">
        <f t="shared" si="290"/>
        <v>1</v>
      </c>
      <c r="BH185" s="17"/>
      <c r="BI185" s="7"/>
      <c r="BJ185" s="12">
        <v>0</v>
      </c>
      <c r="BK185" s="4">
        <f t="shared" si="252"/>
        <v>1190</v>
      </c>
      <c r="BL185" s="4">
        <v>0</v>
      </c>
      <c r="BM185" s="4">
        <f t="shared" si="253"/>
        <v>0</v>
      </c>
      <c r="BN185" s="4">
        <f t="shared" si="254"/>
        <v>1190</v>
      </c>
      <c r="BO185" s="33"/>
      <c r="BP185" s="47">
        <v>508.17</v>
      </c>
      <c r="BQ185" s="3">
        <v>64698</v>
      </c>
      <c r="BR185" s="4">
        <v>-665</v>
      </c>
      <c r="BS185" s="4">
        <f t="shared" si="291"/>
        <v>64674</v>
      </c>
      <c r="BT185" s="3">
        <f t="shared" si="416"/>
        <v>64698</v>
      </c>
      <c r="BU185" s="4">
        <f t="shared" si="417"/>
        <v>0</v>
      </c>
      <c r="BV185" s="47" t="s">
        <v>15</v>
      </c>
      <c r="BY185" s="3">
        <v>1189</v>
      </c>
      <c r="BZ185" s="3">
        <v>1190</v>
      </c>
      <c r="CA185" s="3">
        <v>1504</v>
      </c>
      <c r="CB185" s="3">
        <f t="shared" si="367"/>
        <v>1504</v>
      </c>
      <c r="CC185" s="3">
        <v>0</v>
      </c>
      <c r="CD185" s="47">
        <v>0</v>
      </c>
      <c r="CE185" s="47">
        <v>0</v>
      </c>
      <c r="CF185" s="3">
        <f t="shared" si="294"/>
        <v>1504</v>
      </c>
      <c r="CG185" s="47">
        <v>20</v>
      </c>
      <c r="CL185" s="47">
        <v>0</v>
      </c>
      <c r="CM185" s="4">
        <f t="shared" si="257"/>
        <v>0</v>
      </c>
      <c r="CN185" s="4">
        <f t="shared" si="258"/>
        <v>1190</v>
      </c>
      <c r="CO185" s="4">
        <f t="shared" si="259"/>
        <v>0</v>
      </c>
      <c r="CP185" s="4">
        <f t="shared" si="260"/>
        <v>314</v>
      </c>
      <c r="CQ185" s="4">
        <f t="shared" si="261"/>
        <v>0</v>
      </c>
      <c r="CR185" s="4">
        <f t="shared" si="262"/>
        <v>0</v>
      </c>
      <c r="CS185" s="4">
        <f t="shared" si="263"/>
        <v>0</v>
      </c>
      <c r="CT185" s="47">
        <v>0</v>
      </c>
      <c r="CU185" s="32"/>
      <c r="CV185" s="47">
        <v>359.77</v>
      </c>
      <c r="CW185" s="47">
        <v>521</v>
      </c>
      <c r="CX185" s="4">
        <v>0</v>
      </c>
      <c r="CY185" s="3">
        <v>1504</v>
      </c>
      <c r="CZ185" s="47">
        <v>0</v>
      </c>
      <c r="DA185" s="47">
        <v>303</v>
      </c>
      <c r="DB185" s="47">
        <v>799</v>
      </c>
      <c r="DC185" s="47">
        <v>375</v>
      </c>
      <c r="DD185" s="3">
        <f t="shared" si="303"/>
        <v>0</v>
      </c>
      <c r="DE185" s="3">
        <f t="shared" si="304"/>
        <v>0</v>
      </c>
      <c r="DF185" s="4">
        <f t="shared" si="247"/>
        <v>1174</v>
      </c>
      <c r="DG185" s="4">
        <v>0</v>
      </c>
      <c r="DH185" s="4">
        <f t="shared" si="295"/>
        <v>0</v>
      </c>
      <c r="DI185" s="3">
        <f t="shared" si="357"/>
        <v>0</v>
      </c>
      <c r="DJ185" s="3">
        <f t="shared" si="264"/>
        <v>330</v>
      </c>
      <c r="DL185" s="3">
        <f t="shared" si="274"/>
        <v>0</v>
      </c>
      <c r="DM185" s="3">
        <f t="shared" si="265"/>
        <v>0</v>
      </c>
      <c r="DN185" s="3">
        <f t="shared" si="266"/>
        <v>0</v>
      </c>
      <c r="DO185" s="3">
        <f t="shared" si="267"/>
        <v>0</v>
      </c>
      <c r="DP185" s="3">
        <f t="shared" si="296"/>
        <v>0</v>
      </c>
      <c r="DS185">
        <v>63</v>
      </c>
    </row>
    <row r="186" spans="1:123" x14ac:dyDescent="0.3">
      <c r="A186" s="1">
        <v>42553</v>
      </c>
      <c r="B186" s="3">
        <v>144499</v>
      </c>
      <c r="C186" s="4">
        <f t="shared" si="297"/>
        <v>-512</v>
      </c>
      <c r="D186" s="4">
        <f t="shared" si="279"/>
        <v>134583</v>
      </c>
      <c r="E186" s="3">
        <f t="shared" si="418"/>
        <v>144499</v>
      </c>
      <c r="F186" s="4">
        <f t="shared" si="305"/>
        <v>-512</v>
      </c>
      <c r="G186" s="4">
        <f t="shared" si="268"/>
        <v>0</v>
      </c>
      <c r="H186" s="33"/>
      <c r="I186" s="3">
        <v>61771</v>
      </c>
      <c r="J186" s="4">
        <f t="shared" si="377"/>
        <v>-67</v>
      </c>
      <c r="K186" s="4">
        <f t="shared" si="280"/>
        <v>52374</v>
      </c>
      <c r="L186" s="3">
        <f t="shared" ref="L186:L189" si="421">I186</f>
        <v>61771</v>
      </c>
      <c r="M186" s="4">
        <f t="shared" ref="M186:M189" si="422">L186-L185</f>
        <v>-67</v>
      </c>
      <c r="O186" s="47"/>
      <c r="P186" s="47">
        <v>641</v>
      </c>
      <c r="Q186" s="21">
        <f t="shared" ref="Q186:Q217" si="423">P186+M186/1.98</f>
        <v>607.16161616161617</v>
      </c>
      <c r="R186" s="21">
        <f t="shared" ref="R186:R217" si="424">-M186/1.98</f>
        <v>33.838383838383841</v>
      </c>
      <c r="S186" s="33"/>
      <c r="T186" s="3">
        <v>96423</v>
      </c>
      <c r="U186" s="4">
        <f t="shared" si="250"/>
        <v>0</v>
      </c>
      <c r="V186" s="4">
        <f t="shared" si="281"/>
        <v>87109</v>
      </c>
      <c r="W186" s="3">
        <f t="shared" ref="W186:W187" si="425">W185</f>
        <v>96423</v>
      </c>
      <c r="X186" s="4">
        <f t="shared" si="419"/>
        <v>0</v>
      </c>
      <c r="Z186" s="47"/>
      <c r="AA186" s="47">
        <v>688</v>
      </c>
      <c r="AB186" s="3">
        <f t="shared" si="420"/>
        <v>688</v>
      </c>
      <c r="AC186" s="3">
        <v>0</v>
      </c>
      <c r="AD186" s="41">
        <f t="shared" si="324"/>
        <v>33.838383838383841</v>
      </c>
      <c r="AE186" s="3">
        <v>158194</v>
      </c>
      <c r="AF186" s="47">
        <v>849</v>
      </c>
      <c r="AG186" s="47">
        <v>815</v>
      </c>
      <c r="AH186" s="4">
        <f t="shared" si="251"/>
        <v>0</v>
      </c>
      <c r="AI186" s="33"/>
      <c r="AJ186" s="47">
        <v>883.18</v>
      </c>
      <c r="AK186" s="3">
        <v>628419</v>
      </c>
      <c r="AL186" s="4">
        <f t="shared" si="242"/>
        <v>-1616</v>
      </c>
      <c r="AM186" s="3">
        <v>2420000</v>
      </c>
      <c r="AN186" s="3">
        <f t="shared" si="282"/>
        <v>603714</v>
      </c>
      <c r="AO186" s="3">
        <f t="shared" si="411"/>
        <v>628419</v>
      </c>
      <c r="AP186" s="4">
        <f t="shared" si="412"/>
        <v>-1616</v>
      </c>
      <c r="AQ186" s="47" t="s">
        <v>13</v>
      </c>
      <c r="AT186" s="47">
        <v>849</v>
      </c>
      <c r="AV186" s="3">
        <v>1570</v>
      </c>
      <c r="AW186" s="4">
        <f t="shared" si="409"/>
        <v>753.83838383838383</v>
      </c>
      <c r="AX186" s="3">
        <f t="shared" si="410"/>
        <v>816.16161616161617</v>
      </c>
      <c r="AY186" s="47">
        <v>0</v>
      </c>
      <c r="AZ186" s="47">
        <v>0</v>
      </c>
      <c r="BA186" s="3">
        <f t="shared" si="287"/>
        <v>1570</v>
      </c>
      <c r="BB186" s="47">
        <v>94</v>
      </c>
      <c r="BC186" s="47">
        <v>0.54</v>
      </c>
      <c r="BD186" s="47">
        <v>0</v>
      </c>
      <c r="BE186" s="3">
        <f t="shared" si="288"/>
        <v>33.838383838383841</v>
      </c>
      <c r="BF186" s="3">
        <f t="shared" si="289"/>
        <v>0</v>
      </c>
      <c r="BG186" s="3" t="b">
        <f t="shared" si="290"/>
        <v>1</v>
      </c>
      <c r="BH186" s="17"/>
      <c r="BI186" s="7"/>
      <c r="BJ186" s="12">
        <v>0</v>
      </c>
      <c r="BK186" s="4">
        <f t="shared" si="252"/>
        <v>1536.1616161616162</v>
      </c>
      <c r="BL186" s="4">
        <v>0</v>
      </c>
      <c r="BM186" s="4">
        <f t="shared" si="253"/>
        <v>0</v>
      </c>
      <c r="BN186" s="4">
        <f t="shared" si="254"/>
        <v>1536.1616161616162</v>
      </c>
      <c r="BO186" s="33"/>
      <c r="BP186" s="47">
        <v>508.15</v>
      </c>
      <c r="BQ186" s="3">
        <v>64674</v>
      </c>
      <c r="BR186" s="4">
        <v>-24</v>
      </c>
      <c r="BS186" s="4">
        <f t="shared" si="291"/>
        <v>64674</v>
      </c>
      <c r="BT186" s="3">
        <f t="shared" ref="BT186" si="426">BQ186</f>
        <v>64674</v>
      </c>
      <c r="BU186" s="4">
        <f>BT186-BT185</f>
        <v>-24</v>
      </c>
      <c r="BV186" s="47" t="s">
        <v>13</v>
      </c>
      <c r="BY186" s="3">
        <v>1575</v>
      </c>
      <c r="BZ186" s="3">
        <v>1570</v>
      </c>
      <c r="CA186" s="3">
        <v>1566</v>
      </c>
      <c r="CB186" s="3">
        <f t="shared" si="367"/>
        <v>1553.878787878788</v>
      </c>
      <c r="CC186" s="3">
        <f t="shared" ref="CC186" si="427">-BU186/1.98</f>
        <v>12.121212121212121</v>
      </c>
      <c r="CD186" s="47">
        <v>0</v>
      </c>
      <c r="CE186" s="47">
        <v>0</v>
      </c>
      <c r="CF186" s="3">
        <f t="shared" si="294"/>
        <v>1566</v>
      </c>
      <c r="CG186" s="47">
        <v>21</v>
      </c>
      <c r="CL186" s="4">
        <v>0</v>
      </c>
      <c r="CM186" s="4">
        <f t="shared" si="257"/>
        <v>33.838383838383841</v>
      </c>
      <c r="CN186" s="4">
        <f t="shared" si="258"/>
        <v>1532.1616161616162</v>
      </c>
      <c r="CO186" s="4">
        <f t="shared" si="259"/>
        <v>0</v>
      </c>
      <c r="CP186" s="4">
        <f t="shared" si="260"/>
        <v>0</v>
      </c>
      <c r="CQ186" s="4">
        <f t="shared" si="261"/>
        <v>0</v>
      </c>
      <c r="CR186" s="4">
        <f t="shared" si="262"/>
        <v>4</v>
      </c>
      <c r="CS186" s="4">
        <f t="shared" si="263"/>
        <v>0</v>
      </c>
      <c r="CT186" s="47">
        <v>0</v>
      </c>
      <c r="CU186" s="32"/>
      <c r="CV186" s="47">
        <v>359.77</v>
      </c>
      <c r="CW186" s="47">
        <v>521</v>
      </c>
      <c r="CX186" s="4">
        <v>0</v>
      </c>
      <c r="CY186" s="3">
        <v>1566</v>
      </c>
      <c r="CZ186" s="47">
        <v>0</v>
      </c>
      <c r="DA186" s="47">
        <v>303</v>
      </c>
      <c r="DB186" s="47">
        <v>841</v>
      </c>
      <c r="DC186" s="47">
        <v>396</v>
      </c>
      <c r="DD186" s="3">
        <f t="shared" si="303"/>
        <v>33.838383838383841</v>
      </c>
      <c r="DE186" s="3">
        <f t="shared" si="304"/>
        <v>0</v>
      </c>
      <c r="DF186" s="4">
        <f t="shared" si="247"/>
        <v>1203.1616161616162</v>
      </c>
      <c r="DG186" s="4">
        <v>0</v>
      </c>
      <c r="DH186" s="4">
        <f t="shared" si="295"/>
        <v>0</v>
      </c>
      <c r="DI186" s="3">
        <f t="shared" si="357"/>
        <v>0</v>
      </c>
      <c r="DJ186" s="3">
        <f t="shared" si="264"/>
        <v>329</v>
      </c>
      <c r="DL186" s="3">
        <f t="shared" si="274"/>
        <v>0</v>
      </c>
      <c r="DM186" s="3">
        <f t="shared" si="265"/>
        <v>0</v>
      </c>
      <c r="DN186" s="3">
        <f t="shared" si="266"/>
        <v>0</v>
      </c>
      <c r="DO186" s="3">
        <f t="shared" si="267"/>
        <v>0</v>
      </c>
      <c r="DP186" s="3">
        <f t="shared" si="296"/>
        <v>0</v>
      </c>
      <c r="DS186">
        <v>62</v>
      </c>
    </row>
    <row r="187" spans="1:123" x14ac:dyDescent="0.3">
      <c r="A187" s="1">
        <v>42554</v>
      </c>
      <c r="B187" s="3">
        <v>144329</v>
      </c>
      <c r="C187" s="4">
        <f t="shared" si="297"/>
        <v>-170</v>
      </c>
      <c r="D187" s="4">
        <f t="shared" si="279"/>
        <v>134233</v>
      </c>
      <c r="E187" s="3">
        <f t="shared" si="418"/>
        <v>144329</v>
      </c>
      <c r="F187" s="4">
        <f t="shared" si="305"/>
        <v>-170</v>
      </c>
      <c r="G187" s="4">
        <f t="shared" si="268"/>
        <v>0</v>
      </c>
      <c r="H187" s="33"/>
      <c r="I187" s="3">
        <v>61567</v>
      </c>
      <c r="J187" s="4">
        <f t="shared" si="377"/>
        <v>-204</v>
      </c>
      <c r="K187" s="4">
        <f t="shared" si="280"/>
        <v>51772</v>
      </c>
      <c r="L187" s="3">
        <f t="shared" si="421"/>
        <v>61567</v>
      </c>
      <c r="M187" s="4">
        <f t="shared" si="422"/>
        <v>-204</v>
      </c>
      <c r="O187" s="47"/>
      <c r="P187" s="47">
        <v>647</v>
      </c>
      <c r="Q187" s="21">
        <f t="shared" si="423"/>
        <v>543.969696969697</v>
      </c>
      <c r="R187" s="21">
        <f t="shared" si="424"/>
        <v>103.03030303030303</v>
      </c>
      <c r="S187" s="33"/>
      <c r="T187" s="3">
        <v>96438</v>
      </c>
      <c r="U187" s="4">
        <f t="shared" si="250"/>
        <v>15</v>
      </c>
      <c r="V187" s="4">
        <f t="shared" si="281"/>
        <v>86875</v>
      </c>
      <c r="W187" s="3">
        <f t="shared" si="425"/>
        <v>96423</v>
      </c>
      <c r="X187" s="4">
        <f t="shared" si="419"/>
        <v>0</v>
      </c>
      <c r="Z187" s="47"/>
      <c r="AA187" s="47">
        <v>689</v>
      </c>
      <c r="AB187" s="3">
        <f t="shared" si="420"/>
        <v>689</v>
      </c>
      <c r="AC187" s="3">
        <v>0</v>
      </c>
      <c r="AD187" s="41">
        <f t="shared" si="324"/>
        <v>103.03030303030303</v>
      </c>
      <c r="AE187" s="3">
        <v>158005</v>
      </c>
      <c r="AF187" s="47">
        <v>967</v>
      </c>
      <c r="AG187" s="47">
        <v>872</v>
      </c>
      <c r="AH187" s="4">
        <f t="shared" si="251"/>
        <v>0</v>
      </c>
      <c r="AI187" s="33"/>
      <c r="AJ187" s="47">
        <v>882.94</v>
      </c>
      <c r="AK187" s="3">
        <v>627127</v>
      </c>
      <c r="AL187" s="4">
        <f t="shared" si="242"/>
        <v>-1292</v>
      </c>
      <c r="AM187" s="3">
        <v>2420000</v>
      </c>
      <c r="AN187" s="3">
        <f t="shared" si="282"/>
        <v>602402</v>
      </c>
      <c r="AO187" s="3">
        <f t="shared" si="411"/>
        <v>627127</v>
      </c>
      <c r="AP187" s="4">
        <f t="shared" si="412"/>
        <v>-1292</v>
      </c>
      <c r="AQ187" s="47" t="s">
        <v>13</v>
      </c>
      <c r="AT187" s="47">
        <v>967</v>
      </c>
      <c r="AV187" s="3">
        <v>1559</v>
      </c>
      <c r="AW187" s="4">
        <f t="shared" si="409"/>
        <v>906.47474747474746</v>
      </c>
      <c r="AX187" s="3">
        <f t="shared" si="410"/>
        <v>652.52525252525254</v>
      </c>
      <c r="AY187" s="47">
        <v>0</v>
      </c>
      <c r="AZ187" s="47">
        <v>0</v>
      </c>
      <c r="BA187" s="3">
        <f t="shared" si="287"/>
        <v>1559</v>
      </c>
      <c r="BB187" s="47">
        <v>59</v>
      </c>
      <c r="BC187" s="47">
        <v>0.34</v>
      </c>
      <c r="BD187" s="47">
        <v>0</v>
      </c>
      <c r="BE187" s="3">
        <f t="shared" si="288"/>
        <v>103.03030303030303</v>
      </c>
      <c r="BF187" s="3">
        <f t="shared" si="289"/>
        <v>0</v>
      </c>
      <c r="BG187" s="3" t="b">
        <f t="shared" si="290"/>
        <v>1</v>
      </c>
      <c r="BH187" s="17"/>
      <c r="BI187" s="7"/>
      <c r="BJ187" s="12">
        <v>0</v>
      </c>
      <c r="BK187" s="4">
        <f t="shared" si="252"/>
        <v>1455.969696969697</v>
      </c>
      <c r="BL187" s="4">
        <v>0</v>
      </c>
      <c r="BM187" s="4">
        <f t="shared" si="253"/>
        <v>0</v>
      </c>
      <c r="BN187" s="4">
        <f t="shared" si="254"/>
        <v>1455.969696969697</v>
      </c>
      <c r="BO187" s="33"/>
      <c r="BP187" s="47">
        <v>508.2</v>
      </c>
      <c r="BQ187" s="3">
        <v>64735</v>
      </c>
      <c r="BR187" s="4">
        <v>61</v>
      </c>
      <c r="BS187" s="4">
        <f t="shared" si="291"/>
        <v>64735</v>
      </c>
      <c r="BT187" s="3">
        <f t="shared" ref="BT187" si="428">BQ187</f>
        <v>64735</v>
      </c>
      <c r="BU187" s="4">
        <f>BT187-BT186</f>
        <v>61</v>
      </c>
      <c r="BV187" t="s">
        <v>19</v>
      </c>
      <c r="BY187" s="3">
        <v>1564</v>
      </c>
      <c r="BZ187" s="3">
        <v>1559</v>
      </c>
      <c r="CA187" s="3">
        <v>1520</v>
      </c>
      <c r="CB187" s="3">
        <f t="shared" ref="CB187:CB215" si="429">CA187-CC187</f>
        <v>1520</v>
      </c>
      <c r="CC187" s="3">
        <v>0</v>
      </c>
      <c r="CD187" s="47">
        <v>0</v>
      </c>
      <c r="CE187" s="47">
        <v>0</v>
      </c>
      <c r="CF187" s="3">
        <f t="shared" si="294"/>
        <v>1520</v>
      </c>
      <c r="CG187" s="47">
        <v>13</v>
      </c>
      <c r="CH187" s="4">
        <f t="shared" ref="CH187:CH188" si="430">BU187/1.98</f>
        <v>30.80808080808081</v>
      </c>
      <c r="CI187" s="4">
        <f t="shared" ref="CI187:CI188" si="431">MIN(CH187,BF187+BE187)</f>
        <v>30.80808080808081</v>
      </c>
      <c r="CJ187" s="4">
        <f>MIN(CH187-CI187,BK187)</f>
        <v>0</v>
      </c>
      <c r="CK187" s="4">
        <f t="shared" ref="CK187:CK188" si="432">MAX(0,CH187-CI187-CJ187)</f>
        <v>0</v>
      </c>
      <c r="CL187" s="47">
        <v>0</v>
      </c>
      <c r="CM187" s="4">
        <f t="shared" si="257"/>
        <v>72.222222222222229</v>
      </c>
      <c r="CN187" s="4">
        <f t="shared" si="258"/>
        <v>1447.7777777777778</v>
      </c>
      <c r="CO187" s="4">
        <f t="shared" si="259"/>
        <v>0</v>
      </c>
      <c r="CP187" s="4">
        <f t="shared" si="260"/>
        <v>0</v>
      </c>
      <c r="CQ187" s="4">
        <f t="shared" si="261"/>
        <v>0</v>
      </c>
      <c r="CR187" s="4">
        <f t="shared" si="262"/>
        <v>8.191919191919169</v>
      </c>
      <c r="CS187" s="4">
        <f t="shared" si="263"/>
        <v>0</v>
      </c>
      <c r="CT187" s="47">
        <v>0</v>
      </c>
      <c r="CU187" s="32"/>
      <c r="CV187" s="47">
        <v>359.77</v>
      </c>
      <c r="CW187" s="47">
        <v>521</v>
      </c>
      <c r="CX187" s="4">
        <v>0</v>
      </c>
      <c r="CY187" s="3">
        <v>1520</v>
      </c>
      <c r="CZ187" s="47">
        <v>0</v>
      </c>
      <c r="DA187" s="47">
        <v>304</v>
      </c>
      <c r="DB187" s="47">
        <v>842</v>
      </c>
      <c r="DC187" s="47">
        <v>349</v>
      </c>
      <c r="DD187" s="3">
        <f t="shared" si="303"/>
        <v>72.222222222222229</v>
      </c>
      <c r="DE187" s="3">
        <f t="shared" si="304"/>
        <v>0</v>
      </c>
      <c r="DF187" s="4">
        <f t="shared" si="247"/>
        <v>1118.7777777777778</v>
      </c>
      <c r="DG187" s="4">
        <v>0</v>
      </c>
      <c r="DH187" s="4">
        <f t="shared" si="295"/>
        <v>0</v>
      </c>
      <c r="DI187" s="3">
        <f t="shared" si="357"/>
        <v>0</v>
      </c>
      <c r="DJ187" s="3">
        <f t="shared" si="264"/>
        <v>329</v>
      </c>
      <c r="DL187" s="3">
        <f t="shared" si="274"/>
        <v>0</v>
      </c>
      <c r="DM187" s="3">
        <f t="shared" si="265"/>
        <v>0</v>
      </c>
      <c r="DN187" s="3">
        <f t="shared" si="266"/>
        <v>0</v>
      </c>
      <c r="DO187" s="3">
        <f t="shared" si="267"/>
        <v>0</v>
      </c>
      <c r="DP187" s="3">
        <f t="shared" si="296"/>
        <v>0</v>
      </c>
      <c r="DS187">
        <v>61</v>
      </c>
    </row>
    <row r="188" spans="1:123" x14ac:dyDescent="0.3">
      <c r="A188" s="1">
        <v>42555</v>
      </c>
      <c r="B188" s="3">
        <v>143988</v>
      </c>
      <c r="C188" s="4">
        <f t="shared" si="297"/>
        <v>-341</v>
      </c>
      <c r="D188" s="4">
        <f t="shared" si="279"/>
        <v>133882</v>
      </c>
      <c r="E188" s="3">
        <f t="shared" si="418"/>
        <v>143988</v>
      </c>
      <c r="F188" s="4">
        <f t="shared" si="305"/>
        <v>-341</v>
      </c>
      <c r="G188" s="4">
        <f t="shared" si="268"/>
        <v>0</v>
      </c>
      <c r="H188" s="33"/>
      <c r="I188" s="3">
        <v>61277</v>
      </c>
      <c r="J188" s="4">
        <f t="shared" si="377"/>
        <v>-290</v>
      </c>
      <c r="K188" s="4">
        <f t="shared" si="280"/>
        <v>51115</v>
      </c>
      <c r="L188" s="3">
        <f t="shared" si="421"/>
        <v>61277</v>
      </c>
      <c r="M188" s="4">
        <f t="shared" si="422"/>
        <v>-290</v>
      </c>
      <c r="O188" s="47"/>
      <c r="P188" s="47">
        <v>652</v>
      </c>
      <c r="Q188" s="21">
        <f t="shared" si="423"/>
        <v>505.53535353535352</v>
      </c>
      <c r="R188" s="21">
        <f t="shared" si="424"/>
        <v>146.46464646464648</v>
      </c>
      <c r="S188" s="33"/>
      <c r="T188" s="3">
        <v>96452</v>
      </c>
      <c r="U188" s="4">
        <f t="shared" si="250"/>
        <v>14</v>
      </c>
      <c r="V188" s="4">
        <f t="shared" si="281"/>
        <v>86608</v>
      </c>
      <c r="W188" s="3">
        <f t="shared" ref="W188:W190" si="433">T188</f>
        <v>96452</v>
      </c>
      <c r="X188" s="4">
        <f>W188-W182</f>
        <v>14</v>
      </c>
      <c r="Z188" s="47"/>
      <c r="AA188" s="47">
        <v>690</v>
      </c>
      <c r="AB188" s="3">
        <f t="shared" si="420"/>
        <v>690</v>
      </c>
      <c r="AC188" s="3">
        <v>0</v>
      </c>
      <c r="AD188" s="41">
        <f t="shared" si="324"/>
        <v>146.46464646464648</v>
      </c>
      <c r="AE188" s="3">
        <v>157729</v>
      </c>
      <c r="AF188" s="47">
        <v>927</v>
      </c>
      <c r="AG188" s="47">
        <v>788</v>
      </c>
      <c r="AH188" s="4">
        <f t="shared" si="251"/>
        <v>7.0582304008066545</v>
      </c>
      <c r="AI188" s="33"/>
      <c r="AJ188" s="47">
        <v>882.58</v>
      </c>
      <c r="AK188" s="3">
        <v>625198</v>
      </c>
      <c r="AL188" s="4">
        <f t="shared" si="242"/>
        <v>-1929</v>
      </c>
      <c r="AM188" s="3">
        <v>2420000</v>
      </c>
      <c r="AN188" s="3">
        <f t="shared" si="282"/>
        <v>600881</v>
      </c>
      <c r="AO188" s="3">
        <f t="shared" si="411"/>
        <v>625198</v>
      </c>
      <c r="AP188" s="4">
        <f t="shared" si="412"/>
        <v>-1929</v>
      </c>
      <c r="AQ188" s="47" t="s">
        <v>13</v>
      </c>
      <c r="AT188" s="47">
        <v>927</v>
      </c>
      <c r="AV188" s="3">
        <v>1824</v>
      </c>
      <c r="AW188" s="4">
        <f t="shared" si="409"/>
        <v>849.75757575757575</v>
      </c>
      <c r="AX188" s="3">
        <f t="shared" si="410"/>
        <v>974.24242424242425</v>
      </c>
      <c r="AY188" s="47">
        <v>0</v>
      </c>
      <c r="AZ188" s="47">
        <v>0</v>
      </c>
      <c r="BA188" s="3">
        <f t="shared" si="287"/>
        <v>1824</v>
      </c>
      <c r="BB188" s="47">
        <v>76</v>
      </c>
      <c r="BC188" s="47">
        <v>0.44</v>
      </c>
      <c r="BD188" s="47">
        <v>0</v>
      </c>
      <c r="BE188" s="3">
        <f t="shared" si="288"/>
        <v>146.46464646464648</v>
      </c>
      <c r="BF188" s="3">
        <f t="shared" si="289"/>
        <v>0</v>
      </c>
      <c r="BG188" s="3" t="b">
        <f t="shared" si="290"/>
        <v>1</v>
      </c>
      <c r="BH188" s="17"/>
      <c r="BI188" s="7"/>
      <c r="BJ188" s="12">
        <v>0</v>
      </c>
      <c r="BK188" s="4">
        <f t="shared" si="252"/>
        <v>1677.5353535353536</v>
      </c>
      <c r="BL188" s="4">
        <v>0</v>
      </c>
      <c r="BM188" s="4">
        <f t="shared" si="253"/>
        <v>0</v>
      </c>
      <c r="BN188" s="4">
        <f t="shared" si="254"/>
        <v>1677.5353535353536</v>
      </c>
      <c r="BO188" s="33"/>
      <c r="BP188" s="47">
        <v>508.67</v>
      </c>
      <c r="BQ188" s="3">
        <v>65314</v>
      </c>
      <c r="BR188" s="4">
        <v>579</v>
      </c>
      <c r="BS188" s="4">
        <f t="shared" si="291"/>
        <v>64772</v>
      </c>
      <c r="BT188" s="3">
        <f>BS188</f>
        <v>64772</v>
      </c>
      <c r="BU188" s="4">
        <f>BT188-BT187</f>
        <v>37</v>
      </c>
      <c r="BV188" s="47" t="s">
        <v>23</v>
      </c>
      <c r="BY188" s="3">
        <v>1822</v>
      </c>
      <c r="BZ188" s="3">
        <v>1824</v>
      </c>
      <c r="CA188" s="3">
        <v>1512</v>
      </c>
      <c r="CB188" s="3">
        <f t="shared" si="429"/>
        <v>1512</v>
      </c>
      <c r="CC188" s="3">
        <v>0</v>
      </c>
      <c r="CD188" s="47">
        <v>0</v>
      </c>
      <c r="CE188" s="47">
        <v>0</v>
      </c>
      <c r="CF188" s="3">
        <f t="shared" si="294"/>
        <v>1512</v>
      </c>
      <c r="CG188" s="47">
        <v>18</v>
      </c>
      <c r="CH188" s="4">
        <f t="shared" si="430"/>
        <v>18.686868686868689</v>
      </c>
      <c r="CI188" s="4">
        <f t="shared" si="431"/>
        <v>18.686868686868689</v>
      </c>
      <c r="CJ188" s="4">
        <f>MIN(CH188-CI188,BK188)</f>
        <v>0</v>
      </c>
      <c r="CK188" s="4">
        <f t="shared" si="432"/>
        <v>0</v>
      </c>
      <c r="CL188" s="47">
        <v>0</v>
      </c>
      <c r="CM188" s="4">
        <f t="shared" si="257"/>
        <v>127.77777777777779</v>
      </c>
      <c r="CN188" s="4">
        <f t="shared" si="258"/>
        <v>1384.2222222222222</v>
      </c>
      <c r="CO188" s="4">
        <f t="shared" si="259"/>
        <v>0</v>
      </c>
      <c r="CP188" s="4">
        <f t="shared" si="260"/>
        <v>0</v>
      </c>
      <c r="CQ188" s="4">
        <f t="shared" si="261"/>
        <v>0</v>
      </c>
      <c r="CR188" s="4">
        <f t="shared" si="262"/>
        <v>293.31313131313141</v>
      </c>
      <c r="CS188" s="4">
        <f t="shared" si="263"/>
        <v>0</v>
      </c>
      <c r="CT188" s="47">
        <v>0</v>
      </c>
      <c r="CU188" s="32"/>
      <c r="CV188" s="47">
        <v>359.77</v>
      </c>
      <c r="CW188" s="47">
        <v>521</v>
      </c>
      <c r="CX188" s="4">
        <v>0</v>
      </c>
      <c r="CY188" s="3">
        <v>1512</v>
      </c>
      <c r="CZ188" s="47">
        <v>0</v>
      </c>
      <c r="DA188" s="47">
        <v>304</v>
      </c>
      <c r="DB188" s="47">
        <v>842</v>
      </c>
      <c r="DC188" s="47">
        <v>342</v>
      </c>
      <c r="DD188" s="3">
        <f t="shared" si="303"/>
        <v>127.77777777777779</v>
      </c>
      <c r="DE188" s="3">
        <f t="shared" si="304"/>
        <v>0</v>
      </c>
      <c r="DF188" s="4">
        <f t="shared" si="247"/>
        <v>1056.2222222222222</v>
      </c>
      <c r="DG188" s="4">
        <v>0</v>
      </c>
      <c r="DH188" s="4">
        <f t="shared" si="295"/>
        <v>0</v>
      </c>
      <c r="DI188" s="3">
        <f t="shared" si="357"/>
        <v>0</v>
      </c>
      <c r="DJ188" s="3">
        <f t="shared" si="264"/>
        <v>328</v>
      </c>
      <c r="DL188" s="3">
        <f t="shared" si="274"/>
        <v>0</v>
      </c>
      <c r="DM188" s="3">
        <f t="shared" si="265"/>
        <v>0</v>
      </c>
      <c r="DN188" s="3">
        <f t="shared" si="266"/>
        <v>0</v>
      </c>
      <c r="DO188" s="3">
        <f t="shared" si="267"/>
        <v>0</v>
      </c>
      <c r="DP188" s="3">
        <f t="shared" si="296"/>
        <v>0</v>
      </c>
      <c r="DS188">
        <v>61</v>
      </c>
    </row>
    <row r="189" spans="1:123" x14ac:dyDescent="0.3">
      <c r="A189" s="1">
        <v>42556</v>
      </c>
      <c r="B189" s="3">
        <v>144329</v>
      </c>
      <c r="C189" s="4">
        <f t="shared" si="297"/>
        <v>341</v>
      </c>
      <c r="D189" s="4">
        <f t="shared" si="279"/>
        <v>133533</v>
      </c>
      <c r="E189" s="3">
        <f t="shared" ref="E189:E190" si="434">E188</f>
        <v>143988</v>
      </c>
      <c r="F189" s="4">
        <f t="shared" si="305"/>
        <v>0</v>
      </c>
      <c r="G189" s="4">
        <f t="shared" si="268"/>
        <v>0</v>
      </c>
      <c r="H189" s="33"/>
      <c r="I189" s="3">
        <v>60912</v>
      </c>
      <c r="J189" s="4">
        <f t="shared" si="377"/>
        <v>-365</v>
      </c>
      <c r="K189" s="4">
        <f t="shared" si="280"/>
        <v>50484</v>
      </c>
      <c r="L189" s="3">
        <f t="shared" si="421"/>
        <v>60912</v>
      </c>
      <c r="M189" s="4">
        <f t="shared" si="422"/>
        <v>-365</v>
      </c>
      <c r="O189" s="47"/>
      <c r="P189" s="47">
        <v>651</v>
      </c>
      <c r="Q189" s="21">
        <f t="shared" si="423"/>
        <v>466.65656565656565</v>
      </c>
      <c r="R189" s="21">
        <f t="shared" si="424"/>
        <v>184.34343434343435</v>
      </c>
      <c r="S189" s="33"/>
      <c r="T189" s="3">
        <v>96473</v>
      </c>
      <c r="U189" s="4">
        <f t="shared" si="250"/>
        <v>21</v>
      </c>
      <c r="V189" s="4">
        <f t="shared" si="281"/>
        <v>86306</v>
      </c>
      <c r="W189" s="3">
        <f t="shared" si="433"/>
        <v>96473</v>
      </c>
      <c r="X189" s="4">
        <f t="shared" ref="X189:X190" si="435">W189-W188</f>
        <v>21</v>
      </c>
      <c r="Z189" s="47"/>
      <c r="AA189" s="47">
        <v>690</v>
      </c>
      <c r="AB189" s="3">
        <f t="shared" si="420"/>
        <v>690</v>
      </c>
      <c r="AC189" s="3">
        <v>0</v>
      </c>
      <c r="AD189" s="41">
        <f t="shared" si="324"/>
        <v>184.34343434343435</v>
      </c>
      <c r="AE189" s="3">
        <v>157385</v>
      </c>
      <c r="AF189" s="47">
        <v>914</v>
      </c>
      <c r="AG189" s="47">
        <v>741</v>
      </c>
      <c r="AH189" s="4">
        <f t="shared" si="251"/>
        <v>10.587345601209982</v>
      </c>
      <c r="AI189" s="33"/>
      <c r="AJ189" s="47">
        <v>882.33</v>
      </c>
      <c r="AK189" s="3">
        <v>623858</v>
      </c>
      <c r="AL189" s="4">
        <f t="shared" si="242"/>
        <v>-1340</v>
      </c>
      <c r="AM189" s="3">
        <v>2420000</v>
      </c>
      <c r="AN189" s="3">
        <f t="shared" si="282"/>
        <v>598533</v>
      </c>
      <c r="AO189" s="3">
        <f t="shared" si="411"/>
        <v>623858</v>
      </c>
      <c r="AP189" s="4">
        <f t="shared" si="412"/>
        <v>-1340</v>
      </c>
      <c r="AQ189" s="47" t="s">
        <v>13</v>
      </c>
      <c r="AT189" s="47">
        <v>914</v>
      </c>
      <c r="AV189" s="3">
        <v>1519</v>
      </c>
      <c r="AW189" s="4">
        <f t="shared" si="409"/>
        <v>842.23232323232321</v>
      </c>
      <c r="AX189" s="3">
        <f t="shared" si="410"/>
        <v>676.76767676767679</v>
      </c>
      <c r="AY189" s="47">
        <v>0</v>
      </c>
      <c r="AZ189" s="47">
        <v>0</v>
      </c>
      <c r="BA189" s="3">
        <f t="shared" si="287"/>
        <v>1519</v>
      </c>
      <c r="BB189" s="47">
        <v>71</v>
      </c>
      <c r="BC189" s="47">
        <v>0.41</v>
      </c>
      <c r="BD189" s="47">
        <v>0</v>
      </c>
      <c r="BE189" s="3">
        <f t="shared" si="288"/>
        <v>184.34343434343435</v>
      </c>
      <c r="BF189" s="3">
        <f t="shared" si="289"/>
        <v>0</v>
      </c>
      <c r="BG189" s="3" t="b">
        <f t="shared" si="290"/>
        <v>1</v>
      </c>
      <c r="BH189" s="17"/>
      <c r="BI189" s="7"/>
      <c r="BJ189" s="12">
        <v>0</v>
      </c>
      <c r="BK189" s="4">
        <f t="shared" si="252"/>
        <v>1334.6565656565656</v>
      </c>
      <c r="BL189" s="4">
        <v>0</v>
      </c>
      <c r="BM189" s="4">
        <f t="shared" si="253"/>
        <v>0</v>
      </c>
      <c r="BN189" s="4">
        <f t="shared" si="254"/>
        <v>1334.6565656565656</v>
      </c>
      <c r="BO189" s="33"/>
      <c r="BP189" s="47">
        <v>508.64</v>
      </c>
      <c r="BQ189" s="3">
        <v>65277</v>
      </c>
      <c r="BR189" s="4">
        <v>-37</v>
      </c>
      <c r="BS189" s="4">
        <f t="shared" si="291"/>
        <v>64772</v>
      </c>
      <c r="BT189" s="3">
        <f t="shared" ref="BT189:BT192" si="436">BT188</f>
        <v>64772</v>
      </c>
      <c r="BU189" s="4">
        <f t="shared" ref="BU189" si="437">BT189-BT188</f>
        <v>0</v>
      </c>
      <c r="BV189" s="47" t="s">
        <v>15</v>
      </c>
      <c r="BY189" s="3">
        <v>1531</v>
      </c>
      <c r="BZ189" s="3">
        <v>1519</v>
      </c>
      <c r="CA189" s="3">
        <v>1534</v>
      </c>
      <c r="CB189" s="3">
        <f t="shared" si="429"/>
        <v>1534</v>
      </c>
      <c r="CC189" s="3">
        <v>0</v>
      </c>
      <c r="CD189" s="47">
        <v>0</v>
      </c>
      <c r="CE189" s="47">
        <v>0</v>
      </c>
      <c r="CF189" s="3">
        <f t="shared" si="294"/>
        <v>1534</v>
      </c>
      <c r="CG189" s="47">
        <v>16</v>
      </c>
      <c r="CL189" s="47">
        <v>0</v>
      </c>
      <c r="CM189" s="4">
        <f t="shared" si="257"/>
        <v>184.34343434343435</v>
      </c>
      <c r="CN189" s="4">
        <f t="shared" si="258"/>
        <v>1334.6565656565656</v>
      </c>
      <c r="CO189" s="4">
        <f t="shared" si="259"/>
        <v>0</v>
      </c>
      <c r="CP189" s="4">
        <f t="shared" si="260"/>
        <v>15</v>
      </c>
      <c r="CQ189" s="4">
        <f t="shared" si="261"/>
        <v>0</v>
      </c>
      <c r="CR189" s="4">
        <f t="shared" si="262"/>
        <v>0</v>
      </c>
      <c r="CS189" s="4">
        <f t="shared" si="263"/>
        <v>0</v>
      </c>
      <c r="CT189" s="47">
        <v>0</v>
      </c>
      <c r="CU189" s="32"/>
      <c r="CV189" s="47">
        <v>359.71</v>
      </c>
      <c r="CW189" s="47">
        <v>517</v>
      </c>
      <c r="CX189" s="4">
        <v>-4</v>
      </c>
      <c r="CY189" s="3">
        <v>1534</v>
      </c>
      <c r="CZ189" s="47">
        <v>0</v>
      </c>
      <c r="DA189" s="47">
        <v>284</v>
      </c>
      <c r="DB189" s="47">
        <v>872</v>
      </c>
      <c r="DC189" s="47">
        <v>361</v>
      </c>
      <c r="DD189" s="3">
        <f t="shared" si="303"/>
        <v>184.34343434343435</v>
      </c>
      <c r="DE189" s="3">
        <f t="shared" si="304"/>
        <v>0</v>
      </c>
      <c r="DF189" s="4">
        <f t="shared" si="247"/>
        <v>1048.6565656565656</v>
      </c>
      <c r="DG189" s="4">
        <v>0</v>
      </c>
      <c r="DH189" s="4">
        <f t="shared" si="295"/>
        <v>0</v>
      </c>
      <c r="DI189" s="3">
        <f t="shared" si="357"/>
        <v>0</v>
      </c>
      <c r="DJ189" s="3">
        <f t="shared" si="264"/>
        <v>301</v>
      </c>
      <c r="DL189" s="3">
        <f t="shared" si="274"/>
        <v>0</v>
      </c>
      <c r="DM189" s="3">
        <f t="shared" si="265"/>
        <v>0</v>
      </c>
      <c r="DN189" s="3">
        <f t="shared" si="266"/>
        <v>0</v>
      </c>
      <c r="DO189" s="3">
        <f t="shared" si="267"/>
        <v>0</v>
      </c>
      <c r="DP189" s="3">
        <f t="shared" si="296"/>
        <v>0</v>
      </c>
      <c r="DS189">
        <v>58</v>
      </c>
    </row>
    <row r="190" spans="1:123" x14ac:dyDescent="0.3">
      <c r="A190" s="1">
        <v>42557</v>
      </c>
      <c r="B190" s="3">
        <v>143988</v>
      </c>
      <c r="C190" s="4">
        <f t="shared" si="297"/>
        <v>-341</v>
      </c>
      <c r="D190" s="4">
        <f t="shared" si="279"/>
        <v>133183</v>
      </c>
      <c r="E190" s="3">
        <f t="shared" si="434"/>
        <v>143988</v>
      </c>
      <c r="F190" s="4">
        <f t="shared" si="305"/>
        <v>0</v>
      </c>
      <c r="G190" s="4">
        <f t="shared" si="268"/>
        <v>0</v>
      </c>
      <c r="H190" s="33"/>
      <c r="I190" s="3">
        <v>60452</v>
      </c>
      <c r="J190" s="4">
        <f t="shared" si="377"/>
        <v>-460</v>
      </c>
      <c r="K190" s="4">
        <f t="shared" si="280"/>
        <v>49875</v>
      </c>
      <c r="L190" s="3">
        <f>I190</f>
        <v>60452</v>
      </c>
      <c r="M190" s="4">
        <f>L190-L178</f>
        <v>-319</v>
      </c>
      <c r="O190" s="47"/>
      <c r="P190" s="47">
        <v>652</v>
      </c>
      <c r="Q190" s="21">
        <f t="shared" si="423"/>
        <v>490.88888888888891</v>
      </c>
      <c r="R190" s="21">
        <f t="shared" si="424"/>
        <v>161.11111111111111</v>
      </c>
      <c r="S190" s="33"/>
      <c r="T190" s="16">
        <v>96545</v>
      </c>
      <c r="U190" s="4">
        <f t="shared" si="250"/>
        <v>72</v>
      </c>
      <c r="V190" s="4">
        <f t="shared" si="281"/>
        <v>85985</v>
      </c>
      <c r="W190" s="3">
        <f t="shared" si="433"/>
        <v>96545</v>
      </c>
      <c r="X190" s="4">
        <f t="shared" si="435"/>
        <v>72</v>
      </c>
      <c r="Z190" s="47"/>
      <c r="AA190" s="47">
        <v>661</v>
      </c>
      <c r="AB190" s="3">
        <f t="shared" si="420"/>
        <v>661</v>
      </c>
      <c r="AC190" s="3">
        <v>0</v>
      </c>
      <c r="AD190" s="41">
        <f t="shared" si="324"/>
        <v>161.11111111111111</v>
      </c>
      <c r="AE190" s="3">
        <v>156997</v>
      </c>
      <c r="AF190" s="47">
        <v>860</v>
      </c>
      <c r="AG190" s="47">
        <v>664</v>
      </c>
      <c r="AH190" s="4">
        <f t="shared" si="251"/>
        <v>36.299470632719938</v>
      </c>
      <c r="AI190" s="33"/>
      <c r="AJ190" s="47">
        <v>881.94</v>
      </c>
      <c r="AK190" s="3">
        <v>621769</v>
      </c>
      <c r="AL190" s="4">
        <f t="shared" ref="AL190:AL253" si="438">AK190-AK189</f>
        <v>-2089</v>
      </c>
      <c r="AM190" s="3">
        <v>2420000</v>
      </c>
      <c r="AN190" s="3">
        <f t="shared" si="282"/>
        <v>597072</v>
      </c>
      <c r="AO190" s="3">
        <f t="shared" si="411"/>
        <v>621769</v>
      </c>
      <c r="AP190" s="4">
        <f t="shared" si="412"/>
        <v>-2089</v>
      </c>
      <c r="AQ190" s="47" t="s">
        <v>13</v>
      </c>
      <c r="AT190" s="47">
        <v>860</v>
      </c>
      <c r="AV190" s="3">
        <v>1842</v>
      </c>
      <c r="AW190" s="4">
        <f t="shared" si="409"/>
        <v>786.94949494949492</v>
      </c>
      <c r="AX190" s="3">
        <f t="shared" si="410"/>
        <v>1055.0505050505051</v>
      </c>
      <c r="AY190" s="47">
        <v>0</v>
      </c>
      <c r="AZ190" s="47">
        <v>0</v>
      </c>
      <c r="BA190" s="3">
        <f t="shared" si="287"/>
        <v>1842</v>
      </c>
      <c r="BB190" s="47">
        <v>71</v>
      </c>
      <c r="BC190" s="47">
        <v>0.41</v>
      </c>
      <c r="BD190" s="47">
        <v>0</v>
      </c>
      <c r="BE190" s="3">
        <f t="shared" si="288"/>
        <v>161.11111111111111</v>
      </c>
      <c r="BF190" s="3">
        <f t="shared" si="289"/>
        <v>0</v>
      </c>
      <c r="BG190" s="3" t="b">
        <f t="shared" si="290"/>
        <v>1</v>
      </c>
      <c r="BH190" s="17"/>
      <c r="BI190" s="7"/>
      <c r="BJ190" s="12">
        <v>0</v>
      </c>
      <c r="BK190" s="4">
        <f t="shared" si="252"/>
        <v>1680.8888888888889</v>
      </c>
      <c r="BL190" s="4">
        <v>0</v>
      </c>
      <c r="BM190" s="4">
        <f t="shared" si="253"/>
        <v>0</v>
      </c>
      <c r="BN190" s="4">
        <f t="shared" si="254"/>
        <v>1680.8888888888889</v>
      </c>
      <c r="BO190" s="33"/>
      <c r="BP190" s="47">
        <v>509.11</v>
      </c>
      <c r="BQ190" s="3">
        <v>65857</v>
      </c>
      <c r="BR190" s="4">
        <v>580</v>
      </c>
      <c r="BS190" s="4">
        <f t="shared" si="291"/>
        <v>64772</v>
      </c>
      <c r="BT190" s="3">
        <f t="shared" si="436"/>
        <v>64772</v>
      </c>
      <c r="BU190" s="47">
        <v>0</v>
      </c>
      <c r="BV190" s="47" t="s">
        <v>14</v>
      </c>
      <c r="BY190" s="3">
        <v>1852</v>
      </c>
      <c r="BZ190" s="3">
        <v>1842</v>
      </c>
      <c r="CA190" s="3">
        <v>1544</v>
      </c>
      <c r="CB190" s="3">
        <f t="shared" si="429"/>
        <v>1544</v>
      </c>
      <c r="CC190" s="3">
        <v>0</v>
      </c>
      <c r="CD190" s="47">
        <v>0</v>
      </c>
      <c r="CE190" s="47">
        <v>0</v>
      </c>
      <c r="CF190" s="3">
        <f t="shared" si="294"/>
        <v>1544</v>
      </c>
      <c r="CG190" s="47">
        <v>16</v>
      </c>
      <c r="CL190" s="47">
        <v>0</v>
      </c>
      <c r="CM190" s="4">
        <f t="shared" si="257"/>
        <v>161.11111111111111</v>
      </c>
      <c r="CN190" s="4">
        <f t="shared" si="258"/>
        <v>1382.8888888888889</v>
      </c>
      <c r="CO190" s="4">
        <f t="shared" si="259"/>
        <v>0</v>
      </c>
      <c r="CP190" s="4">
        <f t="shared" si="260"/>
        <v>0</v>
      </c>
      <c r="CQ190" s="4">
        <f t="shared" si="261"/>
        <v>0</v>
      </c>
      <c r="CR190" s="4">
        <f t="shared" si="262"/>
        <v>298</v>
      </c>
      <c r="CS190" s="4">
        <f t="shared" si="263"/>
        <v>0</v>
      </c>
      <c r="CT190" s="47">
        <v>0</v>
      </c>
      <c r="CU190" s="32"/>
      <c r="CV190" s="47">
        <v>359.73</v>
      </c>
      <c r="CW190" s="47">
        <v>518</v>
      </c>
      <c r="CX190" s="4">
        <v>1</v>
      </c>
      <c r="CY190" s="3">
        <v>1544</v>
      </c>
      <c r="CZ190" s="47">
        <v>0</v>
      </c>
      <c r="DA190" s="47">
        <v>253</v>
      </c>
      <c r="DB190" s="47">
        <v>875</v>
      </c>
      <c r="DC190" s="47">
        <v>396</v>
      </c>
      <c r="DD190" s="3">
        <f t="shared" si="303"/>
        <v>161.11111111111111</v>
      </c>
      <c r="DE190" s="3">
        <f t="shared" si="304"/>
        <v>0</v>
      </c>
      <c r="DF190" s="4">
        <f t="shared" ref="DF190:DF253" si="439">MIN(CP190+CN190,1816.6,DB190+DC190-DD190-DE190)</f>
        <v>1109.8888888888889</v>
      </c>
      <c r="DG190" s="4">
        <v>0</v>
      </c>
      <c r="DH190" s="4">
        <f t="shared" si="295"/>
        <v>0</v>
      </c>
      <c r="DI190" s="3">
        <f t="shared" si="357"/>
        <v>0</v>
      </c>
      <c r="DJ190" s="3">
        <f t="shared" si="264"/>
        <v>273</v>
      </c>
      <c r="DL190" s="3">
        <f t="shared" si="274"/>
        <v>0</v>
      </c>
      <c r="DM190" s="3">
        <f t="shared" si="265"/>
        <v>0</v>
      </c>
      <c r="DN190" s="3">
        <f t="shared" si="266"/>
        <v>0</v>
      </c>
      <c r="DO190" s="3">
        <f t="shared" si="267"/>
        <v>0</v>
      </c>
      <c r="DP190" s="3">
        <f t="shared" si="296"/>
        <v>0</v>
      </c>
      <c r="DS190">
        <v>55</v>
      </c>
    </row>
    <row r="191" spans="1:123" x14ac:dyDescent="0.3">
      <c r="A191" s="1">
        <v>42558</v>
      </c>
      <c r="B191" s="3">
        <v>143818</v>
      </c>
      <c r="C191" s="4">
        <f t="shared" si="297"/>
        <v>-170</v>
      </c>
      <c r="D191" s="4">
        <f t="shared" si="279"/>
        <v>132835</v>
      </c>
      <c r="E191" s="3">
        <f t="shared" ref="E191:E254" si="440">B191</f>
        <v>143818</v>
      </c>
      <c r="F191" s="4">
        <f t="shared" si="305"/>
        <v>-170</v>
      </c>
      <c r="G191" s="4">
        <f t="shared" si="268"/>
        <v>0</v>
      </c>
      <c r="H191" s="33"/>
      <c r="I191" s="3">
        <v>60167</v>
      </c>
      <c r="J191" s="4">
        <f t="shared" si="377"/>
        <v>-285</v>
      </c>
      <c r="K191" s="4">
        <f t="shared" si="280"/>
        <v>49337</v>
      </c>
      <c r="L191" s="3">
        <f t="shared" ref="L191:L197" si="441">I191</f>
        <v>60167</v>
      </c>
      <c r="M191" s="4">
        <f t="shared" ref="M191:M198" si="442">L191-L190</f>
        <v>-285</v>
      </c>
      <c r="O191" s="47"/>
      <c r="P191" s="47">
        <v>503</v>
      </c>
      <c r="Q191" s="21">
        <f t="shared" si="423"/>
        <v>359.06060606060606</v>
      </c>
      <c r="R191" s="21">
        <f t="shared" si="424"/>
        <v>143.93939393939394</v>
      </c>
      <c r="S191" s="33"/>
      <c r="T191" s="3">
        <v>96344</v>
      </c>
      <c r="U191" s="4">
        <f t="shared" ref="U191:U254" si="443">T191-T190</f>
        <v>-201</v>
      </c>
      <c r="V191" s="4">
        <f t="shared" si="281"/>
        <v>85589</v>
      </c>
      <c r="W191" s="3">
        <f>T191</f>
        <v>96344</v>
      </c>
      <c r="X191" s="4">
        <f>W182-W190+W191-W183</f>
        <v>-186</v>
      </c>
      <c r="Z191" s="47"/>
      <c r="AA191" s="47">
        <v>645</v>
      </c>
      <c r="AB191" s="3">
        <f t="shared" si="420"/>
        <v>645</v>
      </c>
      <c r="AC191" s="3">
        <v>0</v>
      </c>
      <c r="AD191" s="41">
        <f t="shared" si="324"/>
        <v>143.93939393939394</v>
      </c>
      <c r="AE191" s="3">
        <v>156511</v>
      </c>
      <c r="AF191" s="47">
        <v>874</v>
      </c>
      <c r="AG191" s="47">
        <v>629</v>
      </c>
      <c r="AH191" s="4">
        <f t="shared" ref="AH191:AH254" si="444">IF(M191&gt;0,M191/1.9835,0)+IF(X191&gt;0,X191/1.9835,0)</f>
        <v>0</v>
      </c>
      <c r="AI191" s="33"/>
      <c r="AJ191" s="47">
        <v>881.81</v>
      </c>
      <c r="AK191" s="3">
        <v>621076</v>
      </c>
      <c r="AL191" s="4">
        <f t="shared" si="438"/>
        <v>-693</v>
      </c>
      <c r="AM191" s="3">
        <v>2420000</v>
      </c>
      <c r="AN191" s="3">
        <f t="shared" si="282"/>
        <v>594781</v>
      </c>
      <c r="AO191" s="3">
        <f t="shared" si="411"/>
        <v>621076</v>
      </c>
      <c r="AP191" s="4">
        <f t="shared" si="412"/>
        <v>-693</v>
      </c>
      <c r="AQ191" s="47" t="s">
        <v>13</v>
      </c>
      <c r="AT191" s="47">
        <v>874</v>
      </c>
      <c r="AV191" s="3">
        <v>1149</v>
      </c>
      <c r="AW191" s="4">
        <f t="shared" si="409"/>
        <v>799</v>
      </c>
      <c r="AX191" s="3">
        <f t="shared" si="410"/>
        <v>350</v>
      </c>
      <c r="AY191" s="47">
        <v>0</v>
      </c>
      <c r="AZ191" s="47">
        <v>0</v>
      </c>
      <c r="BA191" s="3">
        <f t="shared" si="287"/>
        <v>1149</v>
      </c>
      <c r="BB191" s="47">
        <v>74</v>
      </c>
      <c r="BC191" s="47">
        <v>0.43</v>
      </c>
      <c r="BD191" s="47">
        <v>0</v>
      </c>
      <c r="BE191" s="3">
        <f t="shared" si="288"/>
        <v>143.93939393939394</v>
      </c>
      <c r="BF191" s="3">
        <f t="shared" si="289"/>
        <v>0</v>
      </c>
      <c r="BG191" s="3" t="b">
        <f t="shared" si="290"/>
        <v>1</v>
      </c>
      <c r="BH191" s="17"/>
      <c r="BI191" s="7"/>
      <c r="BJ191" s="12">
        <v>0</v>
      </c>
      <c r="BK191" s="4">
        <f t="shared" ref="BK191:BK246" si="445">BA191-BE191-BF191-BJ191</f>
        <v>1005.060606060606</v>
      </c>
      <c r="BL191" s="4">
        <v>0</v>
      </c>
      <c r="BM191" s="4">
        <f t="shared" ref="BM191:BM246" si="446">BL191-BH191</f>
        <v>0</v>
      </c>
      <c r="BN191" s="4">
        <f t="shared" ref="BN191:BN246" si="447">BM191+BK191</f>
        <v>1005.060606060606</v>
      </c>
      <c r="BO191" s="33"/>
      <c r="BP191" s="47">
        <v>508.52</v>
      </c>
      <c r="BQ191" s="3">
        <v>65129</v>
      </c>
      <c r="BR191" s="4">
        <v>-728</v>
      </c>
      <c r="BS191" s="4">
        <f t="shared" si="291"/>
        <v>64735</v>
      </c>
      <c r="BT191" s="3">
        <f t="shared" si="436"/>
        <v>64772</v>
      </c>
      <c r="BU191" s="4">
        <f t="shared" ref="BU191:BU192" si="448">BT191-BT190</f>
        <v>0</v>
      </c>
      <c r="BV191" s="47" t="s">
        <v>15</v>
      </c>
      <c r="BY191" s="3">
        <v>1130</v>
      </c>
      <c r="BZ191" s="3">
        <v>1149</v>
      </c>
      <c r="CA191" s="3">
        <v>1480</v>
      </c>
      <c r="CB191" s="3">
        <f t="shared" si="429"/>
        <v>1480</v>
      </c>
      <c r="CC191" s="3">
        <v>0</v>
      </c>
      <c r="CD191" s="47">
        <v>0</v>
      </c>
      <c r="CE191" s="47">
        <v>0</v>
      </c>
      <c r="CF191" s="3">
        <f t="shared" si="294"/>
        <v>1480</v>
      </c>
      <c r="CG191" s="47">
        <v>17</v>
      </c>
      <c r="CL191" s="47">
        <v>0</v>
      </c>
      <c r="CM191" s="4">
        <f t="shared" ref="CM191:CM246" si="449">MIN(CF191-CL191,BE191+BF191-CI191)</f>
        <v>143.93939393939394</v>
      </c>
      <c r="CN191" s="4">
        <f t="shared" ref="CN191:CN246" si="450">MIN(CF191-CL191-CM191-CO191,BK191-CJ191)</f>
        <v>1005.060606060606</v>
      </c>
      <c r="CO191" s="4">
        <f t="shared" ref="CO191:CO246" si="451">MIN(CF191-CM191-CL191,BJ191)</f>
        <v>0</v>
      </c>
      <c r="CP191" s="4">
        <f t="shared" ref="CP191:CP246" si="452">CF191-CM191-CN191-CO191-CL191</f>
        <v>331</v>
      </c>
      <c r="CQ191" s="4">
        <f t="shared" ref="CQ191:CQ246" si="453">BE191+BF191-CI191-CM191</f>
        <v>0</v>
      </c>
      <c r="CR191" s="4">
        <f t="shared" ref="CR191:CR246" si="454">BK191-CN191-CJ191</f>
        <v>0</v>
      </c>
      <c r="CS191" s="4">
        <f t="shared" ref="CS191:CS246" si="455">BJ191-CO191</f>
        <v>0</v>
      </c>
      <c r="CT191" s="47">
        <v>0</v>
      </c>
      <c r="CU191" s="32"/>
      <c r="CV191" s="47">
        <v>359.73</v>
      </c>
      <c r="CW191" s="47">
        <v>518</v>
      </c>
      <c r="CX191" s="4">
        <v>0</v>
      </c>
      <c r="CY191" s="3">
        <v>1480</v>
      </c>
      <c r="CZ191" s="47">
        <v>0</v>
      </c>
      <c r="DA191" s="47">
        <v>254</v>
      </c>
      <c r="DB191" s="47">
        <v>816</v>
      </c>
      <c r="DC191" s="47">
        <v>386</v>
      </c>
      <c r="DD191" s="3">
        <f t="shared" si="303"/>
        <v>143.93939393939394</v>
      </c>
      <c r="DE191" s="3">
        <f t="shared" si="304"/>
        <v>0</v>
      </c>
      <c r="DF191" s="4">
        <f t="shared" si="439"/>
        <v>1058.060606060606</v>
      </c>
      <c r="DG191" s="4">
        <v>0</v>
      </c>
      <c r="DH191" s="4">
        <f t="shared" si="295"/>
        <v>0</v>
      </c>
      <c r="DI191" s="3">
        <f t="shared" si="357"/>
        <v>0</v>
      </c>
      <c r="DJ191" s="3">
        <f t="shared" ref="DJ191:DJ254" si="456">CN191+CP191-DF191-DG191</f>
        <v>278</v>
      </c>
      <c r="DL191" s="3">
        <f t="shared" si="274"/>
        <v>0</v>
      </c>
      <c r="DM191" s="3">
        <f t="shared" ref="DM191:DM254" si="457">IF(AND(DH191&gt;0,AH191&gt;0),MIN(AH191,DH191,1816.6-DF191),0)</f>
        <v>0</v>
      </c>
      <c r="DN191" s="3">
        <f t="shared" ref="DN191:DN254" si="458">IF(AND(G191&gt;0,DH191&gt;0),MIN(G191,1816.6-DF191-DL191-DM191,DH191-DL191-DM191),0)</f>
        <v>0</v>
      </c>
      <c r="DO191" s="3">
        <f t="shared" ref="DO191:DO254" si="459">IF(AND(G191&gt;0,DH191&gt;0),MIN(G191,1816.6-DF191-DL191,DH191-DL191),0)</f>
        <v>0</v>
      </c>
      <c r="DP191" s="3">
        <f t="shared" si="296"/>
        <v>0</v>
      </c>
      <c r="DS191">
        <v>59</v>
      </c>
    </row>
    <row r="192" spans="1:123" x14ac:dyDescent="0.3">
      <c r="A192" s="1">
        <v>42559</v>
      </c>
      <c r="B192" s="3">
        <v>143478</v>
      </c>
      <c r="C192" s="4">
        <f t="shared" si="297"/>
        <v>-340</v>
      </c>
      <c r="D192" s="4">
        <f t="shared" si="279"/>
        <v>132487</v>
      </c>
      <c r="E192" s="3">
        <f t="shared" si="440"/>
        <v>143478</v>
      </c>
      <c r="F192" s="4">
        <f t="shared" si="305"/>
        <v>-340</v>
      </c>
      <c r="G192" s="4">
        <f t="shared" ref="G192:G255" si="460">IF(F192&gt;0,F192/1.9835,0)</f>
        <v>0</v>
      </c>
      <c r="H192" s="33"/>
      <c r="I192" s="3">
        <v>60089</v>
      </c>
      <c r="J192" s="4">
        <f t="shared" si="377"/>
        <v>-78</v>
      </c>
      <c r="K192" s="4">
        <f t="shared" si="280"/>
        <v>48764</v>
      </c>
      <c r="L192" s="3">
        <f t="shared" si="441"/>
        <v>60089</v>
      </c>
      <c r="M192" s="4">
        <f t="shared" si="442"/>
        <v>-78</v>
      </c>
      <c r="O192" s="47"/>
      <c r="P192" s="47">
        <v>549</v>
      </c>
      <c r="Q192" s="21">
        <f t="shared" si="423"/>
        <v>509.60606060606062</v>
      </c>
      <c r="R192" s="21">
        <f t="shared" si="424"/>
        <v>39.393939393939391</v>
      </c>
      <c r="S192" s="33"/>
      <c r="T192" s="3">
        <v>95973</v>
      </c>
      <c r="U192" s="4">
        <f t="shared" si="443"/>
        <v>-371</v>
      </c>
      <c r="V192" s="4">
        <f t="shared" si="281"/>
        <v>85228</v>
      </c>
      <c r="W192" s="3">
        <f t="shared" ref="W192:W215" si="461">T192</f>
        <v>95973</v>
      </c>
      <c r="X192" s="4">
        <f t="shared" ref="X192:X215" si="462">W192-W191</f>
        <v>-371</v>
      </c>
      <c r="Z192" s="47"/>
      <c r="AA192" s="47">
        <v>643</v>
      </c>
      <c r="AB192" s="3">
        <f t="shared" si="420"/>
        <v>643</v>
      </c>
      <c r="AC192" s="3">
        <v>0</v>
      </c>
      <c r="AD192" s="41">
        <f t="shared" si="324"/>
        <v>39.393939393939391</v>
      </c>
      <c r="AE192" s="3">
        <v>156062</v>
      </c>
      <c r="AF192" s="47">
        <v>905</v>
      </c>
      <c r="AG192" s="47">
        <v>679</v>
      </c>
      <c r="AH192" s="4">
        <f t="shared" si="444"/>
        <v>0</v>
      </c>
      <c r="AI192" s="33"/>
      <c r="AJ192" s="47">
        <v>881.56</v>
      </c>
      <c r="AK192" s="3">
        <v>619743</v>
      </c>
      <c r="AL192" s="4">
        <f t="shared" si="438"/>
        <v>-1333</v>
      </c>
      <c r="AM192" s="3">
        <v>2420000</v>
      </c>
      <c r="AN192" s="3">
        <f t="shared" si="282"/>
        <v>593328</v>
      </c>
      <c r="AO192" s="3">
        <f t="shared" si="411"/>
        <v>619743</v>
      </c>
      <c r="AP192" s="4">
        <f t="shared" si="412"/>
        <v>-1333</v>
      </c>
      <c r="AQ192" s="47" t="s">
        <v>13</v>
      </c>
      <c r="AT192" s="47">
        <v>905</v>
      </c>
      <c r="AV192" s="3">
        <v>1480</v>
      </c>
      <c r="AW192" s="4">
        <f t="shared" si="409"/>
        <v>806.76767676767679</v>
      </c>
      <c r="AX192" s="3">
        <f t="shared" si="410"/>
        <v>673.23232323232321</v>
      </c>
      <c r="AY192" s="47">
        <v>0</v>
      </c>
      <c r="AZ192" s="47">
        <v>0</v>
      </c>
      <c r="BA192" s="3">
        <f t="shared" si="287"/>
        <v>1480</v>
      </c>
      <c r="BB192" s="47">
        <v>97</v>
      </c>
      <c r="BC192" s="47">
        <v>0.56000000000000005</v>
      </c>
      <c r="BD192" s="47">
        <v>0</v>
      </c>
      <c r="BE192" s="3">
        <f t="shared" si="288"/>
        <v>39.393939393939391</v>
      </c>
      <c r="BF192" s="3">
        <f t="shared" si="289"/>
        <v>0</v>
      </c>
      <c r="BG192" s="3" t="b">
        <f t="shared" si="290"/>
        <v>1</v>
      </c>
      <c r="BH192" s="17"/>
      <c r="BI192" s="7"/>
      <c r="BJ192" s="12">
        <v>0</v>
      </c>
      <c r="BK192" s="4">
        <f t="shared" si="445"/>
        <v>1440.6060606060605</v>
      </c>
      <c r="BL192" s="4">
        <v>0</v>
      </c>
      <c r="BM192" s="4">
        <f t="shared" si="446"/>
        <v>0</v>
      </c>
      <c r="BN192" s="4">
        <f t="shared" si="447"/>
        <v>1440.6060606060605</v>
      </c>
      <c r="BO192" s="33"/>
      <c r="BP192" s="47">
        <v>508.51</v>
      </c>
      <c r="BQ192" s="3">
        <v>65117</v>
      </c>
      <c r="BR192" s="4">
        <v>-12</v>
      </c>
      <c r="BS192" s="4">
        <f t="shared" si="291"/>
        <v>64735</v>
      </c>
      <c r="BT192" s="3">
        <f t="shared" si="436"/>
        <v>64772</v>
      </c>
      <c r="BU192" s="4">
        <f t="shared" si="448"/>
        <v>0</v>
      </c>
      <c r="BV192" s="47" t="s">
        <v>15</v>
      </c>
      <c r="BY192" s="3">
        <v>1493</v>
      </c>
      <c r="BZ192" s="3">
        <v>1480</v>
      </c>
      <c r="CA192" s="3">
        <v>1477</v>
      </c>
      <c r="CB192" s="3">
        <f t="shared" si="429"/>
        <v>1477</v>
      </c>
      <c r="CC192" s="3">
        <v>0</v>
      </c>
      <c r="CD192" s="47">
        <v>0</v>
      </c>
      <c r="CE192" s="47">
        <v>0</v>
      </c>
      <c r="CF192" s="3">
        <f t="shared" si="294"/>
        <v>1477</v>
      </c>
      <c r="CG192" s="47">
        <v>22</v>
      </c>
      <c r="CL192" s="47">
        <v>0</v>
      </c>
      <c r="CM192" s="4">
        <f t="shared" si="449"/>
        <v>39.393939393939391</v>
      </c>
      <c r="CN192" s="4">
        <f t="shared" si="450"/>
        <v>1437.6060606060605</v>
      </c>
      <c r="CO192" s="4">
        <f t="shared" si="451"/>
        <v>0</v>
      </c>
      <c r="CP192" s="4">
        <f t="shared" si="452"/>
        <v>0</v>
      </c>
      <c r="CQ192" s="4">
        <f t="shared" si="453"/>
        <v>0</v>
      </c>
      <c r="CR192" s="4">
        <f t="shared" si="454"/>
        <v>3</v>
      </c>
      <c r="CS192" s="4">
        <f t="shared" si="455"/>
        <v>0</v>
      </c>
      <c r="CT192" s="47">
        <v>0</v>
      </c>
      <c r="CU192" s="32"/>
      <c r="CV192" s="47">
        <v>359.68</v>
      </c>
      <c r="CW192" s="47">
        <v>515</v>
      </c>
      <c r="CX192" s="4">
        <v>-3</v>
      </c>
      <c r="CY192" s="3">
        <v>1477</v>
      </c>
      <c r="CZ192" s="47">
        <v>0</v>
      </c>
      <c r="DA192" s="47">
        <v>233</v>
      </c>
      <c r="DB192" s="47">
        <v>800</v>
      </c>
      <c r="DC192" s="47">
        <v>389</v>
      </c>
      <c r="DD192" s="3">
        <f t="shared" si="303"/>
        <v>39.393939393939391</v>
      </c>
      <c r="DE192" s="3">
        <f t="shared" si="304"/>
        <v>0</v>
      </c>
      <c r="DF192" s="4">
        <f t="shared" si="439"/>
        <v>1149.6060606060605</v>
      </c>
      <c r="DG192" s="4">
        <v>0</v>
      </c>
      <c r="DH192" s="4">
        <f t="shared" si="295"/>
        <v>0</v>
      </c>
      <c r="DI192" s="3">
        <f t="shared" si="357"/>
        <v>0</v>
      </c>
      <c r="DJ192" s="3">
        <f t="shared" si="456"/>
        <v>288</v>
      </c>
      <c r="DL192" s="3">
        <f t="shared" ref="DL192:DL255" si="463">IF(AND(BU192&gt;0,DH192&gt;0),MIN(BU192/1.9835,1816.6-DM192,DH192-DM192),0)</f>
        <v>0</v>
      </c>
      <c r="DM192" s="3">
        <f t="shared" si="457"/>
        <v>0</v>
      </c>
      <c r="DN192" s="3">
        <f t="shared" si="458"/>
        <v>0</v>
      </c>
      <c r="DO192" s="3">
        <f t="shared" si="459"/>
        <v>0</v>
      </c>
      <c r="DP192" s="3">
        <f t="shared" si="296"/>
        <v>0</v>
      </c>
      <c r="DS192">
        <v>70</v>
      </c>
    </row>
    <row r="193" spans="1:123" x14ac:dyDescent="0.3">
      <c r="A193" s="1">
        <v>42560</v>
      </c>
      <c r="B193" s="3">
        <v>143139</v>
      </c>
      <c r="C193" s="4">
        <f t="shared" si="297"/>
        <v>-339</v>
      </c>
      <c r="D193" s="4">
        <f t="shared" si="279"/>
        <v>132139</v>
      </c>
      <c r="E193" s="3">
        <f t="shared" si="440"/>
        <v>143139</v>
      </c>
      <c r="F193" s="4">
        <f t="shared" si="305"/>
        <v>-339</v>
      </c>
      <c r="G193" s="4">
        <f t="shared" si="460"/>
        <v>0</v>
      </c>
      <c r="H193" s="33"/>
      <c r="I193" s="3">
        <v>59929</v>
      </c>
      <c r="J193" s="4">
        <f t="shared" si="377"/>
        <v>-160</v>
      </c>
      <c r="K193" s="4">
        <f t="shared" si="280"/>
        <v>48086</v>
      </c>
      <c r="L193" s="3">
        <f t="shared" si="441"/>
        <v>59929</v>
      </c>
      <c r="M193" s="4">
        <f t="shared" si="442"/>
        <v>-160</v>
      </c>
      <c r="O193" s="47"/>
      <c r="P193" s="47">
        <v>419</v>
      </c>
      <c r="Q193" s="21">
        <f t="shared" si="423"/>
        <v>338.19191919191917</v>
      </c>
      <c r="R193" s="21">
        <f t="shared" si="424"/>
        <v>80.808080808080803</v>
      </c>
      <c r="S193" s="33"/>
      <c r="T193" s="3">
        <v>95609</v>
      </c>
      <c r="U193" s="4">
        <f t="shared" si="443"/>
        <v>-364</v>
      </c>
      <c r="V193" s="4">
        <f t="shared" si="281"/>
        <v>84976</v>
      </c>
      <c r="W193" s="3">
        <f t="shared" si="461"/>
        <v>95609</v>
      </c>
      <c r="X193" s="4">
        <f t="shared" si="462"/>
        <v>-364</v>
      </c>
      <c r="Z193" s="47"/>
      <c r="AA193" s="47">
        <v>644</v>
      </c>
      <c r="AB193" s="3">
        <f t="shared" si="420"/>
        <v>644</v>
      </c>
      <c r="AC193" s="3">
        <v>0</v>
      </c>
      <c r="AD193" s="41">
        <f t="shared" si="324"/>
        <v>80.808080808080803</v>
      </c>
      <c r="AE193" s="3">
        <v>155538</v>
      </c>
      <c r="AF193" s="47">
        <v>868</v>
      </c>
      <c r="AG193" s="47">
        <v>604</v>
      </c>
      <c r="AH193" s="4">
        <f t="shared" si="444"/>
        <v>0</v>
      </c>
      <c r="AI193" s="33"/>
      <c r="AJ193" s="47">
        <v>881.27</v>
      </c>
      <c r="AK193" s="3">
        <v>618197</v>
      </c>
      <c r="AL193" s="4">
        <f t="shared" si="438"/>
        <v>-1546</v>
      </c>
      <c r="AM193" s="3">
        <v>2420000</v>
      </c>
      <c r="AN193" s="3">
        <f t="shared" si="282"/>
        <v>592393</v>
      </c>
      <c r="AO193" s="3">
        <f t="shared" si="411"/>
        <v>618197</v>
      </c>
      <c r="AP193" s="4">
        <f t="shared" si="412"/>
        <v>-1546</v>
      </c>
      <c r="AQ193" s="47" t="s">
        <v>13</v>
      </c>
      <c r="AT193" s="47">
        <v>868</v>
      </c>
      <c r="AV193" s="3">
        <v>1571</v>
      </c>
      <c r="AW193" s="4">
        <f t="shared" si="409"/>
        <v>790.19191919191917</v>
      </c>
      <c r="AX193" s="3">
        <f t="shared" si="410"/>
        <v>780.80808080808083</v>
      </c>
      <c r="AY193" s="47">
        <v>0</v>
      </c>
      <c r="AZ193" s="47">
        <v>0</v>
      </c>
      <c r="BA193" s="3">
        <f t="shared" si="287"/>
        <v>1571</v>
      </c>
      <c r="BB193" s="47">
        <v>76</v>
      </c>
      <c r="BC193" s="47">
        <v>0.44</v>
      </c>
      <c r="BD193" s="47">
        <v>0</v>
      </c>
      <c r="BE193" s="3">
        <f t="shared" si="288"/>
        <v>80.808080808080803</v>
      </c>
      <c r="BF193" s="3">
        <f t="shared" si="289"/>
        <v>0</v>
      </c>
      <c r="BG193" s="3" t="b">
        <f t="shared" si="290"/>
        <v>1</v>
      </c>
      <c r="BH193" s="17"/>
      <c r="BI193" s="7"/>
      <c r="BJ193" s="12">
        <v>0</v>
      </c>
      <c r="BK193" s="4">
        <f t="shared" si="445"/>
        <v>1490.1919191919192</v>
      </c>
      <c r="BL193" s="4">
        <v>0</v>
      </c>
      <c r="BM193" s="4">
        <f t="shared" si="446"/>
        <v>0</v>
      </c>
      <c r="BN193" s="4">
        <f t="shared" si="447"/>
        <v>1490.1919191919192</v>
      </c>
      <c r="BO193" s="33"/>
      <c r="BP193" s="47">
        <v>508.7</v>
      </c>
      <c r="BQ193" s="3">
        <v>65351</v>
      </c>
      <c r="BR193" s="4">
        <v>234</v>
      </c>
      <c r="BS193" s="4">
        <f t="shared" si="291"/>
        <v>64735</v>
      </c>
      <c r="BT193" s="3">
        <f t="shared" ref="BT193:BT201" si="464">BT192</f>
        <v>64772</v>
      </c>
      <c r="BU193" s="47">
        <v>0</v>
      </c>
      <c r="BV193" s="47" t="s">
        <v>14</v>
      </c>
      <c r="BY193" s="3">
        <v>1589</v>
      </c>
      <c r="BZ193" s="3">
        <v>1571</v>
      </c>
      <c r="CA193" s="3">
        <v>1453</v>
      </c>
      <c r="CB193" s="3">
        <f t="shared" si="429"/>
        <v>1453</v>
      </c>
      <c r="CC193" s="3">
        <v>0</v>
      </c>
      <c r="CD193" s="47">
        <v>0</v>
      </c>
      <c r="CE193" s="47">
        <v>0</v>
      </c>
      <c r="CF193" s="3">
        <f t="shared" si="294"/>
        <v>1453</v>
      </c>
      <c r="CG193" s="47">
        <v>18</v>
      </c>
      <c r="CL193" s="47">
        <v>0</v>
      </c>
      <c r="CM193" s="4">
        <f t="shared" si="449"/>
        <v>80.808080808080803</v>
      </c>
      <c r="CN193" s="4">
        <f t="shared" si="450"/>
        <v>1372.1919191919192</v>
      </c>
      <c r="CO193" s="4">
        <f t="shared" si="451"/>
        <v>0</v>
      </c>
      <c r="CP193" s="4">
        <f t="shared" si="452"/>
        <v>0</v>
      </c>
      <c r="CQ193" s="4">
        <f t="shared" si="453"/>
        <v>0</v>
      </c>
      <c r="CR193" s="4">
        <f t="shared" si="454"/>
        <v>118</v>
      </c>
      <c r="CS193" s="4">
        <f t="shared" si="455"/>
        <v>0</v>
      </c>
      <c r="CT193" s="47">
        <v>0</v>
      </c>
      <c r="CU193" s="32"/>
      <c r="CV193" s="47">
        <v>359.7</v>
      </c>
      <c r="CW193" s="47">
        <v>516</v>
      </c>
      <c r="CX193" s="4">
        <v>1</v>
      </c>
      <c r="CY193" s="3">
        <v>1453</v>
      </c>
      <c r="CZ193" s="47">
        <v>0</v>
      </c>
      <c r="DA193" s="47">
        <v>204</v>
      </c>
      <c r="DB193" s="47">
        <v>800</v>
      </c>
      <c r="DC193" s="47">
        <v>398</v>
      </c>
      <c r="DD193" s="3">
        <f t="shared" si="303"/>
        <v>80.808080808080803</v>
      </c>
      <c r="DE193" s="3">
        <f t="shared" si="304"/>
        <v>0</v>
      </c>
      <c r="DF193" s="4">
        <f t="shared" si="439"/>
        <v>1117.1919191919192</v>
      </c>
      <c r="DG193" s="4">
        <v>0</v>
      </c>
      <c r="DH193" s="4">
        <f t="shared" si="295"/>
        <v>0</v>
      </c>
      <c r="DI193" s="3">
        <f t="shared" si="357"/>
        <v>0</v>
      </c>
      <c r="DJ193" s="3">
        <f t="shared" si="456"/>
        <v>255</v>
      </c>
      <c r="DL193" s="3">
        <f t="shared" si="463"/>
        <v>0</v>
      </c>
      <c r="DM193" s="3">
        <f t="shared" si="457"/>
        <v>0</v>
      </c>
      <c r="DN193" s="3">
        <f t="shared" si="458"/>
        <v>0</v>
      </c>
      <c r="DO193" s="3">
        <f t="shared" si="459"/>
        <v>0</v>
      </c>
      <c r="DP193" s="3">
        <f t="shared" si="296"/>
        <v>0</v>
      </c>
      <c r="DS193">
        <v>73</v>
      </c>
    </row>
    <row r="194" spans="1:123" x14ac:dyDescent="0.3">
      <c r="A194" s="1">
        <v>42561</v>
      </c>
      <c r="B194" s="3">
        <v>142800</v>
      </c>
      <c r="C194" s="4">
        <f t="shared" si="297"/>
        <v>-339</v>
      </c>
      <c r="D194" s="4">
        <f t="shared" si="279"/>
        <v>131792</v>
      </c>
      <c r="E194" s="3">
        <f t="shared" si="440"/>
        <v>142800</v>
      </c>
      <c r="F194" s="4">
        <f t="shared" si="305"/>
        <v>-339</v>
      </c>
      <c r="G194" s="4">
        <f t="shared" si="460"/>
        <v>0</v>
      </c>
      <c r="H194" s="33"/>
      <c r="I194" s="3">
        <v>59900</v>
      </c>
      <c r="J194" s="4">
        <f t="shared" si="377"/>
        <v>-29</v>
      </c>
      <c r="K194" s="4">
        <f t="shared" si="280"/>
        <v>47411</v>
      </c>
      <c r="L194" s="3">
        <f t="shared" si="441"/>
        <v>59900</v>
      </c>
      <c r="M194" s="4">
        <f t="shared" si="442"/>
        <v>-29</v>
      </c>
      <c r="O194" s="47"/>
      <c r="P194" s="47">
        <v>350</v>
      </c>
      <c r="Q194" s="21">
        <f t="shared" si="423"/>
        <v>335.35353535353534</v>
      </c>
      <c r="R194" s="21">
        <f t="shared" si="424"/>
        <v>14.646464646464647</v>
      </c>
      <c r="S194" s="33"/>
      <c r="T194" s="3">
        <v>95089</v>
      </c>
      <c r="U194" s="4">
        <f t="shared" si="443"/>
        <v>-520</v>
      </c>
      <c r="V194" s="4">
        <f t="shared" si="281"/>
        <v>84711</v>
      </c>
      <c r="W194" s="3">
        <f t="shared" si="461"/>
        <v>95089</v>
      </c>
      <c r="X194" s="4">
        <f t="shared" si="462"/>
        <v>-520</v>
      </c>
      <c r="Z194" s="47"/>
      <c r="AA194" s="47">
        <v>643</v>
      </c>
      <c r="AB194" s="3">
        <f t="shared" si="420"/>
        <v>643</v>
      </c>
      <c r="AC194" s="3">
        <v>0</v>
      </c>
      <c r="AD194" s="41">
        <f t="shared" si="324"/>
        <v>14.646464646464647</v>
      </c>
      <c r="AE194" s="3">
        <v>154989</v>
      </c>
      <c r="AF194" s="47">
        <v>837</v>
      </c>
      <c r="AG194" s="47">
        <v>560</v>
      </c>
      <c r="AH194" s="4">
        <f t="shared" si="444"/>
        <v>0</v>
      </c>
      <c r="AI194" s="33"/>
      <c r="AJ194" s="47">
        <v>880.94</v>
      </c>
      <c r="AK194" s="3">
        <v>616439</v>
      </c>
      <c r="AL194" s="4">
        <f t="shared" si="438"/>
        <v>-1758</v>
      </c>
      <c r="AM194" s="3">
        <v>2420000</v>
      </c>
      <c r="AN194" s="3">
        <f t="shared" si="282"/>
        <v>590733</v>
      </c>
      <c r="AO194" s="3">
        <f t="shared" si="411"/>
        <v>616439</v>
      </c>
      <c r="AP194" s="4">
        <f t="shared" si="412"/>
        <v>-1758</v>
      </c>
      <c r="AQ194" s="47" t="s">
        <v>13</v>
      </c>
      <c r="AT194" s="47">
        <v>837</v>
      </c>
      <c r="AV194" s="3">
        <v>1656</v>
      </c>
      <c r="AW194" s="4">
        <f t="shared" si="409"/>
        <v>768.12121212121212</v>
      </c>
      <c r="AX194" s="3">
        <f t="shared" si="410"/>
        <v>887.87878787878788</v>
      </c>
      <c r="AY194" s="47">
        <v>0</v>
      </c>
      <c r="AZ194" s="47">
        <v>0</v>
      </c>
      <c r="BA194" s="3">
        <f t="shared" si="287"/>
        <v>1656</v>
      </c>
      <c r="BB194" s="47">
        <v>67</v>
      </c>
      <c r="BC194" s="47">
        <v>0.39</v>
      </c>
      <c r="BD194" s="47">
        <v>0</v>
      </c>
      <c r="BE194" s="3">
        <f t="shared" si="288"/>
        <v>14.646464646464647</v>
      </c>
      <c r="BF194" s="3">
        <f t="shared" si="289"/>
        <v>0</v>
      </c>
      <c r="BG194" s="3" t="b">
        <f t="shared" si="290"/>
        <v>1</v>
      </c>
      <c r="BH194" s="17"/>
      <c r="BI194" s="7"/>
      <c r="BJ194" s="12">
        <v>0</v>
      </c>
      <c r="BK194" s="4">
        <f t="shared" si="445"/>
        <v>1641.3535353535353</v>
      </c>
      <c r="BL194" s="4">
        <v>0</v>
      </c>
      <c r="BM194" s="4">
        <f t="shared" si="446"/>
        <v>0</v>
      </c>
      <c r="BN194" s="4">
        <f t="shared" si="447"/>
        <v>1641.3535353535353</v>
      </c>
      <c r="BO194" s="33"/>
      <c r="BP194" s="47">
        <v>509.09</v>
      </c>
      <c r="BQ194" s="3">
        <v>65832</v>
      </c>
      <c r="BR194" s="4">
        <v>481</v>
      </c>
      <c r="BS194" s="4">
        <f t="shared" si="291"/>
        <v>64735</v>
      </c>
      <c r="BT194" s="3">
        <f t="shared" si="464"/>
        <v>64772</v>
      </c>
      <c r="BU194" s="47">
        <v>0</v>
      </c>
      <c r="BV194" s="47" t="s">
        <v>14</v>
      </c>
      <c r="BY194" s="3">
        <v>1655</v>
      </c>
      <c r="BZ194" s="3">
        <v>1656</v>
      </c>
      <c r="CA194" s="3">
        <v>1396</v>
      </c>
      <c r="CB194" s="3">
        <f t="shared" si="429"/>
        <v>1396</v>
      </c>
      <c r="CC194" s="3">
        <v>0</v>
      </c>
      <c r="CD194" s="47">
        <v>0</v>
      </c>
      <c r="CE194" s="47">
        <v>0</v>
      </c>
      <c r="CF194" s="3">
        <f t="shared" si="294"/>
        <v>1396</v>
      </c>
      <c r="CG194" s="47">
        <v>16</v>
      </c>
      <c r="CL194" s="47">
        <v>0</v>
      </c>
      <c r="CM194" s="4">
        <f t="shared" si="449"/>
        <v>14.646464646464647</v>
      </c>
      <c r="CN194" s="4">
        <f t="shared" si="450"/>
        <v>1381.3535353535353</v>
      </c>
      <c r="CO194" s="4">
        <f t="shared" si="451"/>
        <v>0</v>
      </c>
      <c r="CP194" s="4">
        <f t="shared" si="452"/>
        <v>0</v>
      </c>
      <c r="CQ194" s="4">
        <f t="shared" si="453"/>
        <v>0</v>
      </c>
      <c r="CR194" s="4">
        <f t="shared" si="454"/>
        <v>260</v>
      </c>
      <c r="CS194" s="4">
        <f t="shared" si="455"/>
        <v>0</v>
      </c>
      <c r="CT194" s="47">
        <v>0</v>
      </c>
      <c r="CU194" s="32"/>
      <c r="CV194" s="47">
        <v>359.68</v>
      </c>
      <c r="CW194" s="47">
        <v>515</v>
      </c>
      <c r="CX194" s="4">
        <v>-1</v>
      </c>
      <c r="CY194" s="3">
        <v>1396</v>
      </c>
      <c r="CZ194" s="47">
        <v>0</v>
      </c>
      <c r="DA194" s="47">
        <v>207</v>
      </c>
      <c r="DB194" s="47">
        <v>802</v>
      </c>
      <c r="DC194" s="47">
        <v>360</v>
      </c>
      <c r="DD194" s="3">
        <f t="shared" si="303"/>
        <v>14.646464646464647</v>
      </c>
      <c r="DE194" s="3">
        <f t="shared" si="304"/>
        <v>0</v>
      </c>
      <c r="DF194" s="4">
        <f t="shared" si="439"/>
        <v>1147.3535353535353</v>
      </c>
      <c r="DG194" s="4">
        <v>0</v>
      </c>
      <c r="DH194" s="4">
        <f t="shared" si="295"/>
        <v>0</v>
      </c>
      <c r="DI194" s="3">
        <f t="shared" si="357"/>
        <v>0</v>
      </c>
      <c r="DJ194" s="3">
        <f t="shared" si="456"/>
        <v>234</v>
      </c>
      <c r="DL194" s="3">
        <f t="shared" si="463"/>
        <v>0</v>
      </c>
      <c r="DM194" s="3">
        <f t="shared" si="457"/>
        <v>0</v>
      </c>
      <c r="DN194" s="3">
        <f t="shared" si="458"/>
        <v>0</v>
      </c>
      <c r="DO194" s="3">
        <f t="shared" si="459"/>
        <v>0</v>
      </c>
      <c r="DP194" s="3">
        <f t="shared" si="296"/>
        <v>0</v>
      </c>
      <c r="DS194">
        <v>61</v>
      </c>
    </row>
    <row r="195" spans="1:123" x14ac:dyDescent="0.3">
      <c r="A195" s="1">
        <v>42562</v>
      </c>
      <c r="B195" s="3">
        <v>142800</v>
      </c>
      <c r="C195" s="4">
        <f t="shared" si="297"/>
        <v>0</v>
      </c>
      <c r="D195" s="4">
        <f t="shared" ref="D195:D246" si="465">MIN(B195:B225)</f>
        <v>131446</v>
      </c>
      <c r="E195" s="3">
        <f t="shared" si="440"/>
        <v>142800</v>
      </c>
      <c r="F195" s="4">
        <f t="shared" si="305"/>
        <v>0</v>
      </c>
      <c r="G195" s="4">
        <f t="shared" si="460"/>
        <v>0</v>
      </c>
      <c r="H195" s="33"/>
      <c r="I195" s="3">
        <v>59859</v>
      </c>
      <c r="J195" s="4">
        <f t="shared" si="377"/>
        <v>-41</v>
      </c>
      <c r="K195" s="4">
        <f t="shared" ref="K195:K246" si="466">MIN(I195:I225)</f>
        <v>47250</v>
      </c>
      <c r="L195" s="3">
        <f t="shared" si="441"/>
        <v>59859</v>
      </c>
      <c r="M195" s="4">
        <f t="shared" si="442"/>
        <v>-41</v>
      </c>
      <c r="O195" s="47"/>
      <c r="P195" s="47">
        <v>349</v>
      </c>
      <c r="Q195" s="21">
        <f t="shared" si="423"/>
        <v>328.29292929292927</v>
      </c>
      <c r="R195" s="21">
        <f t="shared" si="424"/>
        <v>20.707070707070706</v>
      </c>
      <c r="S195" s="33"/>
      <c r="T195" s="3">
        <v>94641</v>
      </c>
      <c r="U195" s="4">
        <f t="shared" si="443"/>
        <v>-448</v>
      </c>
      <c r="V195" s="4">
        <f t="shared" ref="V195:V246" si="467">MIN(T195:T225)</f>
        <v>83876</v>
      </c>
      <c r="W195" s="3">
        <f t="shared" si="461"/>
        <v>94641</v>
      </c>
      <c r="X195" s="4">
        <f t="shared" si="462"/>
        <v>-448</v>
      </c>
      <c r="Z195" s="47"/>
      <c r="AA195" s="47">
        <v>605</v>
      </c>
      <c r="AB195" s="3">
        <f t="shared" si="420"/>
        <v>605</v>
      </c>
      <c r="AC195" s="3">
        <v>0</v>
      </c>
      <c r="AD195" s="41">
        <f t="shared" si="324"/>
        <v>20.707070707070706</v>
      </c>
      <c r="AE195" s="3">
        <v>154500</v>
      </c>
      <c r="AF195" s="47">
        <v>829</v>
      </c>
      <c r="AG195" s="47">
        <v>582</v>
      </c>
      <c r="AH195" s="4">
        <f t="shared" si="444"/>
        <v>0</v>
      </c>
      <c r="AI195" s="33"/>
      <c r="AJ195" s="47">
        <v>880.73</v>
      </c>
      <c r="AK195" s="3">
        <v>615325</v>
      </c>
      <c r="AL195" s="4">
        <f t="shared" si="438"/>
        <v>-1114</v>
      </c>
      <c r="AM195" s="3">
        <v>2420000</v>
      </c>
      <c r="AN195" s="3">
        <f t="shared" ref="AN195:AN245" si="468">MIN(AK195:AK212)</f>
        <v>589183</v>
      </c>
      <c r="AO195" s="3">
        <f t="shared" si="411"/>
        <v>615325</v>
      </c>
      <c r="AP195" s="4">
        <f t="shared" si="412"/>
        <v>-1114</v>
      </c>
      <c r="AQ195" s="47" t="s">
        <v>13</v>
      </c>
      <c r="AT195" s="47">
        <v>829</v>
      </c>
      <c r="AV195" s="3">
        <v>1329</v>
      </c>
      <c r="AW195" s="4">
        <f t="shared" si="409"/>
        <v>766.37373737373741</v>
      </c>
      <c r="AX195" s="3">
        <f t="shared" si="410"/>
        <v>562.62626262626259</v>
      </c>
      <c r="AY195" s="47">
        <v>0</v>
      </c>
      <c r="AZ195" s="47">
        <v>0</v>
      </c>
      <c r="BA195" s="3">
        <f t="shared" ref="BA195:BA258" si="469">AV195+AY195+AZ195</f>
        <v>1329</v>
      </c>
      <c r="BB195" s="47">
        <v>62</v>
      </c>
      <c r="BC195" s="47">
        <v>0.36</v>
      </c>
      <c r="BD195" s="47">
        <v>0</v>
      </c>
      <c r="BE195" s="3">
        <f t="shared" ref="BE195:BE258" si="470">IF(AD195&lt;BA195,AD195,BA195)</f>
        <v>20.707070707070706</v>
      </c>
      <c r="BF195" s="3">
        <f t="shared" ref="BF195:BF258" si="471">IF(BA195-BE195&gt;AC195,AC195,BA195-BE195)</f>
        <v>0</v>
      </c>
      <c r="BG195" s="3" t="b">
        <f t="shared" ref="BG195:BG258" si="472">IF(BF195+BE195=AD195+AC195,TRUE,FALSE)</f>
        <v>1</v>
      </c>
      <c r="BH195" s="17"/>
      <c r="BI195" s="7"/>
      <c r="BJ195" s="12">
        <v>0</v>
      </c>
      <c r="BK195" s="4">
        <f t="shared" si="445"/>
        <v>1308.2929292929293</v>
      </c>
      <c r="BL195" s="4">
        <v>0</v>
      </c>
      <c r="BM195" s="4">
        <f t="shared" si="446"/>
        <v>0</v>
      </c>
      <c r="BN195" s="4">
        <f t="shared" si="447"/>
        <v>1308.2929292929293</v>
      </c>
      <c r="BO195" s="33"/>
      <c r="BP195" s="47">
        <v>509.09</v>
      </c>
      <c r="BQ195" s="3">
        <v>65832</v>
      </c>
      <c r="BR195" s="4">
        <v>0</v>
      </c>
      <c r="BS195" s="4">
        <f t="shared" ref="BS195:BS246" si="473">MIN(BQ195:BQ225)</f>
        <v>64735</v>
      </c>
      <c r="BT195" s="3">
        <f t="shared" si="464"/>
        <v>64772</v>
      </c>
      <c r="BU195" s="47">
        <v>0</v>
      </c>
      <c r="BV195" s="47"/>
      <c r="BY195" s="3">
        <v>1335</v>
      </c>
      <c r="BZ195" s="3">
        <v>1329</v>
      </c>
      <c r="CA195" s="3">
        <v>1321</v>
      </c>
      <c r="CB195" s="3">
        <f t="shared" si="429"/>
        <v>1321</v>
      </c>
      <c r="CC195" s="3">
        <v>0</v>
      </c>
      <c r="CD195" s="47">
        <v>0</v>
      </c>
      <c r="CE195" s="47">
        <v>0</v>
      </c>
      <c r="CF195" s="3">
        <f t="shared" ref="CF195:CF258" si="474">CA195+CD195+CE195</f>
        <v>1321</v>
      </c>
      <c r="CG195" s="47">
        <v>14</v>
      </c>
      <c r="CL195" s="47">
        <v>0</v>
      </c>
      <c r="CM195" s="4">
        <f t="shared" si="449"/>
        <v>20.707070707070706</v>
      </c>
      <c r="CN195" s="4">
        <f t="shared" si="450"/>
        <v>1300.2929292929293</v>
      </c>
      <c r="CO195" s="4">
        <f t="shared" si="451"/>
        <v>0</v>
      </c>
      <c r="CP195" s="4">
        <f t="shared" si="452"/>
        <v>0</v>
      </c>
      <c r="CQ195" s="4">
        <f t="shared" si="453"/>
        <v>0</v>
      </c>
      <c r="CR195" s="4">
        <f t="shared" si="454"/>
        <v>8</v>
      </c>
      <c r="CS195" s="4">
        <f t="shared" si="455"/>
        <v>0</v>
      </c>
      <c r="CT195" s="47">
        <v>0</v>
      </c>
      <c r="CU195" s="32"/>
      <c r="CV195" s="47">
        <v>359.7</v>
      </c>
      <c r="CW195" s="47">
        <v>516</v>
      </c>
      <c r="CX195" s="4">
        <v>1</v>
      </c>
      <c r="CY195" s="3">
        <v>1321</v>
      </c>
      <c r="CZ195" s="47">
        <v>0</v>
      </c>
      <c r="DA195" s="47">
        <v>205</v>
      </c>
      <c r="DB195" s="47">
        <v>775</v>
      </c>
      <c r="DC195" s="47">
        <v>316</v>
      </c>
      <c r="DD195" s="3">
        <f t="shared" si="303"/>
        <v>20.707070707070706</v>
      </c>
      <c r="DE195" s="3">
        <f t="shared" si="304"/>
        <v>0</v>
      </c>
      <c r="DF195" s="4">
        <f t="shared" si="439"/>
        <v>1070.2929292929293</v>
      </c>
      <c r="DG195" s="4">
        <v>0</v>
      </c>
      <c r="DH195" s="4">
        <f t="shared" ref="DH195:DH258" si="475">MIN(CO195,DB195+DC195-DD195-DE195-DF195-DG195)</f>
        <v>0</v>
      </c>
      <c r="DI195" s="3">
        <f t="shared" si="357"/>
        <v>0</v>
      </c>
      <c r="DJ195" s="3">
        <f t="shared" si="456"/>
        <v>230</v>
      </c>
      <c r="DL195" s="3">
        <f t="shared" si="463"/>
        <v>0</v>
      </c>
      <c r="DM195" s="3">
        <f t="shared" si="457"/>
        <v>0</v>
      </c>
      <c r="DN195" s="3">
        <f t="shared" si="458"/>
        <v>0</v>
      </c>
      <c r="DO195" s="3">
        <f t="shared" si="459"/>
        <v>0</v>
      </c>
      <c r="DP195" s="3">
        <f t="shared" ref="DP195:DP258" si="476">IF(AND(AP195&gt;0,G195/1.9835&gt;0),MIN(G195,AP195/1.9835),0)</f>
        <v>0</v>
      </c>
      <c r="DS195">
        <v>58</v>
      </c>
    </row>
    <row r="196" spans="1:123" x14ac:dyDescent="0.3">
      <c r="A196" s="1">
        <v>42563</v>
      </c>
      <c r="B196" s="3">
        <v>142259</v>
      </c>
      <c r="C196" s="4">
        <f t="shared" ref="C196:C259" si="477">B196-B195</f>
        <v>-541</v>
      </c>
      <c r="D196" s="4">
        <f t="shared" si="465"/>
        <v>131100</v>
      </c>
      <c r="E196" s="3">
        <f t="shared" si="440"/>
        <v>142259</v>
      </c>
      <c r="F196" s="4">
        <f t="shared" si="305"/>
        <v>-541</v>
      </c>
      <c r="G196" s="4">
        <f t="shared" si="460"/>
        <v>0</v>
      </c>
      <c r="H196" s="33"/>
      <c r="I196" s="3">
        <v>59800</v>
      </c>
      <c r="J196" s="4">
        <f t="shared" si="377"/>
        <v>-59</v>
      </c>
      <c r="K196" s="4">
        <f t="shared" si="466"/>
        <v>46666</v>
      </c>
      <c r="L196" s="3">
        <f t="shared" si="441"/>
        <v>59800</v>
      </c>
      <c r="M196" s="4">
        <f t="shared" si="442"/>
        <v>-59</v>
      </c>
      <c r="O196" s="47"/>
      <c r="P196" s="47">
        <v>309</v>
      </c>
      <c r="Q196" s="21">
        <f t="shared" si="423"/>
        <v>279.20202020202021</v>
      </c>
      <c r="R196" s="21">
        <f t="shared" si="424"/>
        <v>29.797979797979799</v>
      </c>
      <c r="S196" s="33"/>
      <c r="T196" s="3">
        <v>94130</v>
      </c>
      <c r="U196" s="4">
        <f t="shared" si="443"/>
        <v>-511</v>
      </c>
      <c r="V196" s="4">
        <f t="shared" si="467"/>
        <v>83586</v>
      </c>
      <c r="W196" s="3">
        <f t="shared" si="461"/>
        <v>94130</v>
      </c>
      <c r="X196" s="4">
        <f t="shared" si="462"/>
        <v>-511</v>
      </c>
      <c r="Z196" s="47"/>
      <c r="AA196" s="47">
        <v>589</v>
      </c>
      <c r="AB196" s="3">
        <f t="shared" si="420"/>
        <v>589</v>
      </c>
      <c r="AC196" s="3">
        <v>0</v>
      </c>
      <c r="AD196" s="41">
        <f t="shared" si="324"/>
        <v>29.797979797979799</v>
      </c>
      <c r="AE196" s="3">
        <v>153930</v>
      </c>
      <c r="AF196" s="47">
        <v>806</v>
      </c>
      <c r="AG196" s="47">
        <v>519</v>
      </c>
      <c r="AH196" s="4">
        <f t="shared" si="444"/>
        <v>0</v>
      </c>
      <c r="AI196" s="33"/>
      <c r="AJ196" s="47">
        <v>880.46</v>
      </c>
      <c r="AK196" s="3">
        <v>613893</v>
      </c>
      <c r="AL196" s="4">
        <f t="shared" si="438"/>
        <v>-1432</v>
      </c>
      <c r="AM196" s="3">
        <v>2420000</v>
      </c>
      <c r="AN196" s="3">
        <f t="shared" si="468"/>
        <v>587273</v>
      </c>
      <c r="AO196" s="3">
        <f t="shared" si="411"/>
        <v>613893</v>
      </c>
      <c r="AP196" s="4">
        <f t="shared" si="412"/>
        <v>-1432</v>
      </c>
      <c r="AQ196" s="47" t="s">
        <v>13</v>
      </c>
      <c r="AT196" s="47">
        <v>806</v>
      </c>
      <c r="AV196" s="3">
        <v>1458</v>
      </c>
      <c r="AW196" s="4">
        <f t="shared" si="409"/>
        <v>734.76767676767679</v>
      </c>
      <c r="AX196" s="3">
        <f t="shared" si="410"/>
        <v>723.23232323232321</v>
      </c>
      <c r="AY196" s="47">
        <v>0</v>
      </c>
      <c r="AZ196" s="47">
        <v>0</v>
      </c>
      <c r="BA196" s="3">
        <f t="shared" si="469"/>
        <v>1458</v>
      </c>
      <c r="BB196" s="47">
        <v>70</v>
      </c>
      <c r="BC196" s="47">
        <v>0.41</v>
      </c>
      <c r="BD196" s="47">
        <v>0</v>
      </c>
      <c r="BE196" s="3">
        <f t="shared" si="470"/>
        <v>29.797979797979799</v>
      </c>
      <c r="BF196" s="3">
        <f t="shared" si="471"/>
        <v>0</v>
      </c>
      <c r="BG196" s="3" t="b">
        <f t="shared" si="472"/>
        <v>1</v>
      </c>
      <c r="BH196" s="17"/>
      <c r="BI196" s="7"/>
      <c r="BJ196" s="12">
        <v>0</v>
      </c>
      <c r="BK196" s="4">
        <f t="shared" si="445"/>
        <v>1428.2020202020201</v>
      </c>
      <c r="BL196" s="4">
        <v>0</v>
      </c>
      <c r="BM196" s="4">
        <f t="shared" si="446"/>
        <v>0</v>
      </c>
      <c r="BN196" s="4">
        <f t="shared" si="447"/>
        <v>1428.2020202020201</v>
      </c>
      <c r="BO196" s="33"/>
      <c r="BP196" s="47">
        <v>509.21</v>
      </c>
      <c r="BQ196" s="3">
        <v>65982</v>
      </c>
      <c r="BR196" s="4">
        <v>150</v>
      </c>
      <c r="BS196" s="4">
        <f t="shared" si="473"/>
        <v>64735</v>
      </c>
      <c r="BT196" s="3">
        <f t="shared" si="464"/>
        <v>64772</v>
      </c>
      <c r="BU196" s="47">
        <v>0</v>
      </c>
      <c r="BV196" s="47" t="s">
        <v>14</v>
      </c>
      <c r="BY196" s="3">
        <v>1472</v>
      </c>
      <c r="BZ196" s="3">
        <v>1458</v>
      </c>
      <c r="CA196" s="3">
        <v>1380</v>
      </c>
      <c r="CB196" s="3">
        <f t="shared" si="429"/>
        <v>1380</v>
      </c>
      <c r="CC196" s="3">
        <v>0</v>
      </c>
      <c r="CD196" s="47">
        <v>0</v>
      </c>
      <c r="CE196" s="47">
        <v>0</v>
      </c>
      <c r="CF196" s="3">
        <f t="shared" si="474"/>
        <v>1380</v>
      </c>
      <c r="CG196" s="47">
        <v>16</v>
      </c>
      <c r="CL196" s="47">
        <v>0</v>
      </c>
      <c r="CM196" s="4">
        <f t="shared" si="449"/>
        <v>29.797979797979799</v>
      </c>
      <c r="CN196" s="4">
        <f t="shared" si="450"/>
        <v>1350.2020202020201</v>
      </c>
      <c r="CO196" s="4">
        <f t="shared" si="451"/>
        <v>0</v>
      </c>
      <c r="CP196" s="4">
        <f t="shared" si="452"/>
        <v>0</v>
      </c>
      <c r="CQ196" s="4">
        <f t="shared" si="453"/>
        <v>0</v>
      </c>
      <c r="CR196" s="4">
        <f t="shared" si="454"/>
        <v>78</v>
      </c>
      <c r="CS196" s="4">
        <f t="shared" si="455"/>
        <v>0</v>
      </c>
      <c r="CT196" s="47">
        <v>0</v>
      </c>
      <c r="CU196" s="32"/>
      <c r="CV196" s="47">
        <v>359.71</v>
      </c>
      <c r="CW196" s="47">
        <v>517</v>
      </c>
      <c r="CX196" s="4">
        <v>1</v>
      </c>
      <c r="CY196" s="3">
        <v>1380</v>
      </c>
      <c r="CZ196" s="47">
        <v>0</v>
      </c>
      <c r="DA196" s="47">
        <v>220</v>
      </c>
      <c r="DB196" s="47">
        <v>777</v>
      </c>
      <c r="DC196" s="47">
        <v>342</v>
      </c>
      <c r="DD196" s="3">
        <f t="shared" ref="DD196:DD259" si="478">MIN(CM196,DB196+DC196)</f>
        <v>29.797979797979799</v>
      </c>
      <c r="DE196" s="3">
        <f t="shared" ref="DE196:DE259" si="479">MIN(DB196+DC196-DD196,CL196)</f>
        <v>0</v>
      </c>
      <c r="DF196" s="4">
        <f t="shared" si="439"/>
        <v>1089.2020202020201</v>
      </c>
      <c r="DG196" s="4">
        <v>0</v>
      </c>
      <c r="DH196" s="4">
        <f t="shared" si="475"/>
        <v>0</v>
      </c>
      <c r="DI196" s="3">
        <f t="shared" si="357"/>
        <v>0</v>
      </c>
      <c r="DJ196" s="3">
        <f t="shared" si="456"/>
        <v>261</v>
      </c>
      <c r="DL196" s="3">
        <f t="shared" si="463"/>
        <v>0</v>
      </c>
      <c r="DM196" s="3">
        <f t="shared" si="457"/>
        <v>0</v>
      </c>
      <c r="DN196" s="3">
        <f t="shared" si="458"/>
        <v>0</v>
      </c>
      <c r="DO196" s="3">
        <f t="shared" si="459"/>
        <v>0</v>
      </c>
      <c r="DP196" s="3">
        <f t="shared" si="476"/>
        <v>0</v>
      </c>
      <c r="DS196">
        <v>69</v>
      </c>
    </row>
    <row r="197" spans="1:123" x14ac:dyDescent="0.3">
      <c r="A197" s="1">
        <v>42564</v>
      </c>
      <c r="B197" s="3">
        <v>142074</v>
      </c>
      <c r="C197" s="4">
        <f t="shared" si="477"/>
        <v>-185</v>
      </c>
      <c r="D197" s="4">
        <f t="shared" si="465"/>
        <v>130754</v>
      </c>
      <c r="E197" s="3">
        <f t="shared" si="440"/>
        <v>142074</v>
      </c>
      <c r="F197" s="4">
        <f t="shared" ref="F197:F256" si="480">E197-E196</f>
        <v>-185</v>
      </c>
      <c r="G197" s="4">
        <f t="shared" si="460"/>
        <v>0</v>
      </c>
      <c r="H197" s="33"/>
      <c r="I197" s="3">
        <v>59796</v>
      </c>
      <c r="J197" s="4">
        <f t="shared" si="377"/>
        <v>-4</v>
      </c>
      <c r="K197" s="4">
        <f t="shared" si="466"/>
        <v>46022</v>
      </c>
      <c r="L197" s="3">
        <f t="shared" si="441"/>
        <v>59796</v>
      </c>
      <c r="M197" s="4">
        <f t="shared" si="442"/>
        <v>-4</v>
      </c>
      <c r="O197" s="47"/>
      <c r="P197" s="47">
        <v>269</v>
      </c>
      <c r="Q197" s="21">
        <f t="shared" si="423"/>
        <v>266.97979797979798</v>
      </c>
      <c r="R197" s="21">
        <f t="shared" si="424"/>
        <v>2.0202020202020203</v>
      </c>
      <c r="S197" s="33"/>
      <c r="T197" s="3">
        <v>93529</v>
      </c>
      <c r="U197" s="4">
        <f t="shared" si="443"/>
        <v>-601</v>
      </c>
      <c r="V197" s="4">
        <f t="shared" si="467"/>
        <v>83302</v>
      </c>
      <c r="W197" s="3">
        <f t="shared" si="461"/>
        <v>93529</v>
      </c>
      <c r="X197" s="4">
        <f t="shared" si="462"/>
        <v>-601</v>
      </c>
      <c r="Z197" s="47"/>
      <c r="AA197" s="47">
        <v>587</v>
      </c>
      <c r="AB197" s="3">
        <f t="shared" si="420"/>
        <v>587</v>
      </c>
      <c r="AC197" s="3">
        <v>0</v>
      </c>
      <c r="AD197" s="41">
        <f t="shared" si="324"/>
        <v>2.0202020202020203</v>
      </c>
      <c r="AE197" s="3">
        <v>153325</v>
      </c>
      <c r="AF197" s="47">
        <v>822</v>
      </c>
      <c r="AG197" s="47">
        <v>517</v>
      </c>
      <c r="AH197" s="4">
        <f t="shared" si="444"/>
        <v>0</v>
      </c>
      <c r="AI197" s="33"/>
      <c r="AJ197" s="47">
        <v>880.19</v>
      </c>
      <c r="AK197" s="3">
        <v>612462</v>
      </c>
      <c r="AL197" s="4">
        <f t="shared" si="438"/>
        <v>-1431</v>
      </c>
      <c r="AM197" s="3">
        <v>2420000</v>
      </c>
      <c r="AN197" s="3">
        <f t="shared" si="468"/>
        <v>585312</v>
      </c>
      <c r="AO197" s="3">
        <f t="shared" si="411"/>
        <v>612462</v>
      </c>
      <c r="AP197" s="4">
        <f t="shared" si="412"/>
        <v>-1431</v>
      </c>
      <c r="AQ197" s="47" t="s">
        <v>13</v>
      </c>
      <c r="AT197" s="47">
        <v>822</v>
      </c>
      <c r="AV197" s="3">
        <v>1478</v>
      </c>
      <c r="AW197" s="4">
        <f t="shared" si="409"/>
        <v>755.27272727272725</v>
      </c>
      <c r="AX197" s="3">
        <f t="shared" si="410"/>
        <v>722.72727272727275</v>
      </c>
      <c r="AY197" s="47">
        <v>0</v>
      </c>
      <c r="AZ197" s="47">
        <v>0</v>
      </c>
      <c r="BA197" s="3">
        <f t="shared" si="469"/>
        <v>1478</v>
      </c>
      <c r="BB197" s="47">
        <v>65</v>
      </c>
      <c r="BC197" s="47">
        <v>0.38</v>
      </c>
      <c r="BD197" s="47">
        <v>0</v>
      </c>
      <c r="BE197" s="3">
        <f t="shared" si="470"/>
        <v>2.0202020202020203</v>
      </c>
      <c r="BF197" s="3">
        <f t="shared" si="471"/>
        <v>0</v>
      </c>
      <c r="BG197" s="3" t="b">
        <f t="shared" si="472"/>
        <v>1</v>
      </c>
      <c r="BH197" s="17"/>
      <c r="BI197" s="7"/>
      <c r="BJ197" s="12">
        <v>0</v>
      </c>
      <c r="BK197" s="4">
        <f t="shared" si="445"/>
        <v>1475.9797979797979</v>
      </c>
      <c r="BL197" s="4">
        <v>0</v>
      </c>
      <c r="BM197" s="4">
        <f t="shared" si="446"/>
        <v>0</v>
      </c>
      <c r="BN197" s="4">
        <f t="shared" si="447"/>
        <v>1475.9797979797979</v>
      </c>
      <c r="BO197" s="33"/>
      <c r="BP197" s="47">
        <v>509.22</v>
      </c>
      <c r="BQ197" s="3">
        <v>65995</v>
      </c>
      <c r="BR197" s="4">
        <v>13</v>
      </c>
      <c r="BS197" s="4">
        <f t="shared" si="473"/>
        <v>64735</v>
      </c>
      <c r="BT197" s="3">
        <f t="shared" si="464"/>
        <v>64772</v>
      </c>
      <c r="BU197" s="47">
        <v>0</v>
      </c>
      <c r="BV197" s="47" t="s">
        <v>14</v>
      </c>
      <c r="BY197" s="3">
        <v>1478</v>
      </c>
      <c r="BZ197" s="3">
        <v>1478</v>
      </c>
      <c r="CA197" s="3">
        <v>1456</v>
      </c>
      <c r="CB197" s="3">
        <f t="shared" si="429"/>
        <v>1456</v>
      </c>
      <c r="CC197" s="3">
        <v>0</v>
      </c>
      <c r="CD197" s="47">
        <v>0</v>
      </c>
      <c r="CE197" s="47">
        <v>0</v>
      </c>
      <c r="CF197" s="3">
        <f t="shared" si="474"/>
        <v>1456</v>
      </c>
      <c r="CG197" s="47">
        <v>15</v>
      </c>
      <c r="CL197" s="47">
        <v>0</v>
      </c>
      <c r="CM197" s="4">
        <f t="shared" si="449"/>
        <v>2.0202020202020203</v>
      </c>
      <c r="CN197" s="4">
        <f t="shared" si="450"/>
        <v>1453.9797979797979</v>
      </c>
      <c r="CO197" s="4">
        <f t="shared" si="451"/>
        <v>0</v>
      </c>
      <c r="CP197" s="4">
        <f t="shared" si="452"/>
        <v>0</v>
      </c>
      <c r="CQ197" s="4">
        <f t="shared" si="453"/>
        <v>0</v>
      </c>
      <c r="CR197" s="4">
        <f t="shared" si="454"/>
        <v>22</v>
      </c>
      <c r="CS197" s="4">
        <f t="shared" si="455"/>
        <v>0</v>
      </c>
      <c r="CT197" s="47">
        <v>0</v>
      </c>
      <c r="CU197" s="32"/>
      <c r="CV197" s="47">
        <v>359.77</v>
      </c>
      <c r="CW197" s="47">
        <v>521</v>
      </c>
      <c r="CX197" s="4">
        <v>4</v>
      </c>
      <c r="CY197" s="3">
        <v>1456</v>
      </c>
      <c r="CZ197" s="47">
        <v>0</v>
      </c>
      <c r="DA197" s="47">
        <v>278</v>
      </c>
      <c r="DB197" s="47">
        <v>771</v>
      </c>
      <c r="DC197" s="47">
        <v>357</v>
      </c>
      <c r="DD197" s="3">
        <f t="shared" si="478"/>
        <v>2.0202020202020203</v>
      </c>
      <c r="DE197" s="3">
        <f t="shared" si="479"/>
        <v>0</v>
      </c>
      <c r="DF197" s="4">
        <f t="shared" si="439"/>
        <v>1125.9797979797979</v>
      </c>
      <c r="DG197" s="4">
        <v>0</v>
      </c>
      <c r="DH197" s="4">
        <f t="shared" si="475"/>
        <v>0</v>
      </c>
      <c r="DI197" s="3">
        <f t="shared" si="357"/>
        <v>0</v>
      </c>
      <c r="DJ197" s="3">
        <f t="shared" si="456"/>
        <v>328</v>
      </c>
      <c r="DL197" s="3">
        <f t="shared" si="463"/>
        <v>0</v>
      </c>
      <c r="DM197" s="3">
        <f t="shared" si="457"/>
        <v>0</v>
      </c>
      <c r="DN197" s="3">
        <f t="shared" si="458"/>
        <v>0</v>
      </c>
      <c r="DO197" s="3">
        <f t="shared" si="459"/>
        <v>0</v>
      </c>
      <c r="DP197" s="3">
        <f t="shared" si="476"/>
        <v>0</v>
      </c>
      <c r="DS197">
        <v>76</v>
      </c>
    </row>
    <row r="198" spans="1:123" x14ac:dyDescent="0.3">
      <c r="A198" s="1">
        <v>42565</v>
      </c>
      <c r="B198" s="3">
        <v>142074</v>
      </c>
      <c r="C198" s="4">
        <f t="shared" si="477"/>
        <v>0</v>
      </c>
      <c r="D198" s="4">
        <f t="shared" si="465"/>
        <v>130409</v>
      </c>
      <c r="E198" s="3">
        <f t="shared" si="440"/>
        <v>142074</v>
      </c>
      <c r="F198" s="4">
        <f t="shared" si="480"/>
        <v>0</v>
      </c>
      <c r="G198" s="4">
        <f t="shared" si="460"/>
        <v>0</v>
      </c>
      <c r="H198" s="33"/>
      <c r="I198" s="3">
        <v>59805</v>
      </c>
      <c r="J198" s="4">
        <f t="shared" si="377"/>
        <v>9</v>
      </c>
      <c r="K198" s="4">
        <f t="shared" si="466"/>
        <v>45438</v>
      </c>
      <c r="L198" s="3">
        <f>L197</f>
        <v>59796</v>
      </c>
      <c r="M198" s="4">
        <f t="shared" si="442"/>
        <v>0</v>
      </c>
      <c r="O198" s="47"/>
      <c r="P198" s="47">
        <v>269</v>
      </c>
      <c r="Q198" s="21">
        <f t="shared" si="423"/>
        <v>269</v>
      </c>
      <c r="R198" s="21">
        <f t="shared" si="424"/>
        <v>0</v>
      </c>
      <c r="S198" s="33"/>
      <c r="T198" s="3">
        <v>92950</v>
      </c>
      <c r="U198" s="4">
        <f t="shared" si="443"/>
        <v>-579</v>
      </c>
      <c r="V198" s="4">
        <f t="shared" si="467"/>
        <v>82938</v>
      </c>
      <c r="W198" s="3">
        <f t="shared" si="461"/>
        <v>92950</v>
      </c>
      <c r="X198" s="4">
        <f t="shared" si="462"/>
        <v>-579</v>
      </c>
      <c r="Z198" s="47"/>
      <c r="AA198" s="47">
        <v>588</v>
      </c>
      <c r="AB198" s="3">
        <f t="shared" si="420"/>
        <v>588</v>
      </c>
      <c r="AC198" s="3">
        <v>0</v>
      </c>
      <c r="AD198" s="41">
        <f t="shared" si="324"/>
        <v>0</v>
      </c>
      <c r="AE198" s="3">
        <v>152755</v>
      </c>
      <c r="AF198" s="47">
        <v>800</v>
      </c>
      <c r="AG198" s="47">
        <v>513</v>
      </c>
      <c r="AH198" s="4">
        <f t="shared" si="444"/>
        <v>0</v>
      </c>
      <c r="AI198" s="33"/>
      <c r="AJ198" s="47">
        <v>879.99</v>
      </c>
      <c r="AK198" s="3">
        <v>611401</v>
      </c>
      <c r="AL198" s="4">
        <f t="shared" si="438"/>
        <v>-1061</v>
      </c>
      <c r="AM198" s="3">
        <v>2420000</v>
      </c>
      <c r="AN198" s="3">
        <f t="shared" si="468"/>
        <v>582745</v>
      </c>
      <c r="AO198" s="3">
        <f t="shared" si="411"/>
        <v>611401</v>
      </c>
      <c r="AP198" s="4">
        <f t="shared" si="412"/>
        <v>-1061</v>
      </c>
      <c r="AQ198" s="47" t="s">
        <v>13</v>
      </c>
      <c r="AT198" s="47">
        <v>800</v>
      </c>
      <c r="AV198" s="3">
        <v>1258</v>
      </c>
      <c r="AW198" s="4">
        <f t="shared" si="409"/>
        <v>722.14141414141409</v>
      </c>
      <c r="AX198" s="3">
        <f t="shared" si="410"/>
        <v>535.85858585858591</v>
      </c>
      <c r="AY198" s="47">
        <v>0</v>
      </c>
      <c r="AZ198" s="47">
        <v>0</v>
      </c>
      <c r="BA198" s="3">
        <f t="shared" si="469"/>
        <v>1258</v>
      </c>
      <c r="BB198" s="47">
        <v>77</v>
      </c>
      <c r="BC198" s="47">
        <v>0.45</v>
      </c>
      <c r="BD198" s="47">
        <v>0</v>
      </c>
      <c r="BE198" s="3">
        <f t="shared" si="470"/>
        <v>0</v>
      </c>
      <c r="BF198" s="3">
        <f t="shared" si="471"/>
        <v>0</v>
      </c>
      <c r="BG198" s="3" t="b">
        <f t="shared" si="472"/>
        <v>1</v>
      </c>
      <c r="BH198" s="17"/>
      <c r="BI198" s="7"/>
      <c r="BJ198" s="12">
        <v>0</v>
      </c>
      <c r="BK198" s="4">
        <f t="shared" si="445"/>
        <v>1258</v>
      </c>
      <c r="BL198" s="4">
        <v>0</v>
      </c>
      <c r="BM198" s="4">
        <f t="shared" si="446"/>
        <v>0</v>
      </c>
      <c r="BN198" s="4">
        <f t="shared" si="447"/>
        <v>1258</v>
      </c>
      <c r="BO198" s="33"/>
      <c r="BP198" s="47">
        <v>508.89</v>
      </c>
      <c r="BQ198" s="3">
        <v>65585</v>
      </c>
      <c r="BR198" s="4">
        <v>-410</v>
      </c>
      <c r="BS198" s="4">
        <f t="shared" si="473"/>
        <v>64735</v>
      </c>
      <c r="BT198" s="3">
        <f t="shared" si="464"/>
        <v>64772</v>
      </c>
      <c r="BU198" s="4">
        <f t="shared" ref="BU198:BU201" si="481">BT198-BT197</f>
        <v>0</v>
      </c>
      <c r="BV198" s="47" t="s">
        <v>15</v>
      </c>
      <c r="BY198" s="3">
        <v>1270</v>
      </c>
      <c r="BZ198" s="3">
        <v>1258</v>
      </c>
      <c r="CA198" s="3">
        <v>1459</v>
      </c>
      <c r="CB198" s="3">
        <f t="shared" si="429"/>
        <v>1459</v>
      </c>
      <c r="CC198" s="3">
        <v>0</v>
      </c>
      <c r="CD198" s="47">
        <v>0</v>
      </c>
      <c r="CE198" s="47">
        <v>0</v>
      </c>
      <c r="CF198" s="3">
        <f t="shared" si="474"/>
        <v>1459</v>
      </c>
      <c r="CG198" s="47">
        <v>18</v>
      </c>
      <c r="CL198" s="47">
        <v>0</v>
      </c>
      <c r="CM198" s="4">
        <f t="shared" si="449"/>
        <v>0</v>
      </c>
      <c r="CN198" s="4">
        <f t="shared" si="450"/>
        <v>1258</v>
      </c>
      <c r="CO198" s="4">
        <f t="shared" si="451"/>
        <v>0</v>
      </c>
      <c r="CP198" s="4">
        <f t="shared" si="452"/>
        <v>201</v>
      </c>
      <c r="CQ198" s="4">
        <f t="shared" si="453"/>
        <v>0</v>
      </c>
      <c r="CR198" s="4">
        <f t="shared" si="454"/>
        <v>0</v>
      </c>
      <c r="CS198" s="4">
        <f t="shared" si="455"/>
        <v>0</v>
      </c>
      <c r="CT198" s="47">
        <v>0</v>
      </c>
      <c r="CU198" s="32"/>
      <c r="CV198" s="47">
        <v>359.77</v>
      </c>
      <c r="CW198" s="47">
        <v>521</v>
      </c>
      <c r="CX198" s="4">
        <v>0</v>
      </c>
      <c r="CY198" s="3">
        <v>1459</v>
      </c>
      <c r="CZ198" s="47">
        <v>0</v>
      </c>
      <c r="DA198" s="47">
        <v>303</v>
      </c>
      <c r="DB198" s="47">
        <v>767</v>
      </c>
      <c r="DC198" s="47">
        <v>355</v>
      </c>
      <c r="DD198" s="3">
        <f t="shared" si="478"/>
        <v>0</v>
      </c>
      <c r="DE198" s="3">
        <f t="shared" si="479"/>
        <v>0</v>
      </c>
      <c r="DF198" s="4">
        <f t="shared" si="439"/>
        <v>1122</v>
      </c>
      <c r="DG198" s="4">
        <v>0</v>
      </c>
      <c r="DH198" s="4">
        <f t="shared" si="475"/>
        <v>0</v>
      </c>
      <c r="DI198" s="3">
        <f t="shared" si="357"/>
        <v>0</v>
      </c>
      <c r="DJ198" s="3">
        <f t="shared" si="456"/>
        <v>337</v>
      </c>
      <c r="DL198" s="3">
        <f t="shared" si="463"/>
        <v>0</v>
      </c>
      <c r="DM198" s="3">
        <f t="shared" si="457"/>
        <v>0</v>
      </c>
      <c r="DN198" s="3">
        <f t="shared" si="458"/>
        <v>0</v>
      </c>
      <c r="DO198" s="3">
        <f t="shared" si="459"/>
        <v>0</v>
      </c>
      <c r="DP198" s="3">
        <f t="shared" si="476"/>
        <v>0</v>
      </c>
      <c r="DS198">
        <v>71</v>
      </c>
    </row>
    <row r="199" spans="1:123" x14ac:dyDescent="0.3">
      <c r="A199" s="1">
        <v>42566</v>
      </c>
      <c r="B199" s="3">
        <v>141360</v>
      </c>
      <c r="C199" s="4">
        <f t="shared" si="477"/>
        <v>-714</v>
      </c>
      <c r="D199" s="4">
        <f t="shared" si="465"/>
        <v>129893</v>
      </c>
      <c r="E199" s="3">
        <f t="shared" si="440"/>
        <v>141360</v>
      </c>
      <c r="F199" s="4">
        <f t="shared" si="480"/>
        <v>-714</v>
      </c>
      <c r="G199" s="4">
        <f t="shared" si="460"/>
        <v>0</v>
      </c>
      <c r="H199" s="33"/>
      <c r="I199" s="3">
        <v>59800</v>
      </c>
      <c r="J199" s="4">
        <f t="shared" si="377"/>
        <v>-5</v>
      </c>
      <c r="K199" s="4">
        <f t="shared" si="466"/>
        <v>44907</v>
      </c>
      <c r="L199" s="3">
        <f>L198</f>
        <v>59796</v>
      </c>
      <c r="M199" s="4">
        <f t="shared" ref="M199" si="482">L199-L198</f>
        <v>0</v>
      </c>
      <c r="O199" s="47"/>
      <c r="P199" s="47">
        <v>268</v>
      </c>
      <c r="Q199" s="21">
        <f t="shared" si="423"/>
        <v>268</v>
      </c>
      <c r="R199" s="21">
        <f t="shared" si="424"/>
        <v>0</v>
      </c>
      <c r="S199" s="33"/>
      <c r="T199" s="3">
        <v>92337</v>
      </c>
      <c r="U199" s="4">
        <f t="shared" si="443"/>
        <v>-613</v>
      </c>
      <c r="V199" s="4">
        <f t="shared" si="467"/>
        <v>82504</v>
      </c>
      <c r="W199" s="3">
        <f t="shared" si="461"/>
        <v>92337</v>
      </c>
      <c r="X199" s="4">
        <f t="shared" si="462"/>
        <v>-613</v>
      </c>
      <c r="Z199" s="47"/>
      <c r="AA199" s="47">
        <v>598</v>
      </c>
      <c r="AB199" s="3">
        <f t="shared" si="420"/>
        <v>598</v>
      </c>
      <c r="AC199" s="3">
        <v>0</v>
      </c>
      <c r="AD199" s="41">
        <f t="shared" si="324"/>
        <v>0</v>
      </c>
      <c r="AE199" s="3">
        <v>152137</v>
      </c>
      <c r="AF199" s="47">
        <v>777</v>
      </c>
      <c r="AG199" s="47">
        <v>465</v>
      </c>
      <c r="AH199" s="4">
        <f t="shared" si="444"/>
        <v>0</v>
      </c>
      <c r="AI199" s="33"/>
      <c r="AJ199" s="47">
        <v>879.73</v>
      </c>
      <c r="AK199" s="3">
        <v>610030</v>
      </c>
      <c r="AL199" s="4">
        <f t="shared" si="438"/>
        <v>-1371</v>
      </c>
      <c r="AM199" s="3">
        <v>2420000</v>
      </c>
      <c r="AN199" s="3">
        <f t="shared" si="468"/>
        <v>581050</v>
      </c>
      <c r="AO199" s="3">
        <f t="shared" si="411"/>
        <v>610030</v>
      </c>
      <c r="AP199" s="4">
        <f t="shared" si="412"/>
        <v>-1371</v>
      </c>
      <c r="AQ199" s="47" t="s">
        <v>13</v>
      </c>
      <c r="AT199" s="47">
        <v>777</v>
      </c>
      <c r="AV199" s="3">
        <v>1391</v>
      </c>
      <c r="AW199" s="4">
        <f t="shared" si="409"/>
        <v>698.57575757575762</v>
      </c>
      <c r="AX199" s="3">
        <f t="shared" si="410"/>
        <v>692.42424242424238</v>
      </c>
      <c r="AY199" s="47">
        <v>0</v>
      </c>
      <c r="AZ199" s="47">
        <v>0</v>
      </c>
      <c r="BA199" s="3">
        <f t="shared" si="469"/>
        <v>1391</v>
      </c>
      <c r="BB199" s="47">
        <v>77</v>
      </c>
      <c r="BC199" s="47">
        <v>0.45</v>
      </c>
      <c r="BD199" s="47">
        <v>0</v>
      </c>
      <c r="BE199" s="3">
        <f t="shared" si="470"/>
        <v>0</v>
      </c>
      <c r="BF199" s="3">
        <f t="shared" si="471"/>
        <v>0</v>
      </c>
      <c r="BG199" s="3" t="b">
        <f t="shared" si="472"/>
        <v>1</v>
      </c>
      <c r="BH199" s="17"/>
      <c r="BI199" s="7"/>
      <c r="BJ199" s="12">
        <v>0</v>
      </c>
      <c r="BK199" s="4">
        <f t="shared" si="445"/>
        <v>1391</v>
      </c>
      <c r="BL199" s="4">
        <v>0</v>
      </c>
      <c r="BM199" s="4">
        <f t="shared" si="446"/>
        <v>0</v>
      </c>
      <c r="BN199" s="4">
        <f t="shared" si="447"/>
        <v>1391</v>
      </c>
      <c r="BO199" s="33"/>
      <c r="BP199" s="47">
        <v>508.86</v>
      </c>
      <c r="BQ199" s="3">
        <v>65548</v>
      </c>
      <c r="BR199" s="4">
        <v>-37</v>
      </c>
      <c r="BS199" s="4">
        <f t="shared" si="473"/>
        <v>64735</v>
      </c>
      <c r="BT199" s="3">
        <f t="shared" si="464"/>
        <v>64772</v>
      </c>
      <c r="BU199" s="4">
        <f t="shared" si="481"/>
        <v>0</v>
      </c>
      <c r="BV199" s="47" t="s">
        <v>15</v>
      </c>
      <c r="BY199" s="3">
        <v>1366</v>
      </c>
      <c r="BZ199" s="3">
        <v>1391</v>
      </c>
      <c r="CA199" s="3">
        <v>1367</v>
      </c>
      <c r="CB199" s="3">
        <f t="shared" si="429"/>
        <v>1367</v>
      </c>
      <c r="CC199" s="3">
        <v>0</v>
      </c>
      <c r="CD199" s="47">
        <v>0</v>
      </c>
      <c r="CE199" s="47">
        <v>0</v>
      </c>
      <c r="CF199" s="3">
        <f t="shared" si="474"/>
        <v>1367</v>
      </c>
      <c r="CG199" s="47">
        <v>18</v>
      </c>
      <c r="CL199" s="47">
        <v>0</v>
      </c>
      <c r="CM199" s="4">
        <f t="shared" si="449"/>
        <v>0</v>
      </c>
      <c r="CN199" s="4">
        <f t="shared" si="450"/>
        <v>1367</v>
      </c>
      <c r="CO199" s="4">
        <f t="shared" si="451"/>
        <v>0</v>
      </c>
      <c r="CP199" s="4">
        <f t="shared" si="452"/>
        <v>0</v>
      </c>
      <c r="CQ199" s="4">
        <f t="shared" si="453"/>
        <v>0</v>
      </c>
      <c r="CR199" s="4">
        <f t="shared" si="454"/>
        <v>24</v>
      </c>
      <c r="CS199" s="4">
        <f t="shared" si="455"/>
        <v>0</v>
      </c>
      <c r="CT199" s="47">
        <v>0</v>
      </c>
      <c r="CU199" s="32"/>
      <c r="CV199" s="47">
        <v>359.77</v>
      </c>
      <c r="CW199" s="47">
        <v>521</v>
      </c>
      <c r="CX199" s="4">
        <v>0</v>
      </c>
      <c r="CY199" s="3">
        <v>1367</v>
      </c>
      <c r="CZ199" s="47">
        <v>0</v>
      </c>
      <c r="DA199" s="47">
        <v>303</v>
      </c>
      <c r="DB199" s="47">
        <v>720</v>
      </c>
      <c r="DC199" s="47">
        <v>355</v>
      </c>
      <c r="DD199" s="3">
        <f t="shared" si="478"/>
        <v>0</v>
      </c>
      <c r="DE199" s="3">
        <f t="shared" si="479"/>
        <v>0</v>
      </c>
      <c r="DF199" s="4">
        <f t="shared" si="439"/>
        <v>1075</v>
      </c>
      <c r="DG199" s="4">
        <v>0</v>
      </c>
      <c r="DH199" s="4">
        <f t="shared" si="475"/>
        <v>0</v>
      </c>
      <c r="DI199" s="3">
        <f t="shared" si="357"/>
        <v>0</v>
      </c>
      <c r="DJ199" s="3">
        <f t="shared" si="456"/>
        <v>292</v>
      </c>
      <c r="DL199" s="3">
        <f t="shared" si="463"/>
        <v>0</v>
      </c>
      <c r="DM199" s="3">
        <f t="shared" si="457"/>
        <v>0</v>
      </c>
      <c r="DN199" s="3">
        <f t="shared" si="458"/>
        <v>0</v>
      </c>
      <c r="DO199" s="3">
        <f t="shared" si="459"/>
        <v>0</v>
      </c>
      <c r="DP199" s="3">
        <f t="shared" si="476"/>
        <v>0</v>
      </c>
      <c r="DS199">
        <v>63</v>
      </c>
    </row>
    <row r="200" spans="1:123" x14ac:dyDescent="0.3">
      <c r="A200" s="1">
        <v>42567</v>
      </c>
      <c r="B200" s="3">
        <v>140989</v>
      </c>
      <c r="C200" s="4">
        <f t="shared" si="477"/>
        <v>-371</v>
      </c>
      <c r="D200" s="4">
        <f t="shared" si="465"/>
        <v>129549</v>
      </c>
      <c r="E200" s="3">
        <f t="shared" si="440"/>
        <v>140989</v>
      </c>
      <c r="F200" s="4">
        <f t="shared" si="480"/>
        <v>-371</v>
      </c>
      <c r="G200" s="4">
        <f t="shared" si="460"/>
        <v>0</v>
      </c>
      <c r="H200" s="33"/>
      <c r="I200" s="3">
        <v>59764</v>
      </c>
      <c r="J200" s="4">
        <f t="shared" si="377"/>
        <v>-36</v>
      </c>
      <c r="K200" s="4">
        <f t="shared" si="466"/>
        <v>44235</v>
      </c>
      <c r="L200" s="3">
        <f t="shared" ref="L200:L207" si="483">I200</f>
        <v>59764</v>
      </c>
      <c r="M200" s="4">
        <f t="shared" ref="M200:M207" si="484">L200-L199</f>
        <v>-32</v>
      </c>
      <c r="O200" s="47"/>
      <c r="P200" s="47">
        <v>268</v>
      </c>
      <c r="Q200" s="21">
        <f t="shared" si="423"/>
        <v>251.83838383838383</v>
      </c>
      <c r="R200" s="21">
        <f t="shared" si="424"/>
        <v>16.161616161616163</v>
      </c>
      <c r="S200" s="33"/>
      <c r="T200" s="3">
        <v>91726</v>
      </c>
      <c r="U200" s="4">
        <f t="shared" si="443"/>
        <v>-611</v>
      </c>
      <c r="V200" s="4">
        <f t="shared" si="467"/>
        <v>82260</v>
      </c>
      <c r="W200" s="3">
        <f t="shared" si="461"/>
        <v>91726</v>
      </c>
      <c r="X200" s="4">
        <f t="shared" si="462"/>
        <v>-611</v>
      </c>
      <c r="Z200" s="47"/>
      <c r="AA200" s="47">
        <v>595</v>
      </c>
      <c r="AB200" s="3">
        <f t="shared" si="420"/>
        <v>595</v>
      </c>
      <c r="AC200" s="3">
        <v>0</v>
      </c>
      <c r="AD200" s="41">
        <f t="shared" si="324"/>
        <v>16.161616161616163</v>
      </c>
      <c r="AE200" s="3">
        <v>151490</v>
      </c>
      <c r="AF200" s="47">
        <v>744</v>
      </c>
      <c r="AG200" s="47">
        <v>418</v>
      </c>
      <c r="AH200" s="4">
        <f t="shared" si="444"/>
        <v>0</v>
      </c>
      <c r="AI200" s="33"/>
      <c r="AJ200" s="47">
        <v>879.52</v>
      </c>
      <c r="AK200" s="3">
        <v>608922</v>
      </c>
      <c r="AL200" s="4">
        <f t="shared" si="438"/>
        <v>-1108</v>
      </c>
      <c r="AM200" s="3">
        <v>2420000</v>
      </c>
      <c r="AN200" s="3">
        <f t="shared" si="468"/>
        <v>579463</v>
      </c>
      <c r="AO200" s="3">
        <f t="shared" si="411"/>
        <v>608922</v>
      </c>
      <c r="AP200" s="4">
        <f t="shared" si="412"/>
        <v>-1108</v>
      </c>
      <c r="AQ200" s="47" t="s">
        <v>13</v>
      </c>
      <c r="AT200" s="47">
        <v>744</v>
      </c>
      <c r="AV200" s="3">
        <v>1214</v>
      </c>
      <c r="AW200" s="4">
        <f t="shared" si="409"/>
        <v>654.40404040404042</v>
      </c>
      <c r="AX200" s="3">
        <f t="shared" si="410"/>
        <v>559.59595959595958</v>
      </c>
      <c r="AY200" s="47">
        <v>0</v>
      </c>
      <c r="AZ200" s="47">
        <v>0</v>
      </c>
      <c r="BA200" s="3">
        <f t="shared" si="469"/>
        <v>1214</v>
      </c>
      <c r="BB200" s="47">
        <v>89</v>
      </c>
      <c r="BC200" s="47">
        <v>0.52</v>
      </c>
      <c r="BD200" s="47">
        <v>0</v>
      </c>
      <c r="BE200" s="3">
        <f t="shared" si="470"/>
        <v>16.161616161616163</v>
      </c>
      <c r="BF200" s="3">
        <f t="shared" si="471"/>
        <v>0</v>
      </c>
      <c r="BG200" s="3" t="b">
        <f t="shared" si="472"/>
        <v>1</v>
      </c>
      <c r="BH200" s="17"/>
      <c r="BI200" s="7"/>
      <c r="BJ200" s="12">
        <v>0</v>
      </c>
      <c r="BK200" s="4">
        <f t="shared" si="445"/>
        <v>1197.8383838383838</v>
      </c>
      <c r="BL200" s="4">
        <v>0</v>
      </c>
      <c r="BM200" s="4">
        <f t="shared" si="446"/>
        <v>0</v>
      </c>
      <c r="BN200" s="4">
        <f t="shared" si="447"/>
        <v>1197.8383838383838</v>
      </c>
      <c r="BO200" s="33"/>
      <c r="BP200" s="47">
        <v>508.58</v>
      </c>
      <c r="BQ200" s="3">
        <v>65203</v>
      </c>
      <c r="BR200" s="4">
        <v>-345</v>
      </c>
      <c r="BS200" s="4">
        <f t="shared" si="473"/>
        <v>64735</v>
      </c>
      <c r="BT200" s="3">
        <f t="shared" si="464"/>
        <v>64772</v>
      </c>
      <c r="BU200" s="4">
        <f t="shared" si="481"/>
        <v>0</v>
      </c>
      <c r="BV200" s="47" t="s">
        <v>15</v>
      </c>
      <c r="BY200" s="3">
        <v>1217</v>
      </c>
      <c r="BZ200" s="3">
        <v>1214</v>
      </c>
      <c r="CA200" s="3">
        <v>1370</v>
      </c>
      <c r="CB200" s="3">
        <f t="shared" si="429"/>
        <v>1370</v>
      </c>
      <c r="CC200" s="3">
        <v>0</v>
      </c>
      <c r="CD200" s="47">
        <v>0</v>
      </c>
      <c r="CE200" s="47">
        <v>0</v>
      </c>
      <c r="CF200" s="3">
        <f t="shared" si="474"/>
        <v>1370</v>
      </c>
      <c r="CG200" s="47">
        <v>21</v>
      </c>
      <c r="CL200" s="47">
        <v>0</v>
      </c>
      <c r="CM200" s="4">
        <f t="shared" si="449"/>
        <v>16.161616161616163</v>
      </c>
      <c r="CN200" s="4">
        <f t="shared" si="450"/>
        <v>1197.8383838383838</v>
      </c>
      <c r="CO200" s="4">
        <f t="shared" si="451"/>
        <v>0</v>
      </c>
      <c r="CP200" s="4">
        <f t="shared" si="452"/>
        <v>156</v>
      </c>
      <c r="CQ200" s="4">
        <f t="shared" si="453"/>
        <v>0</v>
      </c>
      <c r="CR200" s="4">
        <f t="shared" si="454"/>
        <v>0</v>
      </c>
      <c r="CS200" s="4">
        <f t="shared" si="455"/>
        <v>0</v>
      </c>
      <c r="CT200" s="47">
        <v>0</v>
      </c>
      <c r="CU200" s="32"/>
      <c r="CV200" s="47">
        <v>359.77</v>
      </c>
      <c r="CW200" s="47">
        <v>521</v>
      </c>
      <c r="CX200" s="4">
        <v>0</v>
      </c>
      <c r="CY200" s="3">
        <v>1370</v>
      </c>
      <c r="CZ200" s="47">
        <v>0</v>
      </c>
      <c r="DA200" s="47">
        <v>305</v>
      </c>
      <c r="DB200" s="47">
        <v>698</v>
      </c>
      <c r="DC200" s="47">
        <v>356</v>
      </c>
      <c r="DD200" s="3">
        <f t="shared" si="478"/>
        <v>16.161616161616163</v>
      </c>
      <c r="DE200" s="3">
        <f t="shared" si="479"/>
        <v>0</v>
      </c>
      <c r="DF200" s="4">
        <f t="shared" si="439"/>
        <v>1037.8383838383838</v>
      </c>
      <c r="DG200" s="4">
        <v>0</v>
      </c>
      <c r="DH200" s="4">
        <f t="shared" si="475"/>
        <v>0</v>
      </c>
      <c r="DI200" s="3">
        <f t="shared" si="357"/>
        <v>0</v>
      </c>
      <c r="DJ200" s="3">
        <f t="shared" si="456"/>
        <v>316</v>
      </c>
      <c r="DL200" s="3">
        <f t="shared" si="463"/>
        <v>0</v>
      </c>
      <c r="DM200" s="3">
        <f t="shared" si="457"/>
        <v>0</v>
      </c>
      <c r="DN200" s="3">
        <f t="shared" si="458"/>
        <v>0</v>
      </c>
      <c r="DO200" s="3">
        <f t="shared" si="459"/>
        <v>0</v>
      </c>
      <c r="DP200" s="3">
        <f t="shared" si="476"/>
        <v>0</v>
      </c>
      <c r="DS200">
        <v>61</v>
      </c>
    </row>
    <row r="201" spans="1:123" x14ac:dyDescent="0.3">
      <c r="A201" s="1">
        <v>42568</v>
      </c>
      <c r="B201" s="3">
        <v>140629</v>
      </c>
      <c r="C201" s="4">
        <f t="shared" si="477"/>
        <v>-360</v>
      </c>
      <c r="D201" s="4">
        <f t="shared" si="465"/>
        <v>129035</v>
      </c>
      <c r="E201" s="3">
        <f t="shared" si="440"/>
        <v>140629</v>
      </c>
      <c r="F201" s="4">
        <f t="shared" si="480"/>
        <v>-360</v>
      </c>
      <c r="G201" s="4">
        <f t="shared" si="460"/>
        <v>0</v>
      </c>
      <c r="H201" s="33"/>
      <c r="I201" s="3">
        <v>59690</v>
      </c>
      <c r="J201" s="4">
        <f t="shared" si="377"/>
        <v>-74</v>
      </c>
      <c r="K201" s="4">
        <f t="shared" si="466"/>
        <v>43466</v>
      </c>
      <c r="L201" s="3">
        <f t="shared" si="483"/>
        <v>59690</v>
      </c>
      <c r="M201" s="4">
        <f t="shared" si="484"/>
        <v>-74</v>
      </c>
      <c r="O201" s="47"/>
      <c r="P201" s="47">
        <v>274</v>
      </c>
      <c r="Q201" s="21">
        <f t="shared" si="423"/>
        <v>236.62626262626262</v>
      </c>
      <c r="R201" s="21">
        <f t="shared" si="424"/>
        <v>37.373737373737377</v>
      </c>
      <c r="S201" s="33"/>
      <c r="T201" s="3">
        <v>91116</v>
      </c>
      <c r="U201" s="4">
        <f t="shared" si="443"/>
        <v>-610</v>
      </c>
      <c r="V201" s="4">
        <f t="shared" si="467"/>
        <v>82071</v>
      </c>
      <c r="W201" s="3">
        <f t="shared" si="461"/>
        <v>91116</v>
      </c>
      <c r="X201" s="4">
        <f t="shared" si="462"/>
        <v>-610</v>
      </c>
      <c r="Z201" s="47"/>
      <c r="AA201" s="47">
        <v>597</v>
      </c>
      <c r="AB201" s="3">
        <f t="shared" si="420"/>
        <v>597</v>
      </c>
      <c r="AC201" s="3">
        <v>0</v>
      </c>
      <c r="AD201" s="41">
        <f t="shared" si="324"/>
        <v>37.373737373737377</v>
      </c>
      <c r="AE201" s="3">
        <v>150806</v>
      </c>
      <c r="AF201" s="47">
        <v>722</v>
      </c>
      <c r="AG201" s="47">
        <v>377</v>
      </c>
      <c r="AH201" s="4">
        <f t="shared" si="444"/>
        <v>0</v>
      </c>
      <c r="AI201" s="33"/>
      <c r="AJ201" s="47">
        <v>879.23</v>
      </c>
      <c r="AK201" s="3">
        <v>607393</v>
      </c>
      <c r="AL201" s="4">
        <f t="shared" si="438"/>
        <v>-1529</v>
      </c>
      <c r="AM201" s="3">
        <v>2420000</v>
      </c>
      <c r="AN201" s="3">
        <f t="shared" si="468"/>
        <v>577319</v>
      </c>
      <c r="AO201" s="3">
        <f t="shared" si="411"/>
        <v>607393</v>
      </c>
      <c r="AP201" s="4">
        <f t="shared" si="412"/>
        <v>-1529</v>
      </c>
      <c r="AQ201" s="47" t="s">
        <v>13</v>
      </c>
      <c r="AT201" s="47">
        <v>722</v>
      </c>
      <c r="AV201" s="3">
        <v>1420</v>
      </c>
      <c r="AW201" s="4">
        <f t="shared" si="409"/>
        <v>647.77777777777771</v>
      </c>
      <c r="AX201" s="3">
        <f t="shared" si="410"/>
        <v>772.22222222222229</v>
      </c>
      <c r="AY201" s="47">
        <v>0</v>
      </c>
      <c r="AZ201" s="47">
        <v>0</v>
      </c>
      <c r="BA201" s="3">
        <f t="shared" si="469"/>
        <v>1420</v>
      </c>
      <c r="BB201" s="47">
        <v>73</v>
      </c>
      <c r="BC201" s="47">
        <v>0.43</v>
      </c>
      <c r="BD201" s="47">
        <v>0</v>
      </c>
      <c r="BE201" s="3">
        <f t="shared" si="470"/>
        <v>37.373737373737377</v>
      </c>
      <c r="BF201" s="3">
        <f t="shared" si="471"/>
        <v>0</v>
      </c>
      <c r="BG201" s="3" t="b">
        <f t="shared" si="472"/>
        <v>1</v>
      </c>
      <c r="BH201" s="17"/>
      <c r="BI201" s="7"/>
      <c r="BJ201" s="12">
        <v>0</v>
      </c>
      <c r="BK201" s="4">
        <f t="shared" si="445"/>
        <v>1382.6262626262626</v>
      </c>
      <c r="BL201" s="4">
        <v>0</v>
      </c>
      <c r="BM201" s="4">
        <f t="shared" si="446"/>
        <v>0</v>
      </c>
      <c r="BN201" s="4">
        <f t="shared" si="447"/>
        <v>1382.6262626262626</v>
      </c>
      <c r="BO201" s="33"/>
      <c r="BP201" s="47">
        <v>508.55</v>
      </c>
      <c r="BQ201" s="3">
        <v>65166</v>
      </c>
      <c r="BR201" s="4">
        <v>-37</v>
      </c>
      <c r="BS201" s="4">
        <f t="shared" si="473"/>
        <v>64735</v>
      </c>
      <c r="BT201" s="3">
        <f t="shared" si="464"/>
        <v>64772</v>
      </c>
      <c r="BU201" s="4">
        <f t="shared" si="481"/>
        <v>0</v>
      </c>
      <c r="BV201" s="47" t="s">
        <v>15</v>
      </c>
      <c r="BY201" s="3">
        <v>1415</v>
      </c>
      <c r="BZ201" s="3">
        <v>1420</v>
      </c>
      <c r="CA201" s="3">
        <v>1417</v>
      </c>
      <c r="CB201" s="3">
        <f t="shared" si="429"/>
        <v>1417</v>
      </c>
      <c r="CC201" s="3">
        <v>0</v>
      </c>
      <c r="CD201" s="47">
        <v>0</v>
      </c>
      <c r="CE201" s="47">
        <v>0</v>
      </c>
      <c r="CF201" s="3">
        <f t="shared" si="474"/>
        <v>1417</v>
      </c>
      <c r="CG201" s="47">
        <v>17</v>
      </c>
      <c r="CL201" s="47">
        <v>0</v>
      </c>
      <c r="CM201" s="4">
        <f t="shared" si="449"/>
        <v>37.373737373737377</v>
      </c>
      <c r="CN201" s="4">
        <f t="shared" si="450"/>
        <v>1379.6262626262626</v>
      </c>
      <c r="CO201" s="4">
        <f t="shared" si="451"/>
        <v>0</v>
      </c>
      <c r="CP201" s="4">
        <f t="shared" si="452"/>
        <v>0</v>
      </c>
      <c r="CQ201" s="4">
        <f t="shared" si="453"/>
        <v>0</v>
      </c>
      <c r="CR201" s="4">
        <f t="shared" si="454"/>
        <v>3</v>
      </c>
      <c r="CS201" s="4">
        <f t="shared" si="455"/>
        <v>0</v>
      </c>
      <c r="CT201" s="47">
        <v>0</v>
      </c>
      <c r="CU201" s="32"/>
      <c r="CV201" s="47">
        <v>359.77</v>
      </c>
      <c r="CW201" s="47">
        <v>521</v>
      </c>
      <c r="CX201" s="4">
        <v>0</v>
      </c>
      <c r="CY201" s="3">
        <v>1417</v>
      </c>
      <c r="CZ201" s="47">
        <v>0</v>
      </c>
      <c r="DA201" s="47">
        <v>303</v>
      </c>
      <c r="DB201" s="47">
        <v>733</v>
      </c>
      <c r="DC201" s="47">
        <v>366</v>
      </c>
      <c r="DD201" s="3">
        <f t="shared" si="478"/>
        <v>37.373737373737377</v>
      </c>
      <c r="DE201" s="3">
        <f t="shared" si="479"/>
        <v>0</v>
      </c>
      <c r="DF201" s="4">
        <f t="shared" si="439"/>
        <v>1061.6262626262626</v>
      </c>
      <c r="DG201" s="4">
        <v>0</v>
      </c>
      <c r="DH201" s="4">
        <f t="shared" si="475"/>
        <v>0</v>
      </c>
      <c r="DI201" s="3">
        <f t="shared" si="357"/>
        <v>0</v>
      </c>
      <c r="DJ201" s="3">
        <f t="shared" si="456"/>
        <v>318</v>
      </c>
      <c r="DL201" s="3">
        <f t="shared" si="463"/>
        <v>0</v>
      </c>
      <c r="DM201" s="3">
        <f t="shared" si="457"/>
        <v>0</v>
      </c>
      <c r="DN201" s="3">
        <f t="shared" si="458"/>
        <v>0</v>
      </c>
      <c r="DO201" s="3">
        <f t="shared" si="459"/>
        <v>0</v>
      </c>
      <c r="DP201" s="3">
        <f t="shared" si="476"/>
        <v>0</v>
      </c>
      <c r="DS201">
        <v>61</v>
      </c>
    </row>
    <row r="202" spans="1:123" x14ac:dyDescent="0.3">
      <c r="A202" s="1">
        <v>42569</v>
      </c>
      <c r="B202" s="3">
        <v>140449</v>
      </c>
      <c r="C202" s="4">
        <f t="shared" si="477"/>
        <v>-180</v>
      </c>
      <c r="D202" s="4">
        <f t="shared" si="465"/>
        <v>128693</v>
      </c>
      <c r="E202" s="3">
        <f t="shared" si="440"/>
        <v>140449</v>
      </c>
      <c r="F202" s="4">
        <f t="shared" si="480"/>
        <v>-180</v>
      </c>
      <c r="G202" s="4">
        <f t="shared" si="460"/>
        <v>0</v>
      </c>
      <c r="H202" s="33"/>
      <c r="I202" s="3">
        <v>59435</v>
      </c>
      <c r="J202" s="4">
        <f t="shared" si="377"/>
        <v>-255</v>
      </c>
      <c r="K202" s="4">
        <f t="shared" si="466"/>
        <v>42756</v>
      </c>
      <c r="L202" s="3">
        <f t="shared" si="483"/>
        <v>59435</v>
      </c>
      <c r="M202" s="4">
        <f t="shared" si="484"/>
        <v>-255</v>
      </c>
      <c r="O202" s="47"/>
      <c r="P202" s="47">
        <v>357</v>
      </c>
      <c r="Q202" s="21">
        <f t="shared" si="423"/>
        <v>228.21212121212122</v>
      </c>
      <c r="R202" s="21">
        <f t="shared" si="424"/>
        <v>128.78787878787878</v>
      </c>
      <c r="S202" s="33"/>
      <c r="T202" s="3">
        <v>90696</v>
      </c>
      <c r="U202" s="4">
        <f t="shared" si="443"/>
        <v>-420</v>
      </c>
      <c r="V202" s="4">
        <f t="shared" si="467"/>
        <v>81850</v>
      </c>
      <c r="W202" s="3">
        <f t="shared" si="461"/>
        <v>90696</v>
      </c>
      <c r="X202" s="4">
        <f t="shared" si="462"/>
        <v>-420</v>
      </c>
      <c r="Z202" s="47"/>
      <c r="AA202" s="47">
        <v>595</v>
      </c>
      <c r="AB202" s="3">
        <f t="shared" si="420"/>
        <v>595</v>
      </c>
      <c r="AC202" s="3">
        <v>0</v>
      </c>
      <c r="AD202" s="41">
        <f t="shared" ref="AD202:AD265" si="485">MIN(R202,AB202-AC202)</f>
        <v>128.78787878787878</v>
      </c>
      <c r="AE202" s="3">
        <v>150131</v>
      </c>
      <c r="AF202" s="47">
        <v>850</v>
      </c>
      <c r="AG202" s="47">
        <v>510</v>
      </c>
      <c r="AH202" s="4">
        <f t="shared" si="444"/>
        <v>0</v>
      </c>
      <c r="AI202" s="33"/>
      <c r="AJ202" s="47">
        <v>878.82</v>
      </c>
      <c r="AK202" s="3">
        <v>605236</v>
      </c>
      <c r="AL202" s="4">
        <f t="shared" si="438"/>
        <v>-2157</v>
      </c>
      <c r="AM202" s="3">
        <v>2420000</v>
      </c>
      <c r="AN202" s="3">
        <f t="shared" si="468"/>
        <v>575940</v>
      </c>
      <c r="AO202" s="3">
        <f t="shared" si="411"/>
        <v>605236</v>
      </c>
      <c r="AP202" s="4">
        <f t="shared" si="412"/>
        <v>-2157</v>
      </c>
      <c r="AQ202" s="47" t="s">
        <v>13</v>
      </c>
      <c r="AT202" s="47">
        <v>850</v>
      </c>
      <c r="AV202" s="3">
        <v>1862</v>
      </c>
      <c r="AW202" s="4">
        <f t="shared" si="409"/>
        <v>772.60606060606051</v>
      </c>
      <c r="AX202" s="3">
        <f t="shared" si="410"/>
        <v>1089.3939393939395</v>
      </c>
      <c r="AY202" s="47">
        <v>0</v>
      </c>
      <c r="AZ202" s="47">
        <v>0</v>
      </c>
      <c r="BA202" s="3">
        <f t="shared" si="469"/>
        <v>1862</v>
      </c>
      <c r="BB202" s="47">
        <v>75</v>
      </c>
      <c r="BC202" s="47">
        <v>0.44</v>
      </c>
      <c r="BD202" s="47">
        <v>0</v>
      </c>
      <c r="BE202" s="3">
        <f t="shared" si="470"/>
        <v>128.78787878787878</v>
      </c>
      <c r="BF202" s="3">
        <f t="shared" si="471"/>
        <v>0</v>
      </c>
      <c r="BG202" s="3" t="b">
        <f t="shared" si="472"/>
        <v>1</v>
      </c>
      <c r="BH202" s="17"/>
      <c r="BI202" s="7"/>
      <c r="BJ202" s="12">
        <v>0</v>
      </c>
      <c r="BK202" s="4">
        <f t="shared" si="445"/>
        <v>1733.2121212121212</v>
      </c>
      <c r="BL202" s="4">
        <v>0</v>
      </c>
      <c r="BM202" s="4">
        <f t="shared" si="446"/>
        <v>0</v>
      </c>
      <c r="BN202" s="4">
        <f t="shared" si="447"/>
        <v>1733.2121212121212</v>
      </c>
      <c r="BO202" s="33"/>
      <c r="BP202" s="47">
        <v>509.13</v>
      </c>
      <c r="BQ202" s="3">
        <v>65882</v>
      </c>
      <c r="BR202" s="4">
        <v>716</v>
      </c>
      <c r="BS202" s="4">
        <f t="shared" si="473"/>
        <v>64735</v>
      </c>
      <c r="BT202" s="3">
        <f t="shared" ref="BT202" si="486">BT201</f>
        <v>64772</v>
      </c>
      <c r="BU202" s="47">
        <v>0</v>
      </c>
      <c r="BV202" s="47" t="s">
        <v>14</v>
      </c>
      <c r="BY202" s="3">
        <v>1877</v>
      </c>
      <c r="BZ202" s="3">
        <v>1862</v>
      </c>
      <c r="CA202" s="3">
        <v>1498</v>
      </c>
      <c r="CB202" s="3">
        <f t="shared" si="429"/>
        <v>1498</v>
      </c>
      <c r="CC202" s="3">
        <v>0</v>
      </c>
      <c r="CD202" s="47">
        <v>0</v>
      </c>
      <c r="CE202" s="47">
        <v>0</v>
      </c>
      <c r="CF202" s="3">
        <f t="shared" si="474"/>
        <v>1498</v>
      </c>
      <c r="CG202" s="47">
        <v>18</v>
      </c>
      <c r="CL202" s="47">
        <v>0</v>
      </c>
      <c r="CM202" s="4">
        <f t="shared" si="449"/>
        <v>128.78787878787878</v>
      </c>
      <c r="CN202" s="4">
        <f t="shared" si="450"/>
        <v>1369.2121212121212</v>
      </c>
      <c r="CO202" s="4">
        <f t="shared" si="451"/>
        <v>0</v>
      </c>
      <c r="CP202" s="4">
        <f t="shared" si="452"/>
        <v>0</v>
      </c>
      <c r="CQ202" s="4">
        <f t="shared" si="453"/>
        <v>0</v>
      </c>
      <c r="CR202" s="4">
        <f t="shared" si="454"/>
        <v>364</v>
      </c>
      <c r="CS202" s="4">
        <f t="shared" si="455"/>
        <v>0</v>
      </c>
      <c r="CT202" s="47">
        <v>0</v>
      </c>
      <c r="CU202" s="32"/>
      <c r="CV202" s="47">
        <v>359.77</v>
      </c>
      <c r="CW202" s="47">
        <v>521</v>
      </c>
      <c r="CX202" s="4">
        <v>0</v>
      </c>
      <c r="CY202" s="3">
        <v>1498</v>
      </c>
      <c r="CZ202" s="47">
        <v>0</v>
      </c>
      <c r="DA202" s="47">
        <v>303</v>
      </c>
      <c r="DB202" s="47">
        <v>755</v>
      </c>
      <c r="DC202" s="47">
        <v>422</v>
      </c>
      <c r="DD202" s="3">
        <f t="shared" si="478"/>
        <v>128.78787878787878</v>
      </c>
      <c r="DE202" s="3">
        <f t="shared" si="479"/>
        <v>0</v>
      </c>
      <c r="DF202" s="4">
        <f t="shared" si="439"/>
        <v>1048.2121212121212</v>
      </c>
      <c r="DG202" s="4">
        <v>0</v>
      </c>
      <c r="DH202" s="4">
        <f t="shared" si="475"/>
        <v>0</v>
      </c>
      <c r="DI202" s="3">
        <f t="shared" si="357"/>
        <v>0</v>
      </c>
      <c r="DJ202" s="3">
        <f t="shared" si="456"/>
        <v>321</v>
      </c>
      <c r="DL202" s="3">
        <f t="shared" si="463"/>
        <v>0</v>
      </c>
      <c r="DM202" s="3">
        <f t="shared" si="457"/>
        <v>0</v>
      </c>
      <c r="DN202" s="3">
        <f t="shared" si="458"/>
        <v>0</v>
      </c>
      <c r="DO202" s="3">
        <f t="shared" si="459"/>
        <v>0</v>
      </c>
      <c r="DP202" s="3">
        <f t="shared" si="476"/>
        <v>0</v>
      </c>
      <c r="DS202">
        <v>61</v>
      </c>
    </row>
    <row r="203" spans="1:123" x14ac:dyDescent="0.3">
      <c r="A203" s="1">
        <v>42570</v>
      </c>
      <c r="B203" s="3">
        <v>140089</v>
      </c>
      <c r="C203" s="4">
        <f t="shared" si="477"/>
        <v>-360</v>
      </c>
      <c r="D203" s="4">
        <f t="shared" si="465"/>
        <v>128181</v>
      </c>
      <c r="E203" s="3">
        <f t="shared" si="440"/>
        <v>140089</v>
      </c>
      <c r="F203" s="4">
        <f t="shared" si="480"/>
        <v>-360</v>
      </c>
      <c r="G203" s="4">
        <f t="shared" si="460"/>
        <v>0</v>
      </c>
      <c r="H203" s="33"/>
      <c r="I203" s="3">
        <v>59340</v>
      </c>
      <c r="J203" s="4">
        <f t="shared" si="377"/>
        <v>-95</v>
      </c>
      <c r="K203" s="4">
        <f t="shared" si="466"/>
        <v>41919</v>
      </c>
      <c r="L203" s="3">
        <f t="shared" si="483"/>
        <v>59340</v>
      </c>
      <c r="M203" s="4">
        <f t="shared" si="484"/>
        <v>-95</v>
      </c>
      <c r="O203" s="47"/>
      <c r="P203" s="47">
        <v>321</v>
      </c>
      <c r="Q203" s="21">
        <f t="shared" si="423"/>
        <v>273.02020202020202</v>
      </c>
      <c r="R203" s="21">
        <f t="shared" si="424"/>
        <v>47.979797979797979</v>
      </c>
      <c r="S203" s="33"/>
      <c r="T203" s="3">
        <v>90096</v>
      </c>
      <c r="U203" s="4">
        <f t="shared" si="443"/>
        <v>-600</v>
      </c>
      <c r="V203" s="4">
        <f t="shared" si="467"/>
        <v>81750</v>
      </c>
      <c r="W203" s="3">
        <f t="shared" si="461"/>
        <v>90096</v>
      </c>
      <c r="X203" s="4">
        <f t="shared" si="462"/>
        <v>-600</v>
      </c>
      <c r="Z203" s="47"/>
      <c r="AA203" s="47">
        <v>598</v>
      </c>
      <c r="AB203" s="3">
        <f t="shared" si="420"/>
        <v>598</v>
      </c>
      <c r="AC203" s="3">
        <v>0</v>
      </c>
      <c r="AD203" s="41">
        <f t="shared" si="485"/>
        <v>47.979797979797979</v>
      </c>
      <c r="AE203" s="3">
        <v>149436</v>
      </c>
      <c r="AF203" s="47">
        <v>747</v>
      </c>
      <c r="AG203" s="47">
        <v>397</v>
      </c>
      <c r="AH203" s="4">
        <f t="shared" si="444"/>
        <v>0</v>
      </c>
      <c r="AI203" s="33"/>
      <c r="AJ203" s="47">
        <v>878.53</v>
      </c>
      <c r="AK203" s="3">
        <v>603714</v>
      </c>
      <c r="AL203" s="4">
        <f t="shared" si="438"/>
        <v>-1522</v>
      </c>
      <c r="AM203" s="3">
        <v>2420000</v>
      </c>
      <c r="AN203" s="3">
        <f t="shared" si="468"/>
        <v>574717</v>
      </c>
      <c r="AO203" s="3">
        <f t="shared" si="411"/>
        <v>603714</v>
      </c>
      <c r="AP203" s="4">
        <f t="shared" si="412"/>
        <v>-1522</v>
      </c>
      <c r="AQ203" s="47" t="s">
        <v>13</v>
      </c>
      <c r="AT203" s="47">
        <v>747</v>
      </c>
      <c r="AV203" s="3">
        <v>1441</v>
      </c>
      <c r="AW203" s="4">
        <f t="shared" si="409"/>
        <v>672.31313131313129</v>
      </c>
      <c r="AX203" s="3">
        <f t="shared" si="410"/>
        <v>768.68686868686871</v>
      </c>
      <c r="AY203" s="47">
        <v>0</v>
      </c>
      <c r="AZ203" s="47">
        <v>0</v>
      </c>
      <c r="BA203" s="3">
        <f t="shared" si="469"/>
        <v>1441</v>
      </c>
      <c r="BB203" s="47">
        <v>73</v>
      </c>
      <c r="BC203" s="47">
        <v>0.43</v>
      </c>
      <c r="BD203" s="47">
        <v>0</v>
      </c>
      <c r="BE203" s="3">
        <f t="shared" si="470"/>
        <v>47.979797979797979</v>
      </c>
      <c r="BF203" s="3">
        <f t="shared" si="471"/>
        <v>0</v>
      </c>
      <c r="BG203" s="3" t="b">
        <f t="shared" si="472"/>
        <v>1</v>
      </c>
      <c r="BH203" s="17"/>
      <c r="BI203" s="7"/>
      <c r="BJ203" s="12">
        <v>0</v>
      </c>
      <c r="BK203" s="4">
        <f t="shared" si="445"/>
        <v>1393.0202020202021</v>
      </c>
      <c r="BL203" s="4">
        <v>0</v>
      </c>
      <c r="BM203" s="4">
        <f t="shared" si="446"/>
        <v>0</v>
      </c>
      <c r="BN203" s="4">
        <f t="shared" si="447"/>
        <v>1393.0202020202021</v>
      </c>
      <c r="BO203" s="33"/>
      <c r="BP203" s="47">
        <v>509.1</v>
      </c>
      <c r="BQ203" s="3">
        <v>65845</v>
      </c>
      <c r="BR203" s="4">
        <v>-37</v>
      </c>
      <c r="BS203" s="4">
        <f t="shared" si="473"/>
        <v>64735</v>
      </c>
      <c r="BT203" s="3">
        <f t="shared" ref="BT203:BT206" si="487">BT202</f>
        <v>64772</v>
      </c>
      <c r="BU203" s="4">
        <f t="shared" ref="BU203:BU205" si="488">BT203-BT202</f>
        <v>0</v>
      </c>
      <c r="BV203" s="47" t="s">
        <v>15</v>
      </c>
      <c r="BY203" s="3">
        <v>1453</v>
      </c>
      <c r="BZ203" s="3">
        <v>1441</v>
      </c>
      <c r="CA203" s="3">
        <v>1455</v>
      </c>
      <c r="CB203" s="3">
        <f t="shared" si="429"/>
        <v>1455</v>
      </c>
      <c r="CC203" s="3">
        <v>0</v>
      </c>
      <c r="CD203" s="47">
        <v>0</v>
      </c>
      <c r="CE203" s="47">
        <v>0</v>
      </c>
      <c r="CF203" s="3">
        <f t="shared" si="474"/>
        <v>1455</v>
      </c>
      <c r="CG203" s="47">
        <v>17</v>
      </c>
      <c r="CL203" s="47">
        <v>0</v>
      </c>
      <c r="CM203" s="4">
        <f t="shared" si="449"/>
        <v>47.979797979797979</v>
      </c>
      <c r="CN203" s="4">
        <f t="shared" si="450"/>
        <v>1393.0202020202021</v>
      </c>
      <c r="CO203" s="4">
        <f t="shared" si="451"/>
        <v>0</v>
      </c>
      <c r="CP203" s="4">
        <f t="shared" si="452"/>
        <v>14</v>
      </c>
      <c r="CQ203" s="4">
        <f t="shared" si="453"/>
        <v>0</v>
      </c>
      <c r="CR203" s="4">
        <f t="shared" si="454"/>
        <v>0</v>
      </c>
      <c r="CS203" s="4">
        <f t="shared" si="455"/>
        <v>0</v>
      </c>
      <c r="CT203" s="47">
        <v>0</v>
      </c>
      <c r="CU203" s="32"/>
      <c r="CV203" s="47">
        <v>359.73</v>
      </c>
      <c r="CW203" s="47">
        <v>518</v>
      </c>
      <c r="CX203" s="4">
        <v>-3</v>
      </c>
      <c r="CY203" s="3">
        <v>1455</v>
      </c>
      <c r="CZ203" s="47">
        <v>0</v>
      </c>
      <c r="DA203" s="47">
        <v>281</v>
      </c>
      <c r="DB203" s="47">
        <v>755</v>
      </c>
      <c r="DC203" s="47">
        <v>395</v>
      </c>
      <c r="DD203" s="3">
        <f t="shared" si="478"/>
        <v>47.979797979797979</v>
      </c>
      <c r="DE203" s="3">
        <f t="shared" si="479"/>
        <v>0</v>
      </c>
      <c r="DF203" s="4">
        <f t="shared" si="439"/>
        <v>1102.0202020202021</v>
      </c>
      <c r="DG203" s="4">
        <v>0</v>
      </c>
      <c r="DH203" s="4">
        <f t="shared" si="475"/>
        <v>0</v>
      </c>
      <c r="DI203" s="3">
        <f t="shared" si="357"/>
        <v>0</v>
      </c>
      <c r="DJ203" s="3">
        <f t="shared" si="456"/>
        <v>305</v>
      </c>
      <c r="DL203" s="3">
        <f t="shared" si="463"/>
        <v>0</v>
      </c>
      <c r="DM203" s="3">
        <f t="shared" si="457"/>
        <v>0</v>
      </c>
      <c r="DN203" s="3">
        <f t="shared" si="458"/>
        <v>0</v>
      </c>
      <c r="DO203" s="3">
        <f t="shared" si="459"/>
        <v>0</v>
      </c>
      <c r="DP203" s="3">
        <f t="shared" si="476"/>
        <v>0</v>
      </c>
      <c r="DS203">
        <v>67</v>
      </c>
    </row>
    <row r="204" spans="1:123" x14ac:dyDescent="0.3">
      <c r="A204" s="1">
        <v>42571</v>
      </c>
      <c r="B204" s="3">
        <v>139730</v>
      </c>
      <c r="C204" s="4">
        <f t="shared" si="477"/>
        <v>-359</v>
      </c>
      <c r="D204" s="4">
        <f t="shared" si="465"/>
        <v>127840</v>
      </c>
      <c r="E204" s="3">
        <f t="shared" si="440"/>
        <v>139730</v>
      </c>
      <c r="F204" s="4">
        <f t="shared" si="480"/>
        <v>-359</v>
      </c>
      <c r="G204" s="4">
        <f t="shared" si="460"/>
        <v>0</v>
      </c>
      <c r="H204" s="33"/>
      <c r="I204" s="3">
        <v>58997</v>
      </c>
      <c r="J204" s="4">
        <f t="shared" si="377"/>
        <v>-343</v>
      </c>
      <c r="K204" s="4">
        <f t="shared" si="466"/>
        <v>40686</v>
      </c>
      <c r="L204" s="3">
        <f t="shared" si="483"/>
        <v>58997</v>
      </c>
      <c r="M204" s="4">
        <f t="shared" si="484"/>
        <v>-343</v>
      </c>
      <c r="O204" s="47"/>
      <c r="P204" s="47">
        <v>388</v>
      </c>
      <c r="Q204" s="21">
        <f t="shared" si="423"/>
        <v>214.76767676767676</v>
      </c>
      <c r="R204" s="21">
        <f t="shared" si="424"/>
        <v>173.23232323232324</v>
      </c>
      <c r="S204" s="33"/>
      <c r="T204" s="3">
        <v>89742</v>
      </c>
      <c r="U204" s="4">
        <f t="shared" si="443"/>
        <v>-354</v>
      </c>
      <c r="V204" s="4">
        <f t="shared" si="467"/>
        <v>81750</v>
      </c>
      <c r="W204" s="3">
        <f t="shared" si="461"/>
        <v>89742</v>
      </c>
      <c r="X204" s="4">
        <f t="shared" si="462"/>
        <v>-354</v>
      </c>
      <c r="Z204" s="47"/>
      <c r="AA204" s="47">
        <v>599</v>
      </c>
      <c r="AB204" s="3">
        <f t="shared" si="420"/>
        <v>599</v>
      </c>
      <c r="AC204" s="3">
        <v>0</v>
      </c>
      <c r="AD204" s="41">
        <f t="shared" si="485"/>
        <v>173.23232323232324</v>
      </c>
      <c r="AE204" s="3">
        <v>148739</v>
      </c>
      <c r="AF204" s="47">
        <v>784</v>
      </c>
      <c r="AG204" s="47">
        <v>433</v>
      </c>
      <c r="AH204" s="4">
        <f t="shared" si="444"/>
        <v>0</v>
      </c>
      <c r="AI204" s="33"/>
      <c r="AJ204" s="47">
        <v>878.28</v>
      </c>
      <c r="AK204" s="3">
        <v>602402</v>
      </c>
      <c r="AL204" s="4">
        <f t="shared" si="438"/>
        <v>-1312</v>
      </c>
      <c r="AM204" s="3">
        <v>2420000</v>
      </c>
      <c r="AN204" s="3">
        <f t="shared" si="468"/>
        <v>573549</v>
      </c>
      <c r="AO204" s="3">
        <f t="shared" si="411"/>
        <v>602402</v>
      </c>
      <c r="AP204" s="4">
        <f t="shared" si="412"/>
        <v>-1312</v>
      </c>
      <c r="AQ204" s="47" t="s">
        <v>13</v>
      </c>
      <c r="AT204" s="47">
        <v>784</v>
      </c>
      <c r="AV204" s="3">
        <v>1389</v>
      </c>
      <c r="AW204" s="4">
        <f t="shared" si="409"/>
        <v>726.37373737373741</v>
      </c>
      <c r="AX204" s="3">
        <f t="shared" si="410"/>
        <v>662.62626262626259</v>
      </c>
      <c r="AY204" s="47">
        <v>0</v>
      </c>
      <c r="AZ204" s="47">
        <v>0</v>
      </c>
      <c r="BA204" s="3">
        <f t="shared" si="469"/>
        <v>1389</v>
      </c>
      <c r="BB204" s="47">
        <v>56</v>
      </c>
      <c r="BC204" s="47">
        <v>0.33</v>
      </c>
      <c r="BD204" s="47">
        <v>0</v>
      </c>
      <c r="BE204" s="3">
        <f t="shared" si="470"/>
        <v>173.23232323232324</v>
      </c>
      <c r="BF204" s="3">
        <f t="shared" si="471"/>
        <v>0</v>
      </c>
      <c r="BG204" s="3" t="b">
        <f t="shared" si="472"/>
        <v>1</v>
      </c>
      <c r="BH204" s="17"/>
      <c r="BI204" s="7"/>
      <c r="BJ204" s="12">
        <v>0</v>
      </c>
      <c r="BK204" s="4">
        <f t="shared" si="445"/>
        <v>1215.7676767676767</v>
      </c>
      <c r="BL204" s="4">
        <v>0</v>
      </c>
      <c r="BM204" s="4">
        <f t="shared" si="446"/>
        <v>0</v>
      </c>
      <c r="BN204" s="4">
        <f t="shared" si="447"/>
        <v>1215.7676767676767</v>
      </c>
      <c r="BO204" s="33"/>
      <c r="BP204" s="47">
        <v>508.79</v>
      </c>
      <c r="BQ204" s="3">
        <v>65461</v>
      </c>
      <c r="BR204" s="4">
        <v>-384</v>
      </c>
      <c r="BS204" s="4">
        <f t="shared" si="473"/>
        <v>64735</v>
      </c>
      <c r="BT204" s="3">
        <f t="shared" si="487"/>
        <v>64772</v>
      </c>
      <c r="BU204" s="4">
        <f t="shared" si="488"/>
        <v>0</v>
      </c>
      <c r="BV204" s="47" t="s">
        <v>15</v>
      </c>
      <c r="BY204" s="3">
        <v>1364</v>
      </c>
      <c r="BZ204" s="3">
        <v>1389</v>
      </c>
      <c r="CA204" s="3">
        <v>1545</v>
      </c>
      <c r="CB204" s="3">
        <f t="shared" si="429"/>
        <v>1545</v>
      </c>
      <c r="CC204" s="3">
        <v>0</v>
      </c>
      <c r="CD204" s="47">
        <v>0</v>
      </c>
      <c r="CE204" s="47">
        <v>0</v>
      </c>
      <c r="CF204" s="3">
        <f t="shared" si="474"/>
        <v>1545</v>
      </c>
      <c r="CG204" s="47">
        <v>13</v>
      </c>
      <c r="CL204" s="47">
        <v>0</v>
      </c>
      <c r="CM204" s="4">
        <f t="shared" si="449"/>
        <v>173.23232323232324</v>
      </c>
      <c r="CN204" s="4">
        <f t="shared" si="450"/>
        <v>1215.7676767676767</v>
      </c>
      <c r="CO204" s="4">
        <f t="shared" si="451"/>
        <v>0</v>
      </c>
      <c r="CP204" s="4">
        <f t="shared" si="452"/>
        <v>156</v>
      </c>
      <c r="CQ204" s="4">
        <f t="shared" si="453"/>
        <v>0</v>
      </c>
      <c r="CR204" s="4">
        <f t="shared" si="454"/>
        <v>0</v>
      </c>
      <c r="CS204" s="4">
        <f t="shared" si="455"/>
        <v>0</v>
      </c>
      <c r="CT204" s="47">
        <v>0</v>
      </c>
      <c r="CU204" s="32"/>
      <c r="CV204" s="47">
        <v>359.73</v>
      </c>
      <c r="CW204" s="47">
        <v>518</v>
      </c>
      <c r="CX204" s="4">
        <v>0</v>
      </c>
      <c r="CY204" s="3">
        <v>1545</v>
      </c>
      <c r="CZ204" s="47">
        <v>0</v>
      </c>
      <c r="DA204" s="47">
        <v>252</v>
      </c>
      <c r="DB204" s="47">
        <v>844</v>
      </c>
      <c r="DC204" s="47">
        <v>410</v>
      </c>
      <c r="DD204" s="3">
        <f t="shared" si="478"/>
        <v>173.23232323232324</v>
      </c>
      <c r="DE204" s="3">
        <f t="shared" si="479"/>
        <v>0</v>
      </c>
      <c r="DF204" s="4">
        <f t="shared" si="439"/>
        <v>1080.7676767676767</v>
      </c>
      <c r="DG204" s="4">
        <v>0</v>
      </c>
      <c r="DH204" s="4">
        <f t="shared" si="475"/>
        <v>0</v>
      </c>
      <c r="DI204" s="3">
        <f t="shared" si="357"/>
        <v>0</v>
      </c>
      <c r="DJ204" s="3">
        <f t="shared" si="456"/>
        <v>291</v>
      </c>
      <c r="DL204" s="3">
        <f t="shared" si="463"/>
        <v>0</v>
      </c>
      <c r="DM204" s="3">
        <f t="shared" si="457"/>
        <v>0</v>
      </c>
      <c r="DN204" s="3">
        <f t="shared" si="458"/>
        <v>0</v>
      </c>
      <c r="DO204" s="3">
        <f t="shared" si="459"/>
        <v>0</v>
      </c>
      <c r="DP204" s="3">
        <f t="shared" si="476"/>
        <v>0</v>
      </c>
      <c r="DS204">
        <v>70</v>
      </c>
    </row>
    <row r="205" spans="1:123" x14ac:dyDescent="0.3">
      <c r="A205" s="1">
        <v>42572</v>
      </c>
      <c r="B205" s="3">
        <v>139372</v>
      </c>
      <c r="C205" s="4">
        <f t="shared" si="477"/>
        <v>-358</v>
      </c>
      <c r="D205" s="4">
        <f t="shared" si="465"/>
        <v>127499</v>
      </c>
      <c r="E205" s="3">
        <f t="shared" si="440"/>
        <v>139372</v>
      </c>
      <c r="F205" s="4">
        <f t="shared" si="480"/>
        <v>-358</v>
      </c>
      <c r="G205" s="4">
        <f t="shared" si="460"/>
        <v>0</v>
      </c>
      <c r="H205" s="33"/>
      <c r="I205" s="3">
        <v>58662</v>
      </c>
      <c r="J205" s="4">
        <f t="shared" si="377"/>
        <v>-335</v>
      </c>
      <c r="K205" s="4">
        <f t="shared" si="466"/>
        <v>39386</v>
      </c>
      <c r="L205" s="3">
        <f t="shared" si="483"/>
        <v>58662</v>
      </c>
      <c r="M205" s="4">
        <f t="shared" si="484"/>
        <v>-335</v>
      </c>
      <c r="O205" s="47"/>
      <c r="P205" s="47">
        <v>364</v>
      </c>
      <c r="Q205" s="21">
        <f t="shared" si="423"/>
        <v>194.8080808080808</v>
      </c>
      <c r="R205" s="21">
        <f t="shared" si="424"/>
        <v>169.1919191919192</v>
      </c>
      <c r="S205" s="33"/>
      <c r="T205" s="3">
        <v>89353</v>
      </c>
      <c r="U205" s="4">
        <f t="shared" si="443"/>
        <v>-389</v>
      </c>
      <c r="V205" s="4">
        <f t="shared" si="467"/>
        <v>81750</v>
      </c>
      <c r="W205" s="3">
        <f t="shared" si="461"/>
        <v>89353</v>
      </c>
      <c r="X205" s="4">
        <f t="shared" si="462"/>
        <v>-389</v>
      </c>
      <c r="Z205" s="47"/>
      <c r="AA205" s="47">
        <v>598</v>
      </c>
      <c r="AB205" s="3">
        <f t="shared" si="420"/>
        <v>598</v>
      </c>
      <c r="AC205" s="3">
        <v>0</v>
      </c>
      <c r="AD205" s="41">
        <f t="shared" si="485"/>
        <v>169.1919191919192</v>
      </c>
      <c r="AE205" s="3">
        <v>148015</v>
      </c>
      <c r="AF205" s="47">
        <v>730</v>
      </c>
      <c r="AG205" s="47">
        <v>365</v>
      </c>
      <c r="AH205" s="4">
        <f t="shared" si="444"/>
        <v>0</v>
      </c>
      <c r="AI205" s="33"/>
      <c r="AJ205" s="47">
        <v>877.99</v>
      </c>
      <c r="AK205" s="3">
        <v>600881</v>
      </c>
      <c r="AL205" s="4">
        <f t="shared" si="438"/>
        <v>-1521</v>
      </c>
      <c r="AM205" s="3">
        <v>2420000</v>
      </c>
      <c r="AN205" s="3">
        <f t="shared" si="468"/>
        <v>571517</v>
      </c>
      <c r="AO205" s="3">
        <f t="shared" si="411"/>
        <v>600881</v>
      </c>
      <c r="AP205" s="4">
        <f t="shared" si="412"/>
        <v>-1521</v>
      </c>
      <c r="AQ205" s="47" t="s">
        <v>13</v>
      </c>
      <c r="AT205" s="47">
        <v>730</v>
      </c>
      <c r="AV205" s="3">
        <v>1429</v>
      </c>
      <c r="AW205" s="4">
        <f t="shared" si="409"/>
        <v>660.81818181818176</v>
      </c>
      <c r="AX205" s="3">
        <f t="shared" si="410"/>
        <v>768.18181818181824</v>
      </c>
      <c r="AY205" s="47">
        <v>0</v>
      </c>
      <c r="AZ205" s="47">
        <v>0</v>
      </c>
      <c r="BA205" s="3">
        <f t="shared" si="469"/>
        <v>1429</v>
      </c>
      <c r="BB205" s="47">
        <v>68</v>
      </c>
      <c r="BC205" s="47">
        <v>0.4</v>
      </c>
      <c r="BD205" s="47">
        <v>0</v>
      </c>
      <c r="BE205" s="3">
        <f t="shared" si="470"/>
        <v>169.1919191919192</v>
      </c>
      <c r="BF205" s="3">
        <f t="shared" si="471"/>
        <v>0</v>
      </c>
      <c r="BG205" s="3" t="b">
        <f t="shared" si="472"/>
        <v>1</v>
      </c>
      <c r="BH205" s="17"/>
      <c r="BI205" s="7"/>
      <c r="BJ205" s="12">
        <v>0</v>
      </c>
      <c r="BK205" s="4">
        <f t="shared" si="445"/>
        <v>1259.8080808080808</v>
      </c>
      <c r="BL205" s="4">
        <v>0</v>
      </c>
      <c r="BM205" s="4">
        <f t="shared" si="446"/>
        <v>0</v>
      </c>
      <c r="BN205" s="4">
        <f t="shared" si="447"/>
        <v>1259.8080808080808</v>
      </c>
      <c r="BO205" s="33"/>
      <c r="BP205" s="47">
        <v>508.56</v>
      </c>
      <c r="BQ205" s="3">
        <v>65178</v>
      </c>
      <c r="BR205" s="4">
        <v>-283</v>
      </c>
      <c r="BS205" s="4">
        <f t="shared" si="473"/>
        <v>64735</v>
      </c>
      <c r="BT205" s="3">
        <f t="shared" si="487"/>
        <v>64772</v>
      </c>
      <c r="BU205" s="4">
        <f t="shared" si="488"/>
        <v>0</v>
      </c>
      <c r="BV205" s="47" t="s">
        <v>15</v>
      </c>
      <c r="BY205" s="3">
        <v>1439</v>
      </c>
      <c r="BZ205" s="3">
        <v>1429</v>
      </c>
      <c r="CA205" s="3">
        <v>1566</v>
      </c>
      <c r="CB205" s="3">
        <f t="shared" si="429"/>
        <v>1566</v>
      </c>
      <c r="CC205" s="3">
        <v>0</v>
      </c>
      <c r="CD205" s="47">
        <v>0</v>
      </c>
      <c r="CE205" s="47">
        <v>0</v>
      </c>
      <c r="CF205" s="3">
        <f t="shared" si="474"/>
        <v>1566</v>
      </c>
      <c r="CG205" s="47">
        <v>16</v>
      </c>
      <c r="CL205" s="47">
        <v>0</v>
      </c>
      <c r="CM205" s="4">
        <f t="shared" si="449"/>
        <v>169.1919191919192</v>
      </c>
      <c r="CN205" s="4">
        <f t="shared" si="450"/>
        <v>1259.8080808080808</v>
      </c>
      <c r="CO205" s="4">
        <f t="shared" si="451"/>
        <v>0</v>
      </c>
      <c r="CP205" s="4">
        <f t="shared" si="452"/>
        <v>137</v>
      </c>
      <c r="CQ205" s="4">
        <f t="shared" si="453"/>
        <v>0</v>
      </c>
      <c r="CR205" s="4">
        <f t="shared" si="454"/>
        <v>0</v>
      </c>
      <c r="CS205" s="4">
        <f t="shared" si="455"/>
        <v>0</v>
      </c>
      <c r="CT205" s="47">
        <v>0</v>
      </c>
      <c r="CU205" s="32"/>
      <c r="CV205" s="47">
        <v>359.73</v>
      </c>
      <c r="CW205" s="47">
        <v>518</v>
      </c>
      <c r="CX205" s="4">
        <v>0</v>
      </c>
      <c r="CY205" s="3">
        <v>1566</v>
      </c>
      <c r="CZ205" s="47">
        <v>0</v>
      </c>
      <c r="DA205" s="47">
        <v>252</v>
      </c>
      <c r="DB205" s="47">
        <v>876</v>
      </c>
      <c r="DC205" s="47">
        <v>411</v>
      </c>
      <c r="DD205" s="3">
        <f t="shared" si="478"/>
        <v>169.1919191919192</v>
      </c>
      <c r="DE205" s="3">
        <f t="shared" si="479"/>
        <v>0</v>
      </c>
      <c r="DF205" s="4">
        <f t="shared" si="439"/>
        <v>1117.8080808080808</v>
      </c>
      <c r="DG205" s="4">
        <v>0</v>
      </c>
      <c r="DH205" s="4">
        <f t="shared" si="475"/>
        <v>0</v>
      </c>
      <c r="DI205" s="3">
        <f t="shared" si="357"/>
        <v>0</v>
      </c>
      <c r="DJ205" s="3">
        <f t="shared" si="456"/>
        <v>279</v>
      </c>
      <c r="DL205" s="3">
        <f t="shared" si="463"/>
        <v>0</v>
      </c>
      <c r="DM205" s="3">
        <f t="shared" si="457"/>
        <v>0</v>
      </c>
      <c r="DN205" s="3">
        <f t="shared" si="458"/>
        <v>0</v>
      </c>
      <c r="DO205" s="3">
        <f t="shared" si="459"/>
        <v>0</v>
      </c>
      <c r="DP205" s="3">
        <f t="shared" si="476"/>
        <v>0</v>
      </c>
      <c r="DS205">
        <v>61</v>
      </c>
    </row>
    <row r="206" spans="1:123" x14ac:dyDescent="0.3">
      <c r="A206" s="1">
        <v>42573</v>
      </c>
      <c r="B206" s="3">
        <v>139014</v>
      </c>
      <c r="C206" s="4">
        <f t="shared" si="477"/>
        <v>-358</v>
      </c>
      <c r="D206" s="4">
        <f t="shared" si="465"/>
        <v>127160</v>
      </c>
      <c r="E206" s="3">
        <f t="shared" si="440"/>
        <v>139014</v>
      </c>
      <c r="F206" s="4">
        <f t="shared" si="480"/>
        <v>-358</v>
      </c>
      <c r="G206" s="4">
        <f t="shared" si="460"/>
        <v>0</v>
      </c>
      <c r="H206" s="33"/>
      <c r="I206" s="3">
        <v>58047</v>
      </c>
      <c r="J206" s="4">
        <f t="shared" si="377"/>
        <v>-615</v>
      </c>
      <c r="K206" s="4">
        <f t="shared" si="466"/>
        <v>38085</v>
      </c>
      <c r="L206" s="3">
        <f t="shared" si="483"/>
        <v>58047</v>
      </c>
      <c r="M206" s="4">
        <f t="shared" si="484"/>
        <v>-615</v>
      </c>
      <c r="O206" s="47"/>
      <c r="P206" s="47">
        <v>521</v>
      </c>
      <c r="Q206" s="21">
        <f t="shared" si="423"/>
        <v>210.39393939393938</v>
      </c>
      <c r="R206" s="21">
        <f t="shared" si="424"/>
        <v>310.60606060606062</v>
      </c>
      <c r="S206" s="33"/>
      <c r="T206" s="3">
        <v>89255</v>
      </c>
      <c r="U206" s="4">
        <f t="shared" si="443"/>
        <v>-98</v>
      </c>
      <c r="V206" s="4">
        <f t="shared" si="467"/>
        <v>81750</v>
      </c>
      <c r="W206" s="3">
        <f t="shared" si="461"/>
        <v>89255</v>
      </c>
      <c r="X206" s="4">
        <f t="shared" si="462"/>
        <v>-98</v>
      </c>
      <c r="Z206" s="47"/>
      <c r="AA206" s="47">
        <v>597</v>
      </c>
      <c r="AB206" s="3">
        <f t="shared" si="420"/>
        <v>597</v>
      </c>
      <c r="AC206" s="3">
        <v>0</v>
      </c>
      <c r="AD206" s="41">
        <f t="shared" si="485"/>
        <v>310.60606060606062</v>
      </c>
      <c r="AE206" s="3">
        <v>147302</v>
      </c>
      <c r="AF206" s="47">
        <v>820</v>
      </c>
      <c r="AG206" s="47">
        <v>461</v>
      </c>
      <c r="AH206" s="4">
        <f t="shared" si="444"/>
        <v>0</v>
      </c>
      <c r="AI206" s="33"/>
      <c r="AJ206" s="47">
        <v>877.54</v>
      </c>
      <c r="AK206" s="3">
        <v>598533</v>
      </c>
      <c r="AL206" s="4">
        <f t="shared" si="438"/>
        <v>-2348</v>
      </c>
      <c r="AM206" s="3">
        <v>2420000</v>
      </c>
      <c r="AN206" s="3">
        <f t="shared" si="468"/>
        <v>569489</v>
      </c>
      <c r="AO206" s="3">
        <f t="shared" si="411"/>
        <v>598533</v>
      </c>
      <c r="AP206" s="4">
        <f t="shared" si="412"/>
        <v>-2348</v>
      </c>
      <c r="AQ206" s="47" t="s">
        <v>13</v>
      </c>
      <c r="AT206" s="47">
        <v>820</v>
      </c>
      <c r="AV206" s="3">
        <v>1930</v>
      </c>
      <c r="AW206" s="4">
        <f t="shared" si="409"/>
        <v>744.14141414141409</v>
      </c>
      <c r="AX206" s="3">
        <f t="shared" si="410"/>
        <v>1185.8585858585859</v>
      </c>
      <c r="AY206" s="47">
        <v>0</v>
      </c>
      <c r="AZ206" s="47">
        <v>0</v>
      </c>
      <c r="BA206" s="3">
        <f t="shared" si="469"/>
        <v>1930</v>
      </c>
      <c r="BB206" s="47">
        <v>74</v>
      </c>
      <c r="BC206" s="47">
        <v>0.44</v>
      </c>
      <c r="BD206" s="47">
        <v>0</v>
      </c>
      <c r="BE206" s="3">
        <f t="shared" si="470"/>
        <v>310.60606060606062</v>
      </c>
      <c r="BF206" s="3">
        <f t="shared" si="471"/>
        <v>0</v>
      </c>
      <c r="BG206" s="3" t="b">
        <f t="shared" si="472"/>
        <v>1</v>
      </c>
      <c r="BH206" s="17"/>
      <c r="BI206" s="7"/>
      <c r="BJ206" s="12">
        <v>0</v>
      </c>
      <c r="BK206" s="4">
        <f t="shared" si="445"/>
        <v>1619.3939393939395</v>
      </c>
      <c r="BL206" s="4">
        <v>0</v>
      </c>
      <c r="BM206" s="4">
        <f t="shared" si="446"/>
        <v>0</v>
      </c>
      <c r="BN206" s="4">
        <f t="shared" si="447"/>
        <v>1619.3939393939395</v>
      </c>
      <c r="BO206" s="33"/>
      <c r="BP206" s="47">
        <v>509.07</v>
      </c>
      <c r="BQ206" s="3">
        <v>65807</v>
      </c>
      <c r="BR206" s="4">
        <v>629</v>
      </c>
      <c r="BS206" s="4">
        <f t="shared" si="473"/>
        <v>64735</v>
      </c>
      <c r="BT206" s="3">
        <f t="shared" si="487"/>
        <v>64772</v>
      </c>
      <c r="BU206" s="47">
        <v>0</v>
      </c>
      <c r="BV206" s="47" t="s">
        <v>14</v>
      </c>
      <c r="BY206" s="3">
        <v>1941</v>
      </c>
      <c r="BZ206" s="3">
        <v>1930</v>
      </c>
      <c r="CA206" s="3">
        <v>1608</v>
      </c>
      <c r="CB206" s="3">
        <f t="shared" si="429"/>
        <v>1608</v>
      </c>
      <c r="CC206" s="3">
        <v>0</v>
      </c>
      <c r="CD206" s="47">
        <v>0</v>
      </c>
      <c r="CE206" s="47">
        <v>0</v>
      </c>
      <c r="CF206" s="3">
        <f t="shared" si="474"/>
        <v>1608</v>
      </c>
      <c r="CG206" s="47">
        <v>16</v>
      </c>
      <c r="CL206" s="47">
        <v>0</v>
      </c>
      <c r="CM206" s="4">
        <f t="shared" si="449"/>
        <v>310.60606060606062</v>
      </c>
      <c r="CN206" s="4">
        <f t="shared" si="450"/>
        <v>1297.3939393939395</v>
      </c>
      <c r="CO206" s="4">
        <f t="shared" si="451"/>
        <v>0</v>
      </c>
      <c r="CP206" s="4">
        <f t="shared" si="452"/>
        <v>0</v>
      </c>
      <c r="CQ206" s="4">
        <f t="shared" si="453"/>
        <v>0</v>
      </c>
      <c r="CR206" s="4">
        <f t="shared" si="454"/>
        <v>322</v>
      </c>
      <c r="CS206" s="4">
        <f t="shared" si="455"/>
        <v>0</v>
      </c>
      <c r="CT206" s="47">
        <v>0</v>
      </c>
      <c r="CU206" s="32"/>
      <c r="CV206" s="47">
        <v>359.77</v>
      </c>
      <c r="CW206" s="47">
        <v>521</v>
      </c>
      <c r="CX206" s="4">
        <v>3</v>
      </c>
      <c r="CY206" s="3">
        <v>1608</v>
      </c>
      <c r="CZ206" s="47">
        <v>0</v>
      </c>
      <c r="DA206" s="47">
        <v>272</v>
      </c>
      <c r="DB206" s="47">
        <v>877</v>
      </c>
      <c r="DC206" s="47">
        <v>432</v>
      </c>
      <c r="DD206" s="3">
        <f t="shared" si="478"/>
        <v>310.60606060606062</v>
      </c>
      <c r="DE206" s="3">
        <f t="shared" si="479"/>
        <v>0</v>
      </c>
      <c r="DF206" s="4">
        <f t="shared" si="439"/>
        <v>998.39393939393938</v>
      </c>
      <c r="DG206" s="4">
        <v>0</v>
      </c>
      <c r="DH206" s="4">
        <f t="shared" si="475"/>
        <v>0</v>
      </c>
      <c r="DI206" s="3">
        <f t="shared" si="357"/>
        <v>0</v>
      </c>
      <c r="DJ206" s="3">
        <f t="shared" si="456"/>
        <v>299.00000000000011</v>
      </c>
      <c r="DL206" s="3">
        <f t="shared" si="463"/>
        <v>0</v>
      </c>
      <c r="DM206" s="3">
        <f t="shared" si="457"/>
        <v>0</v>
      </c>
      <c r="DN206" s="3">
        <f t="shared" si="458"/>
        <v>0</v>
      </c>
      <c r="DO206" s="3">
        <f t="shared" si="459"/>
        <v>0</v>
      </c>
      <c r="DP206" s="3">
        <f t="shared" si="476"/>
        <v>0</v>
      </c>
      <c r="DS206">
        <v>63</v>
      </c>
    </row>
    <row r="207" spans="1:123" x14ac:dyDescent="0.3">
      <c r="A207" s="1">
        <v>42574</v>
      </c>
      <c r="B207" s="3">
        <v>138656</v>
      </c>
      <c r="C207" s="4">
        <f t="shared" si="477"/>
        <v>-358</v>
      </c>
      <c r="D207" s="4">
        <f t="shared" si="465"/>
        <v>126820</v>
      </c>
      <c r="E207" s="3">
        <f t="shared" si="440"/>
        <v>138656</v>
      </c>
      <c r="F207" s="4">
        <f t="shared" si="480"/>
        <v>-358</v>
      </c>
      <c r="G207" s="4">
        <f t="shared" si="460"/>
        <v>0</v>
      </c>
      <c r="H207" s="33"/>
      <c r="I207" s="3">
        <v>57374</v>
      </c>
      <c r="J207" s="4">
        <f t="shared" si="377"/>
        <v>-673</v>
      </c>
      <c r="K207" s="4">
        <f t="shared" si="466"/>
        <v>36797</v>
      </c>
      <c r="L207" s="3">
        <f t="shared" si="483"/>
        <v>57374</v>
      </c>
      <c r="M207" s="4">
        <f t="shared" si="484"/>
        <v>-673</v>
      </c>
      <c r="O207" s="47"/>
      <c r="P207" s="47">
        <v>514</v>
      </c>
      <c r="Q207" s="21">
        <f t="shared" si="423"/>
        <v>174.1010101010101</v>
      </c>
      <c r="R207" s="21">
        <f t="shared" si="424"/>
        <v>339.8989898989899</v>
      </c>
      <c r="S207" s="33"/>
      <c r="T207" s="3">
        <v>89165</v>
      </c>
      <c r="U207" s="4">
        <f t="shared" si="443"/>
        <v>-90</v>
      </c>
      <c r="V207" s="4">
        <f t="shared" si="467"/>
        <v>81750</v>
      </c>
      <c r="W207" s="3">
        <f t="shared" si="461"/>
        <v>89165</v>
      </c>
      <c r="X207" s="4">
        <f t="shared" si="462"/>
        <v>-90</v>
      </c>
      <c r="Z207" s="47"/>
      <c r="AA207" s="47">
        <v>598</v>
      </c>
      <c r="AB207" s="3">
        <f t="shared" si="420"/>
        <v>598</v>
      </c>
      <c r="AC207" s="3">
        <v>0</v>
      </c>
      <c r="AD207" s="41">
        <f t="shared" si="485"/>
        <v>339.8989898989899</v>
      </c>
      <c r="AE207" s="3">
        <v>146539</v>
      </c>
      <c r="AF207" s="47">
        <v>809</v>
      </c>
      <c r="AG207" s="47">
        <v>424</v>
      </c>
      <c r="AH207" s="4">
        <f t="shared" si="444"/>
        <v>0</v>
      </c>
      <c r="AI207" s="33"/>
      <c r="AJ207" s="47">
        <v>877.26</v>
      </c>
      <c r="AK207" s="3">
        <v>597072</v>
      </c>
      <c r="AL207" s="4">
        <f t="shared" si="438"/>
        <v>-1461</v>
      </c>
      <c r="AM207" s="3">
        <v>2420000</v>
      </c>
      <c r="AN207" s="3">
        <f t="shared" si="468"/>
        <v>566762</v>
      </c>
      <c r="AO207" s="3">
        <f t="shared" si="411"/>
        <v>597072</v>
      </c>
      <c r="AP207" s="4">
        <f t="shared" si="412"/>
        <v>-1461</v>
      </c>
      <c r="AQ207" s="47" t="s">
        <v>13</v>
      </c>
      <c r="AT207" s="47">
        <v>809</v>
      </c>
      <c r="AV207" s="3">
        <v>1470</v>
      </c>
      <c r="AW207" s="4">
        <f t="shared" si="409"/>
        <v>732.12121212121212</v>
      </c>
      <c r="AX207" s="3">
        <f t="shared" si="410"/>
        <v>737.87878787878788</v>
      </c>
      <c r="AY207" s="47">
        <v>0</v>
      </c>
      <c r="AZ207" s="47">
        <v>0</v>
      </c>
      <c r="BA207" s="3">
        <f t="shared" si="469"/>
        <v>1470</v>
      </c>
      <c r="BB207" s="47">
        <v>76</v>
      </c>
      <c r="BC207" s="47">
        <v>0.45</v>
      </c>
      <c r="BD207" s="47">
        <v>0</v>
      </c>
      <c r="BE207" s="3">
        <f t="shared" si="470"/>
        <v>339.8989898989899</v>
      </c>
      <c r="BF207" s="3">
        <f t="shared" si="471"/>
        <v>0</v>
      </c>
      <c r="BG207" s="3" t="b">
        <f t="shared" si="472"/>
        <v>1</v>
      </c>
      <c r="BH207" s="17"/>
      <c r="BI207" s="7"/>
      <c r="BJ207" s="12">
        <v>0</v>
      </c>
      <c r="BK207" s="4">
        <f t="shared" si="445"/>
        <v>1130.1010101010102</v>
      </c>
      <c r="BL207" s="4">
        <v>0</v>
      </c>
      <c r="BM207" s="4">
        <f t="shared" si="446"/>
        <v>0</v>
      </c>
      <c r="BN207" s="4">
        <f t="shared" si="447"/>
        <v>1130.1010101010102</v>
      </c>
      <c r="BO207" s="33"/>
      <c r="BP207" s="47">
        <v>508.82</v>
      </c>
      <c r="BQ207" s="3">
        <v>65498</v>
      </c>
      <c r="BR207" s="4">
        <v>-309</v>
      </c>
      <c r="BS207" s="4">
        <f t="shared" si="473"/>
        <v>64735</v>
      </c>
      <c r="BT207" s="3">
        <f t="shared" ref="BT207" si="489">BT206</f>
        <v>64772</v>
      </c>
      <c r="BU207" s="4">
        <f t="shared" ref="BU207" si="490">BT207-BT206</f>
        <v>0</v>
      </c>
      <c r="BV207" s="47" t="s">
        <v>15</v>
      </c>
      <c r="BY207" s="3">
        <v>1472</v>
      </c>
      <c r="BZ207" s="3">
        <v>1470</v>
      </c>
      <c r="CA207" s="3">
        <v>1610</v>
      </c>
      <c r="CB207" s="3">
        <f t="shared" si="429"/>
        <v>1610</v>
      </c>
      <c r="CC207" s="3">
        <v>0</v>
      </c>
      <c r="CD207" s="47">
        <v>0</v>
      </c>
      <c r="CE207" s="47">
        <v>0</v>
      </c>
      <c r="CF207" s="3">
        <f t="shared" si="474"/>
        <v>1610</v>
      </c>
      <c r="CG207" s="47">
        <v>18</v>
      </c>
      <c r="CL207" s="47">
        <v>0</v>
      </c>
      <c r="CM207" s="4">
        <f t="shared" si="449"/>
        <v>339.8989898989899</v>
      </c>
      <c r="CN207" s="4">
        <f t="shared" si="450"/>
        <v>1130.1010101010102</v>
      </c>
      <c r="CO207" s="4">
        <f t="shared" si="451"/>
        <v>0</v>
      </c>
      <c r="CP207" s="4">
        <f t="shared" si="452"/>
        <v>140</v>
      </c>
      <c r="CQ207" s="4">
        <f t="shared" si="453"/>
        <v>0</v>
      </c>
      <c r="CR207" s="4">
        <f t="shared" si="454"/>
        <v>0</v>
      </c>
      <c r="CS207" s="4">
        <f t="shared" si="455"/>
        <v>0</v>
      </c>
      <c r="CT207" s="47">
        <v>0</v>
      </c>
      <c r="CU207" s="32"/>
      <c r="CV207" s="47">
        <v>359.77</v>
      </c>
      <c r="CW207" s="47">
        <v>521</v>
      </c>
      <c r="CX207" s="4">
        <v>0</v>
      </c>
      <c r="CY207" s="3">
        <v>1610</v>
      </c>
      <c r="CZ207" s="47">
        <v>0</v>
      </c>
      <c r="DA207" s="47">
        <v>303</v>
      </c>
      <c r="DB207" s="47">
        <v>849</v>
      </c>
      <c r="DC207" s="47">
        <v>433</v>
      </c>
      <c r="DD207" s="3">
        <f t="shared" si="478"/>
        <v>339.8989898989899</v>
      </c>
      <c r="DE207" s="3">
        <f t="shared" si="479"/>
        <v>0</v>
      </c>
      <c r="DF207" s="4">
        <f t="shared" si="439"/>
        <v>942.10101010101016</v>
      </c>
      <c r="DG207" s="4">
        <v>0</v>
      </c>
      <c r="DH207" s="4">
        <f t="shared" si="475"/>
        <v>0</v>
      </c>
      <c r="DI207" s="3">
        <f t="shared" si="357"/>
        <v>0</v>
      </c>
      <c r="DJ207" s="3">
        <f t="shared" si="456"/>
        <v>328</v>
      </c>
      <c r="DL207" s="3">
        <f t="shared" si="463"/>
        <v>0</v>
      </c>
      <c r="DM207" s="3">
        <f t="shared" si="457"/>
        <v>0</v>
      </c>
      <c r="DN207" s="3">
        <f t="shared" si="458"/>
        <v>0</v>
      </c>
      <c r="DO207" s="3">
        <f t="shared" si="459"/>
        <v>0</v>
      </c>
      <c r="DP207" s="3">
        <f t="shared" si="476"/>
        <v>0</v>
      </c>
      <c r="DS207">
        <v>66</v>
      </c>
    </row>
    <row r="208" spans="1:123" x14ac:dyDescent="0.3">
      <c r="A208" s="1">
        <v>42575</v>
      </c>
      <c r="B208" s="3">
        <v>138299</v>
      </c>
      <c r="C208" s="4">
        <f t="shared" si="477"/>
        <v>-357</v>
      </c>
      <c r="D208" s="4">
        <f t="shared" si="465"/>
        <v>126503</v>
      </c>
      <c r="E208" s="3">
        <f t="shared" si="440"/>
        <v>138299</v>
      </c>
      <c r="F208" s="4">
        <f t="shared" si="480"/>
        <v>-357</v>
      </c>
      <c r="G208" s="4">
        <f t="shared" si="460"/>
        <v>0</v>
      </c>
      <c r="H208" s="33"/>
      <c r="I208" s="3">
        <v>56853</v>
      </c>
      <c r="J208" s="4">
        <f t="shared" si="377"/>
        <v>-521</v>
      </c>
      <c r="K208" s="4">
        <f t="shared" si="466"/>
        <v>35807</v>
      </c>
      <c r="L208" s="3">
        <f t="shared" ref="L208:L225" si="491">I208</f>
        <v>56853</v>
      </c>
      <c r="M208" s="4">
        <f t="shared" ref="M208:M225" si="492">L208-L207</f>
        <v>-521</v>
      </c>
      <c r="O208" s="47"/>
      <c r="P208" s="47">
        <v>458</v>
      </c>
      <c r="Q208" s="21">
        <f t="shared" si="423"/>
        <v>194.86868686868689</v>
      </c>
      <c r="R208" s="21">
        <f t="shared" si="424"/>
        <v>263.13131313131311</v>
      </c>
      <c r="S208" s="33"/>
      <c r="T208" s="3">
        <v>88944</v>
      </c>
      <c r="U208" s="4">
        <f t="shared" si="443"/>
        <v>-221</v>
      </c>
      <c r="V208" s="4">
        <f t="shared" si="467"/>
        <v>81750</v>
      </c>
      <c r="W208" s="3">
        <f t="shared" si="461"/>
        <v>88944</v>
      </c>
      <c r="X208" s="4">
        <f t="shared" si="462"/>
        <v>-221</v>
      </c>
      <c r="Z208" s="47"/>
      <c r="AA208" s="47">
        <v>599</v>
      </c>
      <c r="AB208" s="3">
        <f t="shared" si="420"/>
        <v>599</v>
      </c>
      <c r="AC208" s="3">
        <v>0</v>
      </c>
      <c r="AD208" s="41">
        <f t="shared" si="485"/>
        <v>263.13131313131311</v>
      </c>
      <c r="AE208" s="3">
        <v>145797</v>
      </c>
      <c r="AF208" s="47">
        <v>780</v>
      </c>
      <c r="AG208" s="47">
        <v>406</v>
      </c>
      <c r="AH208" s="4">
        <f t="shared" si="444"/>
        <v>0</v>
      </c>
      <c r="AI208" s="33"/>
      <c r="AJ208" s="47">
        <v>876.82</v>
      </c>
      <c r="AK208" s="3">
        <v>594781</v>
      </c>
      <c r="AL208" s="4">
        <f t="shared" si="438"/>
        <v>-2291</v>
      </c>
      <c r="AM208" s="3">
        <v>2420000</v>
      </c>
      <c r="AN208" s="3">
        <f t="shared" si="468"/>
        <v>565297</v>
      </c>
      <c r="AO208" s="3">
        <f t="shared" si="411"/>
        <v>594781</v>
      </c>
      <c r="AP208" s="4">
        <f t="shared" si="412"/>
        <v>-2291</v>
      </c>
      <c r="AQ208" s="47" t="s">
        <v>13</v>
      </c>
      <c r="AT208" s="47">
        <v>780</v>
      </c>
      <c r="AV208" s="3">
        <v>1854</v>
      </c>
      <c r="AW208" s="4">
        <f t="shared" si="409"/>
        <v>696.92929292929284</v>
      </c>
      <c r="AX208" s="3">
        <f t="shared" si="410"/>
        <v>1157.0707070707072</v>
      </c>
      <c r="AY208" s="47">
        <v>0</v>
      </c>
      <c r="AZ208" s="47">
        <v>0</v>
      </c>
      <c r="BA208" s="3">
        <f t="shared" si="469"/>
        <v>1854</v>
      </c>
      <c r="BB208" s="47">
        <v>81</v>
      </c>
      <c r="BC208" s="47">
        <v>0.48</v>
      </c>
      <c r="BD208" s="47">
        <v>0</v>
      </c>
      <c r="BE208" s="3">
        <f t="shared" si="470"/>
        <v>263.13131313131311</v>
      </c>
      <c r="BF208" s="3">
        <f t="shared" si="471"/>
        <v>0</v>
      </c>
      <c r="BG208" s="3" t="b">
        <f t="shared" si="472"/>
        <v>1</v>
      </c>
      <c r="BH208" s="17"/>
      <c r="BI208" s="7"/>
      <c r="BJ208" s="12">
        <v>0</v>
      </c>
      <c r="BK208" s="4">
        <f t="shared" si="445"/>
        <v>1590.8686868686868</v>
      </c>
      <c r="BL208" s="4">
        <v>0</v>
      </c>
      <c r="BM208" s="4">
        <f t="shared" si="446"/>
        <v>0</v>
      </c>
      <c r="BN208" s="4">
        <f t="shared" si="447"/>
        <v>1590.8686868686868</v>
      </c>
      <c r="BO208" s="33"/>
      <c r="BP208" s="47">
        <v>509.34</v>
      </c>
      <c r="BQ208" s="3">
        <v>66144</v>
      </c>
      <c r="BR208" s="4">
        <v>646</v>
      </c>
      <c r="BS208" s="4">
        <f t="shared" si="473"/>
        <v>64735</v>
      </c>
      <c r="BT208" s="18">
        <f>BQ208</f>
        <v>66144</v>
      </c>
      <c r="BU208" s="3">
        <f>BT208-BT151</f>
        <v>50</v>
      </c>
      <c r="BV208" s="47" t="s">
        <v>20</v>
      </c>
      <c r="BY208" s="3">
        <v>1865</v>
      </c>
      <c r="BZ208" s="3">
        <v>1854</v>
      </c>
      <c r="CA208" s="3">
        <v>1520</v>
      </c>
      <c r="CB208" s="3">
        <f t="shared" si="429"/>
        <v>1520</v>
      </c>
      <c r="CC208" s="3">
        <v>0</v>
      </c>
      <c r="CD208" s="47">
        <v>0</v>
      </c>
      <c r="CE208" s="47">
        <v>0</v>
      </c>
      <c r="CF208" s="3">
        <f t="shared" si="474"/>
        <v>1520</v>
      </c>
      <c r="CG208" s="47">
        <v>19</v>
      </c>
      <c r="CH208" s="4">
        <f t="shared" ref="CH208" si="493">BU208/1.98</f>
        <v>25.252525252525253</v>
      </c>
      <c r="CI208" s="4">
        <f t="shared" ref="CI208" si="494">MIN(CH208,BF208+BE208)</f>
        <v>25.252525252525253</v>
      </c>
      <c r="CJ208" s="4">
        <f>MIN(CH208-CI208,BK208)</f>
        <v>0</v>
      </c>
      <c r="CK208" s="4">
        <f t="shared" ref="CK208" si="495">MAX(0,CH208-CI208-CJ208)</f>
        <v>0</v>
      </c>
      <c r="CL208" s="47">
        <v>0</v>
      </c>
      <c r="CM208" s="4">
        <f t="shared" si="449"/>
        <v>237.87878787878785</v>
      </c>
      <c r="CN208" s="4">
        <f t="shared" si="450"/>
        <v>1282.1212121212122</v>
      </c>
      <c r="CO208" s="4">
        <f t="shared" si="451"/>
        <v>0</v>
      </c>
      <c r="CP208" s="4">
        <f t="shared" si="452"/>
        <v>0</v>
      </c>
      <c r="CQ208" s="4">
        <f t="shared" si="453"/>
        <v>0</v>
      </c>
      <c r="CR208" s="4">
        <f t="shared" si="454"/>
        <v>308.7474747474746</v>
      </c>
      <c r="CS208" s="4">
        <f t="shared" si="455"/>
        <v>0</v>
      </c>
      <c r="CT208" s="47">
        <v>0</v>
      </c>
      <c r="CU208" s="32"/>
      <c r="CV208" s="47">
        <v>359.77</v>
      </c>
      <c r="CW208" s="47">
        <v>521</v>
      </c>
      <c r="CX208" s="4">
        <v>0</v>
      </c>
      <c r="CY208" s="3">
        <v>1520</v>
      </c>
      <c r="CZ208" s="47">
        <v>0</v>
      </c>
      <c r="DA208" s="47">
        <v>303</v>
      </c>
      <c r="DB208" s="47">
        <v>849</v>
      </c>
      <c r="DC208" s="47">
        <v>347</v>
      </c>
      <c r="DD208" s="3">
        <f t="shared" si="478"/>
        <v>237.87878787878785</v>
      </c>
      <c r="DE208" s="3">
        <f t="shared" si="479"/>
        <v>0</v>
      </c>
      <c r="DF208" s="4">
        <f t="shared" si="439"/>
        <v>958.12121212121212</v>
      </c>
      <c r="DG208" s="4">
        <v>0</v>
      </c>
      <c r="DH208" s="4">
        <f t="shared" si="475"/>
        <v>0</v>
      </c>
      <c r="DI208" s="3">
        <f t="shared" si="357"/>
        <v>0</v>
      </c>
      <c r="DJ208" s="3">
        <f t="shared" si="456"/>
        <v>324.00000000000011</v>
      </c>
      <c r="DL208" s="3">
        <f t="shared" si="463"/>
        <v>0</v>
      </c>
      <c r="DM208" s="3">
        <f t="shared" si="457"/>
        <v>0</v>
      </c>
      <c r="DN208" s="3">
        <f t="shared" si="458"/>
        <v>0</v>
      </c>
      <c r="DO208" s="3">
        <f t="shared" si="459"/>
        <v>0</v>
      </c>
      <c r="DP208" s="3">
        <f t="shared" si="476"/>
        <v>0</v>
      </c>
      <c r="DS208">
        <v>66</v>
      </c>
    </row>
    <row r="209" spans="1:123" x14ac:dyDescent="0.3">
      <c r="A209" s="1">
        <v>42576</v>
      </c>
      <c r="B209" s="3">
        <v>137943</v>
      </c>
      <c r="C209" s="4">
        <f t="shared" si="477"/>
        <v>-356</v>
      </c>
      <c r="D209" s="4">
        <f t="shared" si="465"/>
        <v>125974</v>
      </c>
      <c r="E209" s="3">
        <f t="shared" si="440"/>
        <v>137943</v>
      </c>
      <c r="F209" s="4">
        <f t="shared" si="480"/>
        <v>-356</v>
      </c>
      <c r="G209" s="4">
        <f t="shared" si="460"/>
        <v>0</v>
      </c>
      <c r="H209" s="33"/>
      <c r="I209" s="3">
        <v>56197</v>
      </c>
      <c r="J209" s="4">
        <f t="shared" si="377"/>
        <v>-656</v>
      </c>
      <c r="K209" s="4">
        <f t="shared" si="466"/>
        <v>34808</v>
      </c>
      <c r="L209" s="3">
        <f t="shared" si="491"/>
        <v>56197</v>
      </c>
      <c r="M209" s="4">
        <f t="shared" si="492"/>
        <v>-656</v>
      </c>
      <c r="O209" s="47"/>
      <c r="P209" s="47">
        <v>503</v>
      </c>
      <c r="Q209" s="21">
        <f t="shared" si="423"/>
        <v>171.68686868686871</v>
      </c>
      <c r="R209" s="21">
        <f t="shared" si="424"/>
        <v>331.31313131313129</v>
      </c>
      <c r="S209" s="33"/>
      <c r="T209" s="3">
        <v>88812</v>
      </c>
      <c r="U209" s="4">
        <f t="shared" si="443"/>
        <v>-132</v>
      </c>
      <c r="V209" s="4">
        <f t="shared" si="467"/>
        <v>81750</v>
      </c>
      <c r="W209" s="3">
        <f t="shared" si="461"/>
        <v>88812</v>
      </c>
      <c r="X209" s="4">
        <f t="shared" si="462"/>
        <v>-132</v>
      </c>
      <c r="Z209" s="47"/>
      <c r="AA209" s="47">
        <v>600</v>
      </c>
      <c r="AB209" s="3">
        <f t="shared" si="420"/>
        <v>600</v>
      </c>
      <c r="AC209" s="3">
        <v>0</v>
      </c>
      <c r="AD209" s="41">
        <f t="shared" si="485"/>
        <v>331.31313131313129</v>
      </c>
      <c r="AE209" s="3">
        <v>145009</v>
      </c>
      <c r="AF209" s="47">
        <v>841</v>
      </c>
      <c r="AG209" s="47">
        <v>444</v>
      </c>
      <c r="AH209" s="4">
        <f t="shared" si="444"/>
        <v>0</v>
      </c>
      <c r="AI209" s="33"/>
      <c r="AJ209" s="47">
        <v>876.54</v>
      </c>
      <c r="AK209" s="3">
        <v>593328</v>
      </c>
      <c r="AL209" s="4">
        <f t="shared" si="438"/>
        <v>-1453</v>
      </c>
      <c r="AM209" s="3">
        <v>2420000</v>
      </c>
      <c r="AN209" s="3">
        <f t="shared" si="468"/>
        <v>563738</v>
      </c>
      <c r="AO209" s="3">
        <f t="shared" si="411"/>
        <v>593328</v>
      </c>
      <c r="AP209" s="4">
        <f t="shared" si="412"/>
        <v>-1453</v>
      </c>
      <c r="AQ209" s="47" t="s">
        <v>13</v>
      </c>
      <c r="AT209" s="47">
        <v>841</v>
      </c>
      <c r="AV209" s="3">
        <v>1488</v>
      </c>
      <c r="AW209" s="4">
        <f t="shared" si="409"/>
        <v>754.16161616161617</v>
      </c>
      <c r="AX209" s="3">
        <f t="shared" si="410"/>
        <v>733.83838383838383</v>
      </c>
      <c r="AY209" s="47">
        <v>0</v>
      </c>
      <c r="AZ209" s="47">
        <v>0</v>
      </c>
      <c r="BA209" s="3">
        <f t="shared" si="469"/>
        <v>1488</v>
      </c>
      <c r="BB209" s="47">
        <v>86</v>
      </c>
      <c r="BC209" s="47">
        <v>0.51</v>
      </c>
      <c r="BD209" s="47">
        <v>0</v>
      </c>
      <c r="BE209" s="3">
        <f t="shared" si="470"/>
        <v>331.31313131313129</v>
      </c>
      <c r="BF209" s="3">
        <f t="shared" si="471"/>
        <v>0</v>
      </c>
      <c r="BG209" s="3" t="b">
        <f t="shared" si="472"/>
        <v>1</v>
      </c>
      <c r="BH209" s="17"/>
      <c r="BI209" s="7"/>
      <c r="BJ209" s="12">
        <v>0</v>
      </c>
      <c r="BK209" s="4">
        <f t="shared" si="445"/>
        <v>1156.6868686868688</v>
      </c>
      <c r="BL209" s="4">
        <v>0</v>
      </c>
      <c r="BM209" s="4">
        <f t="shared" si="446"/>
        <v>0</v>
      </c>
      <c r="BN209" s="4">
        <f t="shared" si="447"/>
        <v>1156.6868686868688</v>
      </c>
      <c r="BO209" s="33"/>
      <c r="BP209" s="47">
        <v>509.25</v>
      </c>
      <c r="BQ209" s="3">
        <v>66032</v>
      </c>
      <c r="BR209" s="4">
        <v>-112</v>
      </c>
      <c r="BS209" s="4">
        <f t="shared" si="473"/>
        <v>64331</v>
      </c>
      <c r="BT209" s="3">
        <f>BQ209</f>
        <v>66032</v>
      </c>
      <c r="BU209" s="4">
        <f>BT151-BT208</f>
        <v>-50</v>
      </c>
      <c r="BV209" s="47" t="s">
        <v>21</v>
      </c>
      <c r="BY209" s="3">
        <v>1494</v>
      </c>
      <c r="BZ209" s="3">
        <v>1488</v>
      </c>
      <c r="CA209" s="3">
        <v>1529</v>
      </c>
      <c r="CB209" s="3">
        <f t="shared" si="429"/>
        <v>1503.7474747474748</v>
      </c>
      <c r="CC209" s="3">
        <f t="shared" ref="CC209" si="496">-BU209/1.98</f>
        <v>25.252525252525253</v>
      </c>
      <c r="CD209" s="47">
        <v>0</v>
      </c>
      <c r="CE209" s="47">
        <v>0</v>
      </c>
      <c r="CF209" s="3">
        <f t="shared" si="474"/>
        <v>1529</v>
      </c>
      <c r="CG209" s="47">
        <v>21</v>
      </c>
      <c r="CL209" s="4">
        <f t="shared" ref="CL209" si="497">MIN(CF209,-BU209/1.98-CG209)</f>
        <v>4.2525252525252526</v>
      </c>
      <c r="CM209" s="4">
        <f t="shared" si="449"/>
        <v>331.31313131313129</v>
      </c>
      <c r="CN209" s="4">
        <f t="shared" si="450"/>
        <v>1156.6868686868688</v>
      </c>
      <c r="CO209" s="4">
        <f t="shared" si="451"/>
        <v>0</v>
      </c>
      <c r="CP209" s="4">
        <f t="shared" si="452"/>
        <v>36.747474747474747</v>
      </c>
      <c r="CQ209" s="4">
        <f t="shared" si="453"/>
        <v>0</v>
      </c>
      <c r="CR209" s="4">
        <f t="shared" si="454"/>
        <v>0</v>
      </c>
      <c r="CS209" s="4">
        <f t="shared" si="455"/>
        <v>0</v>
      </c>
      <c r="CT209" s="47">
        <v>0</v>
      </c>
      <c r="CU209" s="32"/>
      <c r="CV209" s="47">
        <v>359.8</v>
      </c>
      <c r="CW209" s="47">
        <v>523</v>
      </c>
      <c r="CX209" s="4">
        <v>2</v>
      </c>
      <c r="CY209" s="3">
        <v>1529</v>
      </c>
      <c r="CZ209" s="47">
        <v>0</v>
      </c>
      <c r="DA209" s="47">
        <v>330</v>
      </c>
      <c r="DB209" s="47">
        <v>843</v>
      </c>
      <c r="DC209" s="47">
        <v>335</v>
      </c>
      <c r="DD209" s="3">
        <f t="shared" si="478"/>
        <v>331.31313131313129</v>
      </c>
      <c r="DE209" s="3">
        <f t="shared" si="479"/>
        <v>4.2525252525252526</v>
      </c>
      <c r="DF209" s="4">
        <f t="shared" si="439"/>
        <v>842.43434343434342</v>
      </c>
      <c r="DG209" s="4">
        <v>0</v>
      </c>
      <c r="DH209" s="4">
        <f t="shared" si="475"/>
        <v>0</v>
      </c>
      <c r="DI209" s="3">
        <f t="shared" si="357"/>
        <v>0</v>
      </c>
      <c r="DJ209" s="3">
        <f t="shared" si="456"/>
        <v>351.00000000000023</v>
      </c>
      <c r="DL209" s="3">
        <f t="shared" si="463"/>
        <v>0</v>
      </c>
      <c r="DM209" s="3">
        <f t="shared" si="457"/>
        <v>0</v>
      </c>
      <c r="DN209" s="3">
        <f t="shared" si="458"/>
        <v>0</v>
      </c>
      <c r="DO209" s="3">
        <f t="shared" si="459"/>
        <v>0</v>
      </c>
      <c r="DP209" s="3">
        <f t="shared" si="476"/>
        <v>0</v>
      </c>
      <c r="DS209">
        <v>69</v>
      </c>
    </row>
    <row r="210" spans="1:123" x14ac:dyDescent="0.3">
      <c r="A210" s="1">
        <v>42577</v>
      </c>
      <c r="B210" s="3">
        <v>137765</v>
      </c>
      <c r="C210" s="4">
        <f t="shared" si="477"/>
        <v>-178</v>
      </c>
      <c r="D210" s="4">
        <f t="shared" si="465"/>
        <v>125974</v>
      </c>
      <c r="E210" s="3">
        <f t="shared" si="440"/>
        <v>137765</v>
      </c>
      <c r="F210" s="4">
        <f t="shared" si="480"/>
        <v>-178</v>
      </c>
      <c r="G210" s="4">
        <f t="shared" si="460"/>
        <v>0</v>
      </c>
      <c r="H210" s="33"/>
      <c r="I210" s="3">
        <v>55479</v>
      </c>
      <c r="J210" s="4">
        <f t="shared" si="377"/>
        <v>-718</v>
      </c>
      <c r="K210" s="4">
        <f t="shared" si="466"/>
        <v>34397</v>
      </c>
      <c r="L210" s="3">
        <f t="shared" si="491"/>
        <v>55479</v>
      </c>
      <c r="M210" s="4">
        <f t="shared" si="492"/>
        <v>-718</v>
      </c>
      <c r="O210" s="47"/>
      <c r="P210" s="47">
        <v>522</v>
      </c>
      <c r="Q210" s="21">
        <f t="shared" si="423"/>
        <v>159.37373737373736</v>
      </c>
      <c r="R210" s="21">
        <f t="shared" si="424"/>
        <v>362.62626262626264</v>
      </c>
      <c r="S210" s="33"/>
      <c r="T210" s="3">
        <v>88743</v>
      </c>
      <c r="U210" s="4">
        <f t="shared" si="443"/>
        <v>-69</v>
      </c>
      <c r="V210" s="4">
        <f t="shared" si="467"/>
        <v>81750</v>
      </c>
      <c r="W210" s="3">
        <f t="shared" si="461"/>
        <v>88743</v>
      </c>
      <c r="X210" s="4">
        <f t="shared" si="462"/>
        <v>-69</v>
      </c>
      <c r="Z210" s="47"/>
      <c r="AA210" s="47">
        <v>600</v>
      </c>
      <c r="AB210" s="3">
        <f t="shared" si="420"/>
        <v>600</v>
      </c>
      <c r="AC210" s="3">
        <v>0</v>
      </c>
      <c r="AD210" s="41">
        <f t="shared" si="485"/>
        <v>362.62626262626264</v>
      </c>
      <c r="AE210" s="3">
        <v>144222</v>
      </c>
      <c r="AF210" s="47">
        <v>929</v>
      </c>
      <c r="AG210" s="47">
        <v>532</v>
      </c>
      <c r="AH210" s="4">
        <f t="shared" si="444"/>
        <v>0</v>
      </c>
      <c r="AI210" s="33"/>
      <c r="AJ210" s="47">
        <v>876.36</v>
      </c>
      <c r="AK210" s="3">
        <v>592393</v>
      </c>
      <c r="AL210" s="4">
        <f t="shared" si="438"/>
        <v>-935</v>
      </c>
      <c r="AM210" s="3">
        <v>2420000</v>
      </c>
      <c r="AN210" s="3">
        <f t="shared" si="468"/>
        <v>561980</v>
      </c>
      <c r="AO210" s="3">
        <f t="shared" si="411"/>
        <v>592393</v>
      </c>
      <c r="AP210" s="4">
        <f t="shared" si="412"/>
        <v>-935</v>
      </c>
      <c r="AQ210" s="47" t="s">
        <v>13</v>
      </c>
      <c r="AT210" s="47">
        <v>929</v>
      </c>
      <c r="AV210" s="3">
        <v>1324</v>
      </c>
      <c r="AW210" s="4">
        <f t="shared" si="409"/>
        <v>851.77777777777783</v>
      </c>
      <c r="AX210" s="3">
        <f t="shared" si="410"/>
        <v>472.22222222222223</v>
      </c>
      <c r="AY210" s="47">
        <v>0</v>
      </c>
      <c r="AZ210" s="47">
        <v>0</v>
      </c>
      <c r="BA210" s="3">
        <f t="shared" si="469"/>
        <v>1324</v>
      </c>
      <c r="BB210" s="47">
        <v>76</v>
      </c>
      <c r="BC210" s="47">
        <v>0.45</v>
      </c>
      <c r="BD210" s="47">
        <v>0</v>
      </c>
      <c r="BE210" s="3">
        <f t="shared" si="470"/>
        <v>362.62626262626264</v>
      </c>
      <c r="BF210" s="3">
        <f t="shared" si="471"/>
        <v>0</v>
      </c>
      <c r="BG210" s="3" t="b">
        <f t="shared" si="472"/>
        <v>1</v>
      </c>
      <c r="BH210" s="17"/>
      <c r="BI210" s="7"/>
      <c r="BJ210" s="12">
        <v>0</v>
      </c>
      <c r="BK210" s="4">
        <f t="shared" si="445"/>
        <v>961.37373737373741</v>
      </c>
      <c r="BL210" s="4">
        <v>0</v>
      </c>
      <c r="BM210" s="4">
        <f t="shared" si="446"/>
        <v>0</v>
      </c>
      <c r="BN210" s="4">
        <f t="shared" si="447"/>
        <v>961.37373737373741</v>
      </c>
      <c r="BO210" s="33"/>
      <c r="BP210" s="47">
        <v>508.74</v>
      </c>
      <c r="BQ210" s="3">
        <v>65400</v>
      </c>
      <c r="BR210" s="4">
        <v>-632</v>
      </c>
      <c r="BS210" s="4">
        <f t="shared" si="473"/>
        <v>64331</v>
      </c>
      <c r="BT210" s="3">
        <f>BQ210</f>
        <v>65400</v>
      </c>
      <c r="BU210" s="4">
        <v>0</v>
      </c>
      <c r="BV210" s="47" t="s">
        <v>15</v>
      </c>
      <c r="BY210" s="3">
        <v>1317</v>
      </c>
      <c r="BZ210" s="3">
        <v>1324</v>
      </c>
      <c r="CA210" s="3">
        <v>1618</v>
      </c>
      <c r="CB210" s="3">
        <f t="shared" si="429"/>
        <v>1618</v>
      </c>
      <c r="CC210" s="3">
        <v>0</v>
      </c>
      <c r="CD210" s="47">
        <v>0</v>
      </c>
      <c r="CE210" s="47">
        <v>0</v>
      </c>
      <c r="CF210" s="3">
        <f t="shared" si="474"/>
        <v>1618</v>
      </c>
      <c r="CG210" s="47">
        <v>18</v>
      </c>
      <c r="CL210" s="47">
        <v>0</v>
      </c>
      <c r="CM210" s="4">
        <f t="shared" si="449"/>
        <v>362.62626262626264</v>
      </c>
      <c r="CN210" s="4">
        <f t="shared" si="450"/>
        <v>961.37373737373741</v>
      </c>
      <c r="CO210" s="4">
        <f t="shared" si="451"/>
        <v>0</v>
      </c>
      <c r="CP210" s="4">
        <f t="shared" si="452"/>
        <v>294</v>
      </c>
      <c r="CQ210" s="4">
        <f t="shared" si="453"/>
        <v>0</v>
      </c>
      <c r="CR210" s="4">
        <f t="shared" si="454"/>
        <v>0</v>
      </c>
      <c r="CS210" s="4">
        <f t="shared" si="455"/>
        <v>0</v>
      </c>
      <c r="CT210" s="47">
        <v>0</v>
      </c>
      <c r="CU210" s="32"/>
      <c r="CV210" s="47">
        <v>359.8</v>
      </c>
      <c r="CW210" s="47">
        <v>523</v>
      </c>
      <c r="CX210" s="4">
        <v>0</v>
      </c>
      <c r="CY210" s="3">
        <v>1618</v>
      </c>
      <c r="CZ210" s="47">
        <v>0</v>
      </c>
      <c r="DA210" s="47">
        <v>352</v>
      </c>
      <c r="DB210" s="47">
        <v>880</v>
      </c>
      <c r="DC210" s="47">
        <v>357</v>
      </c>
      <c r="DD210" s="3">
        <f t="shared" si="478"/>
        <v>362.62626262626264</v>
      </c>
      <c r="DE210" s="3">
        <f t="shared" si="479"/>
        <v>0</v>
      </c>
      <c r="DF210" s="4">
        <f t="shared" si="439"/>
        <v>874.37373737373741</v>
      </c>
      <c r="DG210" s="4">
        <v>0</v>
      </c>
      <c r="DH210" s="4">
        <f t="shared" si="475"/>
        <v>0</v>
      </c>
      <c r="DI210" s="3">
        <f t="shared" si="357"/>
        <v>0</v>
      </c>
      <c r="DJ210" s="3">
        <f t="shared" si="456"/>
        <v>381</v>
      </c>
      <c r="DL210" s="3">
        <f t="shared" si="463"/>
        <v>0</v>
      </c>
      <c r="DM210" s="3">
        <f t="shared" si="457"/>
        <v>0</v>
      </c>
      <c r="DN210" s="3">
        <f t="shared" si="458"/>
        <v>0</v>
      </c>
      <c r="DO210" s="3">
        <f t="shared" si="459"/>
        <v>0</v>
      </c>
      <c r="DP210" s="3">
        <f t="shared" si="476"/>
        <v>0</v>
      </c>
      <c r="DS210">
        <v>74</v>
      </c>
    </row>
    <row r="211" spans="1:123" x14ac:dyDescent="0.3">
      <c r="A211" s="1">
        <v>42578</v>
      </c>
      <c r="B211" s="3">
        <v>137409</v>
      </c>
      <c r="C211" s="4">
        <f t="shared" si="477"/>
        <v>-356</v>
      </c>
      <c r="D211" s="4">
        <f t="shared" si="465"/>
        <v>125300</v>
      </c>
      <c r="E211" s="3">
        <f t="shared" si="440"/>
        <v>137409</v>
      </c>
      <c r="F211" s="4">
        <f t="shared" si="480"/>
        <v>-356</v>
      </c>
      <c r="G211" s="4">
        <f t="shared" si="460"/>
        <v>0</v>
      </c>
      <c r="H211" s="33"/>
      <c r="I211" s="3">
        <v>54872</v>
      </c>
      <c r="J211" s="4">
        <f t="shared" si="377"/>
        <v>-607</v>
      </c>
      <c r="K211" s="4">
        <f t="shared" si="466"/>
        <v>34242</v>
      </c>
      <c r="L211" s="3">
        <f t="shared" si="491"/>
        <v>54872</v>
      </c>
      <c r="M211" s="4">
        <f t="shared" si="492"/>
        <v>-607</v>
      </c>
      <c r="O211" s="47"/>
      <c r="P211" s="47">
        <v>478</v>
      </c>
      <c r="Q211" s="21">
        <f t="shared" si="423"/>
        <v>171.43434343434342</v>
      </c>
      <c r="R211" s="21">
        <f t="shared" si="424"/>
        <v>306.56565656565658</v>
      </c>
      <c r="S211" s="33"/>
      <c r="T211" s="3">
        <v>88556</v>
      </c>
      <c r="U211" s="4">
        <f t="shared" si="443"/>
        <v>-187</v>
      </c>
      <c r="V211" s="4">
        <f t="shared" si="467"/>
        <v>81562</v>
      </c>
      <c r="W211" s="3">
        <f t="shared" si="461"/>
        <v>88556</v>
      </c>
      <c r="X211" s="4">
        <f t="shared" si="462"/>
        <v>-187</v>
      </c>
      <c r="Z211" s="47"/>
      <c r="AA211" s="47">
        <v>600</v>
      </c>
      <c r="AB211" s="3">
        <f t="shared" si="420"/>
        <v>600</v>
      </c>
      <c r="AC211" s="3">
        <v>0</v>
      </c>
      <c r="AD211" s="41">
        <f t="shared" si="485"/>
        <v>306.56565656565658</v>
      </c>
      <c r="AE211" s="3">
        <v>143428</v>
      </c>
      <c r="AF211" s="47">
        <v>855</v>
      </c>
      <c r="AG211" s="47">
        <v>455</v>
      </c>
      <c r="AH211" s="4">
        <f t="shared" si="444"/>
        <v>0</v>
      </c>
      <c r="AI211" s="33"/>
      <c r="AJ211" s="47">
        <v>876.04</v>
      </c>
      <c r="AK211" s="3">
        <v>590733</v>
      </c>
      <c r="AL211" s="4">
        <f t="shared" si="438"/>
        <v>-1660</v>
      </c>
      <c r="AM211" s="3">
        <v>2420000</v>
      </c>
      <c r="AN211" s="3">
        <f t="shared" si="468"/>
        <v>560775</v>
      </c>
      <c r="AO211" s="3">
        <f t="shared" si="411"/>
        <v>590733</v>
      </c>
      <c r="AP211" s="4">
        <f t="shared" si="412"/>
        <v>-1660</v>
      </c>
      <c r="AQ211" s="47" t="s">
        <v>13</v>
      </c>
      <c r="AT211" s="47">
        <v>855</v>
      </c>
      <c r="AV211" s="3">
        <v>1605</v>
      </c>
      <c r="AW211" s="4">
        <f t="shared" si="409"/>
        <v>766.61616161616166</v>
      </c>
      <c r="AX211" s="3">
        <f t="shared" si="410"/>
        <v>838.38383838383834</v>
      </c>
      <c r="AY211" s="47">
        <v>0</v>
      </c>
      <c r="AZ211" s="47">
        <v>0</v>
      </c>
      <c r="BA211" s="3">
        <f t="shared" si="469"/>
        <v>1605</v>
      </c>
      <c r="BB211" s="47">
        <v>87</v>
      </c>
      <c r="BC211" s="47">
        <v>0.52</v>
      </c>
      <c r="BD211" s="47">
        <v>0</v>
      </c>
      <c r="BE211" s="3">
        <f t="shared" si="470"/>
        <v>306.56565656565658</v>
      </c>
      <c r="BF211" s="3">
        <f t="shared" si="471"/>
        <v>0</v>
      </c>
      <c r="BG211" s="3" t="b">
        <f t="shared" si="472"/>
        <v>1</v>
      </c>
      <c r="BH211" s="17"/>
      <c r="BI211" s="7"/>
      <c r="BJ211" s="12">
        <v>0</v>
      </c>
      <c r="BK211" s="4">
        <f t="shared" si="445"/>
        <v>1298.4343434343434</v>
      </c>
      <c r="BL211" s="4">
        <v>0</v>
      </c>
      <c r="BM211" s="4">
        <f t="shared" si="446"/>
        <v>0</v>
      </c>
      <c r="BN211" s="4">
        <f t="shared" si="447"/>
        <v>1298.4343434343434</v>
      </c>
      <c r="BO211" s="33"/>
      <c r="BP211" s="47">
        <v>508.67</v>
      </c>
      <c r="BQ211" s="3">
        <v>65314</v>
      </c>
      <c r="BR211" s="4">
        <v>-86</v>
      </c>
      <c r="BS211" s="4">
        <f t="shared" si="473"/>
        <v>64331</v>
      </c>
      <c r="BT211" s="3">
        <f t="shared" ref="BT211:BT212" si="498">BQ211</f>
        <v>65314</v>
      </c>
      <c r="BU211" s="4">
        <v>0</v>
      </c>
      <c r="BV211" s="47" t="s">
        <v>15</v>
      </c>
      <c r="BY211" s="3">
        <v>1614</v>
      </c>
      <c r="BZ211" s="3">
        <v>1605</v>
      </c>
      <c r="CA211" s="3">
        <v>1636</v>
      </c>
      <c r="CB211" s="3">
        <f t="shared" si="429"/>
        <v>1636</v>
      </c>
      <c r="CC211" s="3">
        <v>0</v>
      </c>
      <c r="CD211" s="47">
        <v>0</v>
      </c>
      <c r="CE211" s="47">
        <v>0</v>
      </c>
      <c r="CF211" s="3">
        <f t="shared" si="474"/>
        <v>1636</v>
      </c>
      <c r="CG211" s="47">
        <v>21</v>
      </c>
      <c r="CL211" s="47">
        <v>0</v>
      </c>
      <c r="CM211" s="4">
        <f t="shared" si="449"/>
        <v>306.56565656565658</v>
      </c>
      <c r="CN211" s="4">
        <f t="shared" si="450"/>
        <v>1298.4343434343434</v>
      </c>
      <c r="CO211" s="4">
        <f t="shared" si="451"/>
        <v>0</v>
      </c>
      <c r="CP211" s="4">
        <f t="shared" si="452"/>
        <v>31</v>
      </c>
      <c r="CQ211" s="4">
        <f t="shared" si="453"/>
        <v>0</v>
      </c>
      <c r="CR211" s="4">
        <f t="shared" si="454"/>
        <v>0</v>
      </c>
      <c r="CS211" s="4">
        <f t="shared" si="455"/>
        <v>0</v>
      </c>
      <c r="CT211" s="47">
        <v>0</v>
      </c>
      <c r="CU211" s="32"/>
      <c r="CV211" s="47">
        <v>359.8</v>
      </c>
      <c r="CW211" s="47">
        <v>523</v>
      </c>
      <c r="CX211" s="4">
        <v>0</v>
      </c>
      <c r="CY211" s="3">
        <v>1636</v>
      </c>
      <c r="CZ211" s="47">
        <v>0</v>
      </c>
      <c r="DA211" s="47">
        <v>352</v>
      </c>
      <c r="DB211" s="47">
        <v>893</v>
      </c>
      <c r="DC211" s="47">
        <v>360</v>
      </c>
      <c r="DD211" s="3">
        <f t="shared" si="478"/>
        <v>306.56565656565658</v>
      </c>
      <c r="DE211" s="3">
        <f t="shared" si="479"/>
        <v>0</v>
      </c>
      <c r="DF211" s="4">
        <f t="shared" si="439"/>
        <v>946.43434343434342</v>
      </c>
      <c r="DG211" s="4">
        <v>0</v>
      </c>
      <c r="DH211" s="4">
        <f t="shared" si="475"/>
        <v>0</v>
      </c>
      <c r="DI211" s="3">
        <f t="shared" si="357"/>
        <v>0</v>
      </c>
      <c r="DJ211" s="3">
        <f t="shared" si="456"/>
        <v>383</v>
      </c>
      <c r="DL211" s="3">
        <f t="shared" si="463"/>
        <v>0</v>
      </c>
      <c r="DM211" s="3">
        <f t="shared" si="457"/>
        <v>0</v>
      </c>
      <c r="DN211" s="3">
        <f t="shared" si="458"/>
        <v>0</v>
      </c>
      <c r="DO211" s="3">
        <f t="shared" si="459"/>
        <v>0</v>
      </c>
      <c r="DP211" s="3">
        <f t="shared" si="476"/>
        <v>0</v>
      </c>
      <c r="DS211">
        <v>76</v>
      </c>
    </row>
    <row r="212" spans="1:123" x14ac:dyDescent="0.3">
      <c r="A212" s="1">
        <v>42579</v>
      </c>
      <c r="B212" s="3">
        <v>136875</v>
      </c>
      <c r="C212" s="4">
        <f t="shared" si="477"/>
        <v>-534</v>
      </c>
      <c r="D212" s="4">
        <f t="shared" si="465"/>
        <v>124985</v>
      </c>
      <c r="E212" s="3">
        <f t="shared" si="440"/>
        <v>136875</v>
      </c>
      <c r="F212" s="4">
        <f t="shared" si="480"/>
        <v>-534</v>
      </c>
      <c r="G212" s="4">
        <f t="shared" si="460"/>
        <v>0</v>
      </c>
      <c r="H212" s="33"/>
      <c r="I212" s="3">
        <v>54258</v>
      </c>
      <c r="J212" s="4">
        <f t="shared" si="377"/>
        <v>-614</v>
      </c>
      <c r="K212" s="4">
        <f t="shared" si="466"/>
        <v>34190</v>
      </c>
      <c r="L212" s="3">
        <f t="shared" si="491"/>
        <v>54258</v>
      </c>
      <c r="M212" s="4">
        <f t="shared" si="492"/>
        <v>-614</v>
      </c>
      <c r="O212" s="47"/>
      <c r="P212" s="47">
        <v>477</v>
      </c>
      <c r="Q212" s="21">
        <f t="shared" si="423"/>
        <v>166.8989898989899</v>
      </c>
      <c r="R212" s="21">
        <f t="shared" si="424"/>
        <v>310.1010101010101</v>
      </c>
      <c r="S212" s="33"/>
      <c r="T212" s="3">
        <v>88376</v>
      </c>
      <c r="U212" s="4">
        <f t="shared" si="443"/>
        <v>-180</v>
      </c>
      <c r="V212" s="4">
        <f t="shared" si="467"/>
        <v>80655</v>
      </c>
      <c r="W212" s="3">
        <f t="shared" si="461"/>
        <v>88376</v>
      </c>
      <c r="X212" s="4">
        <f t="shared" si="462"/>
        <v>-180</v>
      </c>
      <c r="Z212" s="47"/>
      <c r="AA212" s="47">
        <v>601</v>
      </c>
      <c r="AB212" s="3">
        <f t="shared" si="420"/>
        <v>601</v>
      </c>
      <c r="AC212" s="3">
        <v>0</v>
      </c>
      <c r="AD212" s="41">
        <f t="shared" si="485"/>
        <v>310.1010101010101</v>
      </c>
      <c r="AE212" s="3">
        <v>142634</v>
      </c>
      <c r="AF212" s="47">
        <v>827</v>
      </c>
      <c r="AG212" s="47">
        <v>427</v>
      </c>
      <c r="AH212" s="4">
        <f t="shared" si="444"/>
        <v>0</v>
      </c>
      <c r="AI212" s="33"/>
      <c r="AJ212" s="47">
        <v>875.74</v>
      </c>
      <c r="AK212" s="3">
        <v>589183</v>
      </c>
      <c r="AL212" s="4">
        <f t="shared" si="438"/>
        <v>-1550</v>
      </c>
      <c r="AM212" s="3">
        <v>2420000</v>
      </c>
      <c r="AN212" s="3">
        <f t="shared" si="468"/>
        <v>558722</v>
      </c>
      <c r="AO212" s="3">
        <f t="shared" si="411"/>
        <v>589183</v>
      </c>
      <c r="AP212" s="4">
        <f t="shared" si="412"/>
        <v>-1550</v>
      </c>
      <c r="AQ212" s="47" t="s">
        <v>13</v>
      </c>
      <c r="AT212" s="47">
        <v>827</v>
      </c>
      <c r="AV212" s="3">
        <v>1528</v>
      </c>
      <c r="AW212" s="4">
        <f t="shared" si="409"/>
        <v>745.17171717171721</v>
      </c>
      <c r="AX212" s="3">
        <f t="shared" si="410"/>
        <v>782.82828282828279</v>
      </c>
      <c r="AY212" s="47">
        <v>0</v>
      </c>
      <c r="AZ212" s="47">
        <v>0</v>
      </c>
      <c r="BA212" s="3">
        <f t="shared" si="469"/>
        <v>1528</v>
      </c>
      <c r="BB212" s="47">
        <v>80</v>
      </c>
      <c r="BC212" s="47">
        <v>0.48</v>
      </c>
      <c r="BD212" s="47">
        <v>0</v>
      </c>
      <c r="BE212" s="3">
        <f t="shared" si="470"/>
        <v>310.1010101010101</v>
      </c>
      <c r="BF212" s="3">
        <f t="shared" si="471"/>
        <v>0</v>
      </c>
      <c r="BG212" s="3" t="b">
        <f t="shared" si="472"/>
        <v>1</v>
      </c>
      <c r="BH212" s="17"/>
      <c r="BI212" s="7"/>
      <c r="BJ212" s="12">
        <v>0</v>
      </c>
      <c r="BK212" s="4">
        <f t="shared" si="445"/>
        <v>1217.8989898989898</v>
      </c>
      <c r="BL212" s="4">
        <v>0</v>
      </c>
      <c r="BM212" s="4">
        <f t="shared" si="446"/>
        <v>0</v>
      </c>
      <c r="BN212" s="4">
        <f t="shared" si="447"/>
        <v>1217.8989898989898</v>
      </c>
      <c r="BO212" s="33"/>
      <c r="BP212" s="47">
        <v>508.25</v>
      </c>
      <c r="BQ212" s="3">
        <v>64797</v>
      </c>
      <c r="BR212" s="4">
        <v>-517</v>
      </c>
      <c r="BS212" s="4">
        <f t="shared" si="473"/>
        <v>64331</v>
      </c>
      <c r="BT212" s="3">
        <f t="shared" si="498"/>
        <v>64797</v>
      </c>
      <c r="BU212" s="4">
        <v>0</v>
      </c>
      <c r="BV212" s="47" t="s">
        <v>15</v>
      </c>
      <c r="BY212" s="3">
        <v>1498</v>
      </c>
      <c r="BZ212" s="3">
        <v>1528</v>
      </c>
      <c r="CA212" s="3">
        <v>1740</v>
      </c>
      <c r="CB212" s="3">
        <f t="shared" si="429"/>
        <v>1740</v>
      </c>
      <c r="CC212" s="3">
        <v>0</v>
      </c>
      <c r="CD212" s="47">
        <v>0</v>
      </c>
      <c r="CE212" s="47">
        <v>0</v>
      </c>
      <c r="CF212" s="3">
        <f t="shared" si="474"/>
        <v>1740</v>
      </c>
      <c r="CG212" s="47">
        <v>19</v>
      </c>
      <c r="CL212" s="47">
        <v>0</v>
      </c>
      <c r="CM212" s="4">
        <f t="shared" si="449"/>
        <v>310.1010101010101</v>
      </c>
      <c r="CN212" s="4">
        <f t="shared" si="450"/>
        <v>1217.8989898989898</v>
      </c>
      <c r="CO212" s="4">
        <f t="shared" si="451"/>
        <v>0</v>
      </c>
      <c r="CP212" s="4">
        <f t="shared" si="452"/>
        <v>212</v>
      </c>
      <c r="CQ212" s="4">
        <f t="shared" si="453"/>
        <v>0</v>
      </c>
      <c r="CR212" s="4">
        <f t="shared" si="454"/>
        <v>0</v>
      </c>
      <c r="CS212" s="4">
        <f t="shared" si="455"/>
        <v>0</v>
      </c>
      <c r="CT212" s="47">
        <v>0</v>
      </c>
      <c r="CU212" s="32"/>
      <c r="CV212" s="47">
        <v>359.8</v>
      </c>
      <c r="CW212" s="47">
        <v>523</v>
      </c>
      <c r="CX212" s="4">
        <v>0</v>
      </c>
      <c r="CY212" s="3">
        <v>1740</v>
      </c>
      <c r="CZ212" s="47">
        <v>0</v>
      </c>
      <c r="DA212" s="47">
        <v>353</v>
      </c>
      <c r="DB212" s="47">
        <v>927</v>
      </c>
      <c r="DC212" s="47">
        <v>429</v>
      </c>
      <c r="DD212" s="3">
        <f t="shared" si="478"/>
        <v>310.1010101010101</v>
      </c>
      <c r="DE212" s="3">
        <f t="shared" si="479"/>
        <v>0</v>
      </c>
      <c r="DF212" s="4">
        <f t="shared" si="439"/>
        <v>1045.8989898989898</v>
      </c>
      <c r="DG212" s="4">
        <v>0</v>
      </c>
      <c r="DH212" s="4">
        <f t="shared" si="475"/>
        <v>0</v>
      </c>
      <c r="DI212" s="3">
        <f t="shared" si="357"/>
        <v>0</v>
      </c>
      <c r="DJ212" s="3">
        <f t="shared" si="456"/>
        <v>384</v>
      </c>
      <c r="DL212" s="3">
        <f t="shared" si="463"/>
        <v>0</v>
      </c>
      <c r="DM212" s="3">
        <f t="shared" si="457"/>
        <v>0</v>
      </c>
      <c r="DN212" s="3">
        <f t="shared" si="458"/>
        <v>0</v>
      </c>
      <c r="DO212" s="3">
        <f t="shared" si="459"/>
        <v>0</v>
      </c>
      <c r="DP212" s="3">
        <f t="shared" si="476"/>
        <v>0</v>
      </c>
      <c r="DS212">
        <v>72</v>
      </c>
    </row>
    <row r="213" spans="1:123" x14ac:dyDescent="0.3">
      <c r="A213" s="1">
        <v>42580</v>
      </c>
      <c r="B213" s="3">
        <v>136345</v>
      </c>
      <c r="C213" s="4">
        <f t="shared" si="477"/>
        <v>-530</v>
      </c>
      <c r="D213" s="4">
        <f t="shared" si="465"/>
        <v>124357</v>
      </c>
      <c r="E213" s="3">
        <f t="shared" si="440"/>
        <v>136345</v>
      </c>
      <c r="F213" s="4">
        <f t="shared" si="480"/>
        <v>-530</v>
      </c>
      <c r="G213" s="4">
        <f t="shared" si="460"/>
        <v>0</v>
      </c>
      <c r="H213" s="33"/>
      <c r="I213" s="3">
        <v>53662</v>
      </c>
      <c r="J213" s="4">
        <f t="shared" si="377"/>
        <v>-596</v>
      </c>
      <c r="K213" s="4">
        <f t="shared" si="466"/>
        <v>34121</v>
      </c>
      <c r="L213" s="3">
        <f t="shared" si="491"/>
        <v>53662</v>
      </c>
      <c r="M213" s="4">
        <f t="shared" si="492"/>
        <v>-596</v>
      </c>
      <c r="O213" s="47"/>
      <c r="P213" s="47">
        <v>475</v>
      </c>
      <c r="Q213" s="21">
        <f t="shared" si="423"/>
        <v>173.98989898989896</v>
      </c>
      <c r="R213" s="21">
        <f t="shared" si="424"/>
        <v>301.01010101010104</v>
      </c>
      <c r="S213" s="33"/>
      <c r="T213" s="3">
        <v>88203</v>
      </c>
      <c r="U213" s="4">
        <f t="shared" si="443"/>
        <v>-173</v>
      </c>
      <c r="V213" s="4">
        <f t="shared" si="467"/>
        <v>79752</v>
      </c>
      <c r="W213" s="3">
        <f t="shared" si="461"/>
        <v>88203</v>
      </c>
      <c r="X213" s="4">
        <f t="shared" si="462"/>
        <v>-173</v>
      </c>
      <c r="Z213" s="47"/>
      <c r="AA213" s="47">
        <v>601</v>
      </c>
      <c r="AB213" s="3">
        <f t="shared" si="420"/>
        <v>601</v>
      </c>
      <c r="AC213" s="3">
        <v>0</v>
      </c>
      <c r="AD213" s="41">
        <f t="shared" si="485"/>
        <v>301.01010101010104</v>
      </c>
      <c r="AE213" s="3">
        <v>141865</v>
      </c>
      <c r="AF213" s="47">
        <v>864</v>
      </c>
      <c r="AG213" s="47">
        <v>476</v>
      </c>
      <c r="AH213" s="4">
        <f t="shared" si="444"/>
        <v>0</v>
      </c>
      <c r="AI213" s="33"/>
      <c r="AJ213" s="47">
        <v>875.37</v>
      </c>
      <c r="AK213" s="3">
        <v>587273</v>
      </c>
      <c r="AL213" s="4">
        <f t="shared" si="438"/>
        <v>-1910</v>
      </c>
      <c r="AM213" s="3">
        <v>2420000</v>
      </c>
      <c r="AN213" s="3">
        <f t="shared" si="468"/>
        <v>557723</v>
      </c>
      <c r="AO213" s="3">
        <f t="shared" si="411"/>
        <v>587273</v>
      </c>
      <c r="AP213" s="4">
        <f t="shared" si="412"/>
        <v>-1910</v>
      </c>
      <c r="AQ213" s="47" t="s">
        <v>13</v>
      </c>
      <c r="AT213" s="47">
        <v>864</v>
      </c>
      <c r="AV213" s="3">
        <v>1750</v>
      </c>
      <c r="AW213" s="4">
        <f t="shared" si="409"/>
        <v>785.35353535353534</v>
      </c>
      <c r="AX213" s="3">
        <f t="shared" si="410"/>
        <v>964.64646464646466</v>
      </c>
      <c r="AY213" s="47">
        <v>0</v>
      </c>
      <c r="AZ213" s="47">
        <v>0</v>
      </c>
      <c r="BA213" s="3">
        <f t="shared" si="469"/>
        <v>1750</v>
      </c>
      <c r="BB213" s="47">
        <v>77</v>
      </c>
      <c r="BC213" s="47">
        <v>0.46</v>
      </c>
      <c r="BD213" s="47">
        <v>0</v>
      </c>
      <c r="BE213" s="3">
        <f t="shared" si="470"/>
        <v>301.01010101010104</v>
      </c>
      <c r="BF213" s="3">
        <f t="shared" si="471"/>
        <v>0</v>
      </c>
      <c r="BG213" s="3" t="b">
        <f t="shared" si="472"/>
        <v>1</v>
      </c>
      <c r="BH213" s="17"/>
      <c r="BI213" s="7"/>
      <c r="BJ213" s="12">
        <v>0</v>
      </c>
      <c r="BK213" s="4">
        <f t="shared" si="445"/>
        <v>1448.9898989898988</v>
      </c>
      <c r="BL213" s="4">
        <v>0</v>
      </c>
      <c r="BM213" s="4">
        <f t="shared" si="446"/>
        <v>0</v>
      </c>
      <c r="BN213" s="4">
        <f t="shared" si="447"/>
        <v>1448.9898989898988</v>
      </c>
      <c r="BO213" s="33"/>
      <c r="BP213" s="47">
        <v>508.23</v>
      </c>
      <c r="BQ213" s="3">
        <v>64772</v>
      </c>
      <c r="BR213" s="4">
        <v>-25</v>
      </c>
      <c r="BS213" s="4">
        <f t="shared" si="473"/>
        <v>64331</v>
      </c>
      <c r="BT213" s="3">
        <f>BQ213</f>
        <v>64772</v>
      </c>
      <c r="BU213" s="4">
        <v>0</v>
      </c>
      <c r="BV213" s="47" t="s">
        <v>15</v>
      </c>
      <c r="BY213" s="3">
        <v>1767</v>
      </c>
      <c r="BZ213" s="3">
        <v>1750</v>
      </c>
      <c r="CA213" s="3">
        <v>1762</v>
      </c>
      <c r="CB213" s="3">
        <f t="shared" si="429"/>
        <v>1762</v>
      </c>
      <c r="CC213" s="3">
        <v>0</v>
      </c>
      <c r="CD213" s="47">
        <v>0</v>
      </c>
      <c r="CE213" s="47">
        <v>0</v>
      </c>
      <c r="CF213" s="3">
        <f t="shared" si="474"/>
        <v>1762</v>
      </c>
      <c r="CG213" s="47">
        <v>18</v>
      </c>
      <c r="CL213" s="47">
        <v>0</v>
      </c>
      <c r="CM213" s="4">
        <f t="shared" si="449"/>
        <v>301.01010101010104</v>
      </c>
      <c r="CN213" s="4">
        <f t="shared" si="450"/>
        <v>1448.9898989898988</v>
      </c>
      <c r="CO213" s="4">
        <f t="shared" si="451"/>
        <v>0</v>
      </c>
      <c r="CP213" s="4">
        <f t="shared" si="452"/>
        <v>12</v>
      </c>
      <c r="CQ213" s="4">
        <f t="shared" si="453"/>
        <v>0</v>
      </c>
      <c r="CR213" s="4">
        <f t="shared" si="454"/>
        <v>0</v>
      </c>
      <c r="CS213" s="4">
        <f t="shared" si="455"/>
        <v>0</v>
      </c>
      <c r="CT213" s="47">
        <v>0</v>
      </c>
      <c r="CU213" s="32"/>
      <c r="CV213" s="47">
        <v>359.76</v>
      </c>
      <c r="CW213" s="47">
        <v>520</v>
      </c>
      <c r="CX213" s="4">
        <v>-3</v>
      </c>
      <c r="CY213" s="3">
        <v>1762</v>
      </c>
      <c r="CZ213" s="47">
        <v>0</v>
      </c>
      <c r="DA213" s="47">
        <v>346</v>
      </c>
      <c r="DB213" s="47">
        <v>937</v>
      </c>
      <c r="DC213" s="47">
        <v>461</v>
      </c>
      <c r="DD213" s="3">
        <f t="shared" si="478"/>
        <v>301.01010101010104</v>
      </c>
      <c r="DE213" s="3">
        <f t="shared" si="479"/>
        <v>0</v>
      </c>
      <c r="DF213" s="4">
        <f t="shared" si="439"/>
        <v>1096.9898989898988</v>
      </c>
      <c r="DG213" s="4">
        <v>0</v>
      </c>
      <c r="DH213" s="4">
        <f t="shared" si="475"/>
        <v>0</v>
      </c>
      <c r="DI213" s="3">
        <f t="shared" si="357"/>
        <v>0</v>
      </c>
      <c r="DJ213" s="3">
        <f t="shared" si="456"/>
        <v>364</v>
      </c>
      <c r="DL213" s="3">
        <f t="shared" si="463"/>
        <v>0</v>
      </c>
      <c r="DM213" s="3">
        <f t="shared" si="457"/>
        <v>0</v>
      </c>
      <c r="DN213" s="3">
        <f t="shared" si="458"/>
        <v>0</v>
      </c>
      <c r="DO213" s="3">
        <f t="shared" si="459"/>
        <v>0</v>
      </c>
      <c r="DP213" s="3">
        <f t="shared" si="476"/>
        <v>0</v>
      </c>
      <c r="DS213">
        <v>66</v>
      </c>
    </row>
    <row r="214" spans="1:123" x14ac:dyDescent="0.3">
      <c r="A214" s="1">
        <v>42581</v>
      </c>
      <c r="B214" s="3">
        <v>135639</v>
      </c>
      <c r="C214" s="4">
        <f t="shared" si="477"/>
        <v>-706</v>
      </c>
      <c r="D214" s="4">
        <f t="shared" si="465"/>
        <v>124357</v>
      </c>
      <c r="E214" s="3">
        <f t="shared" si="440"/>
        <v>135639</v>
      </c>
      <c r="F214" s="4">
        <f t="shared" si="480"/>
        <v>-706</v>
      </c>
      <c r="G214" s="4">
        <f t="shared" si="460"/>
        <v>0</v>
      </c>
      <c r="H214" s="33"/>
      <c r="I214" s="3">
        <v>53252</v>
      </c>
      <c r="J214" s="4">
        <f t="shared" si="377"/>
        <v>-410</v>
      </c>
      <c r="K214" s="4">
        <f t="shared" si="466"/>
        <v>34035</v>
      </c>
      <c r="L214" s="3">
        <f t="shared" si="491"/>
        <v>53252</v>
      </c>
      <c r="M214" s="4">
        <f t="shared" si="492"/>
        <v>-410</v>
      </c>
      <c r="O214" s="47"/>
      <c r="P214" s="47">
        <v>369</v>
      </c>
      <c r="Q214" s="21">
        <f t="shared" si="423"/>
        <v>161.92929292929293</v>
      </c>
      <c r="R214" s="21">
        <f t="shared" si="424"/>
        <v>207.07070707070707</v>
      </c>
      <c r="S214" s="33"/>
      <c r="T214" s="3">
        <v>87809</v>
      </c>
      <c r="U214" s="4">
        <f t="shared" si="443"/>
        <v>-394</v>
      </c>
      <c r="V214" s="4">
        <f t="shared" si="467"/>
        <v>78878</v>
      </c>
      <c r="W214" s="3">
        <f t="shared" si="461"/>
        <v>87809</v>
      </c>
      <c r="X214" s="4">
        <f t="shared" si="462"/>
        <v>-394</v>
      </c>
      <c r="Z214" s="47"/>
      <c r="AA214" s="47">
        <v>600</v>
      </c>
      <c r="AB214" s="3">
        <f t="shared" si="420"/>
        <v>600</v>
      </c>
      <c r="AC214" s="3">
        <v>0</v>
      </c>
      <c r="AD214" s="41">
        <f t="shared" si="485"/>
        <v>207.07070707070707</v>
      </c>
      <c r="AE214" s="3">
        <v>141061</v>
      </c>
      <c r="AF214" s="47">
        <v>936</v>
      </c>
      <c r="AG214" s="47">
        <v>531</v>
      </c>
      <c r="AH214" s="4">
        <f t="shared" si="444"/>
        <v>0</v>
      </c>
      <c r="AI214" s="33"/>
      <c r="AJ214" s="47">
        <v>874.99</v>
      </c>
      <c r="AK214" s="3">
        <v>585312</v>
      </c>
      <c r="AL214" s="4">
        <f t="shared" si="438"/>
        <v>-1961</v>
      </c>
      <c r="AM214" s="3">
        <v>2420000</v>
      </c>
      <c r="AN214" s="3">
        <f t="shared" si="468"/>
        <v>556275</v>
      </c>
      <c r="AO214" s="3">
        <f t="shared" si="411"/>
        <v>585312</v>
      </c>
      <c r="AP214" s="4">
        <f t="shared" si="412"/>
        <v>-1961</v>
      </c>
      <c r="AQ214" s="47" t="s">
        <v>13</v>
      </c>
      <c r="AT214" s="47">
        <v>936</v>
      </c>
      <c r="AV214" s="3">
        <v>1843</v>
      </c>
      <c r="AW214" s="4">
        <f t="shared" si="409"/>
        <v>852.59595959595958</v>
      </c>
      <c r="AX214" s="3">
        <f t="shared" si="410"/>
        <v>990.40404040404042</v>
      </c>
      <c r="AY214" s="47">
        <v>0</v>
      </c>
      <c r="AZ214" s="47">
        <v>0</v>
      </c>
      <c r="BA214" s="3">
        <f t="shared" si="469"/>
        <v>1843</v>
      </c>
      <c r="BB214" s="47">
        <v>82</v>
      </c>
      <c r="BC214" s="47">
        <v>0.49</v>
      </c>
      <c r="BD214" s="47">
        <v>0</v>
      </c>
      <c r="BE214" s="3">
        <f t="shared" si="470"/>
        <v>207.07070707070707</v>
      </c>
      <c r="BF214" s="3">
        <f t="shared" si="471"/>
        <v>0</v>
      </c>
      <c r="BG214" s="3" t="b">
        <f t="shared" si="472"/>
        <v>1</v>
      </c>
      <c r="BH214" s="17"/>
      <c r="BI214" s="7"/>
      <c r="BJ214" s="12">
        <v>0</v>
      </c>
      <c r="BK214" s="4">
        <f t="shared" si="445"/>
        <v>1635.9292929292928</v>
      </c>
      <c r="BL214" s="4">
        <v>0</v>
      </c>
      <c r="BM214" s="4">
        <f t="shared" si="446"/>
        <v>0</v>
      </c>
      <c r="BN214" s="4">
        <f t="shared" si="447"/>
        <v>1635.9292929292928</v>
      </c>
      <c r="BO214" s="33"/>
      <c r="BP214" s="47">
        <v>508.44</v>
      </c>
      <c r="BQ214" s="3">
        <v>65031</v>
      </c>
      <c r="BR214" s="4">
        <v>259</v>
      </c>
      <c r="BS214" s="4">
        <f t="shared" si="473"/>
        <v>64247</v>
      </c>
      <c r="BT214" s="3">
        <f t="shared" ref="BT214:BT238" si="499">BT213</f>
        <v>64772</v>
      </c>
      <c r="BU214" s="47">
        <v>0</v>
      </c>
      <c r="BV214" s="47" t="s">
        <v>14</v>
      </c>
      <c r="BY214" s="3">
        <v>1850</v>
      </c>
      <c r="BZ214" s="3">
        <v>1843</v>
      </c>
      <c r="CA214" s="3">
        <v>1700</v>
      </c>
      <c r="CB214" s="3">
        <f t="shared" si="429"/>
        <v>1700</v>
      </c>
      <c r="CC214" s="3">
        <v>0</v>
      </c>
      <c r="CD214" s="47">
        <v>0</v>
      </c>
      <c r="CE214" s="47">
        <v>0</v>
      </c>
      <c r="CF214" s="3">
        <f t="shared" si="474"/>
        <v>1700</v>
      </c>
      <c r="CG214" s="47">
        <v>19</v>
      </c>
      <c r="CL214" s="47">
        <v>0</v>
      </c>
      <c r="CM214" s="4">
        <f t="shared" si="449"/>
        <v>207.07070707070707</v>
      </c>
      <c r="CN214" s="4">
        <f t="shared" si="450"/>
        <v>1492.9292929292928</v>
      </c>
      <c r="CO214" s="4">
        <f t="shared" si="451"/>
        <v>0</v>
      </c>
      <c r="CP214" s="4">
        <f t="shared" si="452"/>
        <v>0</v>
      </c>
      <c r="CQ214" s="4">
        <f t="shared" si="453"/>
        <v>0</v>
      </c>
      <c r="CR214" s="4">
        <f t="shared" si="454"/>
        <v>143</v>
      </c>
      <c r="CS214" s="4">
        <f t="shared" si="455"/>
        <v>0</v>
      </c>
      <c r="CT214" s="47">
        <v>0</v>
      </c>
      <c r="CU214" s="32"/>
      <c r="CV214" s="47">
        <v>359.77</v>
      </c>
      <c r="CW214" s="47">
        <v>521</v>
      </c>
      <c r="CX214" s="4">
        <v>1</v>
      </c>
      <c r="CY214" s="3">
        <v>1700</v>
      </c>
      <c r="CZ214" s="47">
        <v>0</v>
      </c>
      <c r="DA214" s="47">
        <v>303</v>
      </c>
      <c r="DB214" s="47">
        <v>941</v>
      </c>
      <c r="DC214" s="47">
        <v>428</v>
      </c>
      <c r="DD214" s="3">
        <f t="shared" si="478"/>
        <v>207.07070707070707</v>
      </c>
      <c r="DE214" s="3">
        <f>MIN(DB214+DC214-DD214,CL214)</f>
        <v>0</v>
      </c>
      <c r="DF214" s="4">
        <f t="shared" si="439"/>
        <v>1161.9292929292928</v>
      </c>
      <c r="DG214" s="4">
        <v>0</v>
      </c>
      <c r="DH214" s="4">
        <f t="shared" si="475"/>
        <v>0</v>
      </c>
      <c r="DI214" s="3">
        <f t="shared" si="357"/>
        <v>0</v>
      </c>
      <c r="DJ214" s="3">
        <f t="shared" si="456"/>
        <v>331</v>
      </c>
      <c r="DL214" s="3">
        <f t="shared" si="463"/>
        <v>0</v>
      </c>
      <c r="DM214" s="3">
        <f t="shared" si="457"/>
        <v>0</v>
      </c>
      <c r="DN214" s="3">
        <f t="shared" si="458"/>
        <v>0</v>
      </c>
      <c r="DO214" s="3">
        <f t="shared" si="459"/>
        <v>0</v>
      </c>
      <c r="DP214" s="3">
        <f t="shared" si="476"/>
        <v>0</v>
      </c>
      <c r="DS214">
        <v>69</v>
      </c>
    </row>
    <row r="215" spans="1:123" x14ac:dyDescent="0.3">
      <c r="A215" s="1">
        <v>42582</v>
      </c>
      <c r="B215" s="3">
        <v>135111</v>
      </c>
      <c r="C215" s="4">
        <f t="shared" si="477"/>
        <v>-528</v>
      </c>
      <c r="D215" s="4">
        <f t="shared" si="465"/>
        <v>124044</v>
      </c>
      <c r="E215" s="3">
        <f t="shared" si="440"/>
        <v>135111</v>
      </c>
      <c r="F215" s="4">
        <f t="shared" si="480"/>
        <v>-528</v>
      </c>
      <c r="G215" s="4">
        <f t="shared" si="460"/>
        <v>0</v>
      </c>
      <c r="H215" s="33"/>
      <c r="I215" s="3">
        <v>52906</v>
      </c>
      <c r="J215" s="4">
        <f t="shared" si="377"/>
        <v>-346</v>
      </c>
      <c r="K215" s="4">
        <f t="shared" si="466"/>
        <v>33932</v>
      </c>
      <c r="L215" s="3">
        <f t="shared" si="491"/>
        <v>52906</v>
      </c>
      <c r="M215" s="4">
        <f t="shared" si="492"/>
        <v>-346</v>
      </c>
      <c r="N215" s="4">
        <f>M185</f>
        <v>29</v>
      </c>
      <c r="O215" s="4">
        <f>-SUM(M186:M215)</f>
        <v>8791</v>
      </c>
      <c r="P215" s="47">
        <v>351</v>
      </c>
      <c r="Q215" s="21">
        <f t="shared" si="423"/>
        <v>176.25252525252526</v>
      </c>
      <c r="R215" s="21">
        <f t="shared" si="424"/>
        <v>174.74747474747474</v>
      </c>
      <c r="S215" s="33"/>
      <c r="T215" s="3">
        <v>87356</v>
      </c>
      <c r="U215" s="4">
        <f t="shared" si="443"/>
        <v>-453</v>
      </c>
      <c r="V215" s="4">
        <f t="shared" si="467"/>
        <v>78009</v>
      </c>
      <c r="W215" s="3">
        <f t="shared" si="461"/>
        <v>87356</v>
      </c>
      <c r="X215" s="4">
        <f t="shared" si="462"/>
        <v>-453</v>
      </c>
      <c r="Y215" s="4">
        <f>SUM(X188:X190)</f>
        <v>107</v>
      </c>
      <c r="Z215" s="4">
        <f>-SUM(X191:X215)</f>
        <v>9174</v>
      </c>
      <c r="AA215" s="47">
        <v>600</v>
      </c>
      <c r="AB215" s="3">
        <f t="shared" si="420"/>
        <v>600</v>
      </c>
      <c r="AC215" s="3">
        <v>0</v>
      </c>
      <c r="AD215" s="41">
        <f t="shared" si="485"/>
        <v>174.74747474747474</v>
      </c>
      <c r="AE215" s="3">
        <v>140262</v>
      </c>
      <c r="AF215" s="47">
        <v>762</v>
      </c>
      <c r="AG215" s="47">
        <v>359</v>
      </c>
      <c r="AH215" s="4">
        <f t="shared" si="444"/>
        <v>0</v>
      </c>
      <c r="AI215" s="33"/>
      <c r="AJ215" s="47">
        <v>874.49</v>
      </c>
      <c r="AK215" s="3">
        <v>582745</v>
      </c>
      <c r="AL215" s="4">
        <f t="shared" si="438"/>
        <v>-2567</v>
      </c>
      <c r="AM215" s="3">
        <v>2420000</v>
      </c>
      <c r="AN215" s="3">
        <f t="shared" si="468"/>
        <v>555226</v>
      </c>
      <c r="AO215" s="3">
        <f t="shared" si="411"/>
        <v>582745</v>
      </c>
      <c r="AP215" s="4">
        <f t="shared" si="412"/>
        <v>-2567</v>
      </c>
      <c r="AQ215" s="47" t="s">
        <v>13</v>
      </c>
      <c r="AR215">
        <v>0</v>
      </c>
      <c r="AS215" s="4">
        <f>-SUM(AP185:AP215)</f>
        <v>47883</v>
      </c>
      <c r="AT215" s="47">
        <v>762</v>
      </c>
      <c r="AV215" s="3">
        <v>1978</v>
      </c>
      <c r="AW215" s="4">
        <f t="shared" si="409"/>
        <v>681.53535353535358</v>
      </c>
      <c r="AX215" s="3">
        <f t="shared" si="410"/>
        <v>1296.4646464646464</v>
      </c>
      <c r="AY215" s="47">
        <v>0</v>
      </c>
      <c r="AZ215" s="47">
        <v>0</v>
      </c>
      <c r="BA215" s="3">
        <f t="shared" si="469"/>
        <v>1978</v>
      </c>
      <c r="BB215" s="47">
        <v>78</v>
      </c>
      <c r="BC215" s="47">
        <v>0.47</v>
      </c>
      <c r="BD215" s="47">
        <v>0</v>
      </c>
      <c r="BE215" s="3">
        <f t="shared" si="470"/>
        <v>174.74747474747474</v>
      </c>
      <c r="BF215" s="3">
        <f t="shared" si="471"/>
        <v>0</v>
      </c>
      <c r="BG215" s="3" t="b">
        <f t="shared" si="472"/>
        <v>1</v>
      </c>
      <c r="BH215" s="17"/>
      <c r="BI215" s="7"/>
      <c r="BJ215" s="12">
        <v>0</v>
      </c>
      <c r="BK215" s="4">
        <f t="shared" si="445"/>
        <v>1803.2525252525252</v>
      </c>
      <c r="BL215" s="4">
        <v>0</v>
      </c>
      <c r="BM215" s="4">
        <f t="shared" si="446"/>
        <v>0</v>
      </c>
      <c r="BN215" s="4">
        <f t="shared" si="447"/>
        <v>1803.2525252525252</v>
      </c>
      <c r="BO215" s="33"/>
      <c r="BP215" s="47">
        <v>508.85</v>
      </c>
      <c r="BQ215" s="3">
        <v>65535</v>
      </c>
      <c r="BR215" s="4">
        <v>504</v>
      </c>
      <c r="BS215" s="4">
        <f t="shared" si="473"/>
        <v>64247</v>
      </c>
      <c r="BT215" s="3">
        <f t="shared" si="499"/>
        <v>64772</v>
      </c>
      <c r="BU215" s="47">
        <v>0</v>
      </c>
      <c r="BV215" s="47" t="s">
        <v>14</v>
      </c>
      <c r="BW215" s="4">
        <f>SUM(BU187:BU188)</f>
        <v>98</v>
      </c>
      <c r="BX215" s="4">
        <f>-BU186</f>
        <v>24</v>
      </c>
      <c r="BY215" s="3">
        <v>1980</v>
      </c>
      <c r="BZ215" s="3">
        <v>1978</v>
      </c>
      <c r="CA215" s="3">
        <v>1707</v>
      </c>
      <c r="CB215" s="3">
        <f t="shared" si="429"/>
        <v>1707</v>
      </c>
      <c r="CC215" s="3">
        <v>0</v>
      </c>
      <c r="CD215" s="47">
        <v>0</v>
      </c>
      <c r="CE215" s="47">
        <v>0</v>
      </c>
      <c r="CF215" s="3">
        <f t="shared" si="474"/>
        <v>1707</v>
      </c>
      <c r="CG215" s="47">
        <v>19</v>
      </c>
      <c r="CL215" s="47">
        <v>0</v>
      </c>
      <c r="CM215" s="4">
        <f t="shared" si="449"/>
        <v>174.74747474747474</v>
      </c>
      <c r="CN215" s="4">
        <f t="shared" si="450"/>
        <v>1532.2525252525252</v>
      </c>
      <c r="CO215" s="4">
        <f t="shared" si="451"/>
        <v>0</v>
      </c>
      <c r="CP215" s="4">
        <f t="shared" si="452"/>
        <v>0</v>
      </c>
      <c r="CQ215" s="4">
        <f t="shared" si="453"/>
        <v>0</v>
      </c>
      <c r="CR215" s="4">
        <f t="shared" si="454"/>
        <v>271</v>
      </c>
      <c r="CS215" s="4">
        <f t="shared" si="455"/>
        <v>0</v>
      </c>
      <c r="CT215" s="47">
        <v>0</v>
      </c>
      <c r="CU215" s="32"/>
      <c r="CV215" s="47">
        <v>359.77</v>
      </c>
      <c r="CW215" s="47">
        <v>521</v>
      </c>
      <c r="CX215" s="4">
        <v>0</v>
      </c>
      <c r="CY215" s="3">
        <v>1707</v>
      </c>
      <c r="CZ215" s="47">
        <v>0</v>
      </c>
      <c r="DA215" s="47">
        <v>304</v>
      </c>
      <c r="DB215" s="47">
        <v>943</v>
      </c>
      <c r="DC215" s="47">
        <v>436</v>
      </c>
      <c r="DD215" s="3">
        <f t="shared" si="478"/>
        <v>174.74747474747474</v>
      </c>
      <c r="DE215" s="3">
        <f t="shared" si="479"/>
        <v>0</v>
      </c>
      <c r="DF215" s="4">
        <f t="shared" si="439"/>
        <v>1204.2525252525252</v>
      </c>
      <c r="DG215" s="4">
        <v>0</v>
      </c>
      <c r="DH215" s="4">
        <f t="shared" si="475"/>
        <v>0</v>
      </c>
      <c r="DI215" s="3">
        <f t="shared" ref="DI215:DI276" si="500">DB215+DC215-DD215-DE215-DF215-DG215-DH215</f>
        <v>0</v>
      </c>
      <c r="DJ215" s="3">
        <f t="shared" si="456"/>
        <v>328</v>
      </c>
      <c r="DL215" s="3">
        <f t="shared" si="463"/>
        <v>0</v>
      </c>
      <c r="DM215" s="3">
        <f t="shared" si="457"/>
        <v>0</v>
      </c>
      <c r="DN215" s="3">
        <f t="shared" si="458"/>
        <v>0</v>
      </c>
      <c r="DO215" s="3">
        <f t="shared" si="459"/>
        <v>0</v>
      </c>
      <c r="DP215" s="3">
        <f t="shared" si="476"/>
        <v>0</v>
      </c>
      <c r="DS215">
        <v>70</v>
      </c>
    </row>
    <row r="216" spans="1:123" x14ac:dyDescent="0.3">
      <c r="A216" s="1">
        <v>42583</v>
      </c>
      <c r="B216" s="3">
        <v>134583</v>
      </c>
      <c r="C216" s="4">
        <f t="shared" si="477"/>
        <v>-528</v>
      </c>
      <c r="D216" s="4">
        <f t="shared" si="465"/>
        <v>124044</v>
      </c>
      <c r="E216" s="3">
        <f t="shared" si="440"/>
        <v>134583</v>
      </c>
      <c r="F216" s="4">
        <f t="shared" si="480"/>
        <v>-528</v>
      </c>
      <c r="G216" s="4">
        <f t="shared" si="460"/>
        <v>0</v>
      </c>
      <c r="H216" s="33"/>
      <c r="I216" s="3">
        <v>52374</v>
      </c>
      <c r="J216" s="4">
        <f t="shared" si="377"/>
        <v>-532</v>
      </c>
      <c r="K216" s="4">
        <f t="shared" si="466"/>
        <v>33807</v>
      </c>
      <c r="L216" s="3">
        <f t="shared" si="491"/>
        <v>52374</v>
      </c>
      <c r="M216" s="4">
        <f t="shared" si="492"/>
        <v>-532</v>
      </c>
      <c r="O216" s="47"/>
      <c r="P216" s="47">
        <v>446</v>
      </c>
      <c r="Q216" s="21">
        <f t="shared" si="423"/>
        <v>177.31313131313129</v>
      </c>
      <c r="R216" s="21">
        <f t="shared" si="424"/>
        <v>268.68686868686871</v>
      </c>
      <c r="S216" s="33"/>
      <c r="T216" s="3">
        <v>87109</v>
      </c>
      <c r="U216" s="4">
        <f t="shared" si="443"/>
        <v>-247</v>
      </c>
      <c r="V216" s="4">
        <f t="shared" si="467"/>
        <v>77175</v>
      </c>
      <c r="W216" s="3">
        <f t="shared" ref="W216:W233" si="501">T216</f>
        <v>87109</v>
      </c>
      <c r="X216" s="4">
        <f t="shared" ref="X216:X234" si="502">W216-W215</f>
        <v>-247</v>
      </c>
      <c r="Z216" s="47"/>
      <c r="AA216" s="47">
        <v>598</v>
      </c>
      <c r="AB216" s="3">
        <f t="shared" si="420"/>
        <v>598</v>
      </c>
      <c r="AC216" s="3">
        <v>0</v>
      </c>
      <c r="AD216" s="41">
        <f t="shared" si="485"/>
        <v>268.68686868686871</v>
      </c>
      <c r="AE216" s="3">
        <v>139483</v>
      </c>
      <c r="AF216" s="47">
        <v>839</v>
      </c>
      <c r="AG216" s="47">
        <v>446</v>
      </c>
      <c r="AH216" s="4">
        <f t="shared" si="444"/>
        <v>0</v>
      </c>
      <c r="AI216" s="33"/>
      <c r="AJ216" s="47">
        <v>874.16</v>
      </c>
      <c r="AK216" s="3">
        <v>581050</v>
      </c>
      <c r="AL216" s="4">
        <f t="shared" si="438"/>
        <v>-1695</v>
      </c>
      <c r="AM216" s="3">
        <v>2420000</v>
      </c>
      <c r="AN216" s="3">
        <f t="shared" si="468"/>
        <v>554181</v>
      </c>
      <c r="AO216" s="3">
        <f t="shared" si="411"/>
        <v>581050</v>
      </c>
      <c r="AP216" s="4">
        <f t="shared" si="412"/>
        <v>-1695</v>
      </c>
      <c r="AQ216" s="47" t="s">
        <v>13</v>
      </c>
      <c r="AT216" s="47">
        <v>839</v>
      </c>
      <c r="AV216" s="3">
        <v>1619</v>
      </c>
      <c r="AW216" s="4">
        <f t="shared" ref="AW216:AW232" si="503">AV216-AX216</f>
        <v>762.93939393939388</v>
      </c>
      <c r="AX216" s="3">
        <f t="shared" ref="AX216:AX232" si="504">IF(AV216&lt;=-AP216/1.98,AV216,-AP216/1.98)</f>
        <v>856.06060606060612</v>
      </c>
      <c r="AY216" s="47">
        <v>0</v>
      </c>
      <c r="AZ216" s="47">
        <v>0</v>
      </c>
      <c r="BA216" s="3">
        <f t="shared" si="469"/>
        <v>1619</v>
      </c>
      <c r="BB216" s="47">
        <v>75</v>
      </c>
      <c r="BC216" s="47">
        <v>0.45</v>
      </c>
      <c r="BD216" s="47">
        <v>0</v>
      </c>
      <c r="BE216" s="3">
        <f t="shared" si="470"/>
        <v>268.68686868686871</v>
      </c>
      <c r="BF216" s="3">
        <f t="shared" si="471"/>
        <v>0</v>
      </c>
      <c r="BG216" s="3" t="b">
        <f t="shared" si="472"/>
        <v>1</v>
      </c>
      <c r="BH216" s="17"/>
      <c r="BI216" s="7"/>
      <c r="BJ216" s="12">
        <v>0</v>
      </c>
      <c r="BK216" s="4">
        <f t="shared" si="445"/>
        <v>1350.3131313131312</v>
      </c>
      <c r="BL216" s="4">
        <v>0</v>
      </c>
      <c r="BM216" s="4">
        <f t="shared" si="446"/>
        <v>0</v>
      </c>
      <c r="BN216" s="4">
        <f t="shared" si="447"/>
        <v>1350.3131313131312</v>
      </c>
      <c r="BO216" s="33"/>
      <c r="BP216" s="47">
        <v>508.79</v>
      </c>
      <c r="BQ216" s="3">
        <v>65461</v>
      </c>
      <c r="BR216" s="4">
        <v>-74</v>
      </c>
      <c r="BS216" s="4">
        <f t="shared" si="473"/>
        <v>64247</v>
      </c>
      <c r="BT216" s="3">
        <f t="shared" si="499"/>
        <v>64772</v>
      </c>
      <c r="BU216" s="47">
        <v>0</v>
      </c>
      <c r="BV216" s="47" t="s">
        <v>15</v>
      </c>
      <c r="BY216" s="3">
        <v>1617</v>
      </c>
      <c r="BZ216" s="3">
        <v>1619</v>
      </c>
      <c r="CA216" s="3">
        <v>1636</v>
      </c>
      <c r="CB216" s="3">
        <f t="shared" ref="CB216:CB220" si="505">CA216-CC216</f>
        <v>1636</v>
      </c>
      <c r="CC216" s="3">
        <v>0</v>
      </c>
      <c r="CD216" s="47">
        <v>0</v>
      </c>
      <c r="CE216" s="47">
        <v>0</v>
      </c>
      <c r="CF216" s="3">
        <f t="shared" si="474"/>
        <v>1636</v>
      </c>
      <c r="CG216" s="47">
        <v>75</v>
      </c>
      <c r="CL216" s="47">
        <v>0</v>
      </c>
      <c r="CM216" s="4">
        <f t="shared" si="449"/>
        <v>268.68686868686871</v>
      </c>
      <c r="CN216" s="4">
        <f t="shared" si="450"/>
        <v>1350.3131313131312</v>
      </c>
      <c r="CO216" s="4">
        <f t="shared" si="451"/>
        <v>0</v>
      </c>
      <c r="CP216" s="4">
        <f t="shared" si="452"/>
        <v>17</v>
      </c>
      <c r="CQ216" s="4">
        <f t="shared" si="453"/>
        <v>0</v>
      </c>
      <c r="CR216" s="4">
        <f t="shared" si="454"/>
        <v>0</v>
      </c>
      <c r="CS216" s="4">
        <f t="shared" si="455"/>
        <v>0</v>
      </c>
      <c r="CT216" s="47">
        <v>0</v>
      </c>
      <c r="CU216" s="32"/>
      <c r="CV216" s="47">
        <v>359.74</v>
      </c>
      <c r="CW216" s="47">
        <v>519</v>
      </c>
      <c r="CX216" s="4">
        <v>-2</v>
      </c>
      <c r="CY216" s="3">
        <v>1636</v>
      </c>
      <c r="CZ216" s="47">
        <v>0</v>
      </c>
      <c r="DA216" s="47">
        <v>290</v>
      </c>
      <c r="DB216" s="47">
        <v>943</v>
      </c>
      <c r="DC216" s="47">
        <v>381</v>
      </c>
      <c r="DD216" s="3">
        <f t="shared" si="478"/>
        <v>268.68686868686871</v>
      </c>
      <c r="DE216" s="3">
        <f t="shared" si="479"/>
        <v>0</v>
      </c>
      <c r="DF216" s="4">
        <f t="shared" si="439"/>
        <v>1055.3131313131312</v>
      </c>
      <c r="DG216" s="4">
        <v>0</v>
      </c>
      <c r="DH216" s="4">
        <f t="shared" si="475"/>
        <v>0</v>
      </c>
      <c r="DI216" s="3">
        <f t="shared" si="500"/>
        <v>0</v>
      </c>
      <c r="DJ216" s="3">
        <f t="shared" si="456"/>
        <v>312</v>
      </c>
      <c r="DL216" s="3">
        <f t="shared" si="463"/>
        <v>0</v>
      </c>
      <c r="DM216" s="3">
        <f t="shared" si="457"/>
        <v>0</v>
      </c>
      <c r="DN216" s="3">
        <f t="shared" si="458"/>
        <v>0</v>
      </c>
      <c r="DO216" s="3">
        <f t="shared" si="459"/>
        <v>0</v>
      </c>
      <c r="DP216" s="3">
        <f t="shared" si="476"/>
        <v>0</v>
      </c>
      <c r="DS216">
        <v>69</v>
      </c>
    </row>
    <row r="217" spans="1:123" x14ac:dyDescent="0.3">
      <c r="A217" s="1">
        <v>42584</v>
      </c>
      <c r="B217" s="3">
        <v>134233</v>
      </c>
      <c r="C217" s="4">
        <f t="shared" si="477"/>
        <v>-350</v>
      </c>
      <c r="D217" s="4">
        <f t="shared" si="465"/>
        <v>123106</v>
      </c>
      <c r="E217" s="3">
        <f t="shared" si="440"/>
        <v>134233</v>
      </c>
      <c r="F217" s="4">
        <f t="shared" si="480"/>
        <v>-350</v>
      </c>
      <c r="G217" s="4">
        <f t="shared" si="460"/>
        <v>0</v>
      </c>
      <c r="H217" s="33"/>
      <c r="I217" s="3">
        <v>51772</v>
      </c>
      <c r="J217" s="4">
        <f t="shared" si="377"/>
        <v>-602</v>
      </c>
      <c r="K217" s="4">
        <f t="shared" si="466"/>
        <v>33660</v>
      </c>
      <c r="L217" s="3">
        <f t="shared" si="491"/>
        <v>51772</v>
      </c>
      <c r="M217" s="4">
        <f t="shared" si="492"/>
        <v>-602</v>
      </c>
      <c r="O217" s="47"/>
      <c r="P217" s="47">
        <v>451</v>
      </c>
      <c r="Q217" s="21">
        <f t="shared" si="423"/>
        <v>146.95959595959596</v>
      </c>
      <c r="R217" s="21">
        <f t="shared" si="424"/>
        <v>304.04040404040404</v>
      </c>
      <c r="S217" s="33"/>
      <c r="T217" s="3">
        <v>86875</v>
      </c>
      <c r="U217" s="4">
        <f t="shared" si="443"/>
        <v>-234</v>
      </c>
      <c r="V217" s="4">
        <f t="shared" si="467"/>
        <v>76347</v>
      </c>
      <c r="W217" s="3">
        <f t="shared" si="501"/>
        <v>86875</v>
      </c>
      <c r="X217" s="4">
        <f t="shared" si="502"/>
        <v>-234</v>
      </c>
      <c r="Z217" s="47"/>
      <c r="AA217" s="47">
        <v>600</v>
      </c>
      <c r="AB217" s="3">
        <f t="shared" ref="AB217:AB248" si="506">AA217</f>
        <v>600</v>
      </c>
      <c r="AC217" s="3">
        <v>0</v>
      </c>
      <c r="AD217" s="41">
        <f t="shared" si="485"/>
        <v>304.04040404040404</v>
      </c>
      <c r="AE217" s="3">
        <v>138647</v>
      </c>
      <c r="AF217" s="47">
        <v>818</v>
      </c>
      <c r="AG217" s="47">
        <v>397</v>
      </c>
      <c r="AH217" s="4">
        <f t="shared" si="444"/>
        <v>0</v>
      </c>
      <c r="AI217" s="33"/>
      <c r="AJ217" s="47">
        <v>873.85</v>
      </c>
      <c r="AK217" s="3">
        <v>579463</v>
      </c>
      <c r="AL217" s="4">
        <f t="shared" si="438"/>
        <v>-1587</v>
      </c>
      <c r="AM217" s="3">
        <v>2420000</v>
      </c>
      <c r="AN217" s="3">
        <f t="shared" si="468"/>
        <v>552591</v>
      </c>
      <c r="AO217" s="3">
        <f t="shared" si="411"/>
        <v>579463</v>
      </c>
      <c r="AP217" s="4">
        <f t="shared" si="412"/>
        <v>-1587</v>
      </c>
      <c r="AQ217" s="47" t="s">
        <v>13</v>
      </c>
      <c r="AT217" s="47">
        <v>818</v>
      </c>
      <c r="AV217" s="3">
        <v>1553</v>
      </c>
      <c r="AW217" s="4">
        <f t="shared" si="503"/>
        <v>751.4848484848485</v>
      </c>
      <c r="AX217" s="3">
        <f t="shared" si="504"/>
        <v>801.5151515151515</v>
      </c>
      <c r="AY217" s="47">
        <v>0</v>
      </c>
      <c r="AZ217" s="47">
        <v>0</v>
      </c>
      <c r="BA217" s="3">
        <f t="shared" si="469"/>
        <v>1553</v>
      </c>
      <c r="BB217" s="47">
        <v>65</v>
      </c>
      <c r="BC217" s="47">
        <v>0.39</v>
      </c>
      <c r="BD217" s="47">
        <v>0</v>
      </c>
      <c r="BE217" s="3">
        <f t="shared" si="470"/>
        <v>304.04040404040404</v>
      </c>
      <c r="BF217" s="3">
        <f t="shared" si="471"/>
        <v>0</v>
      </c>
      <c r="BG217" s="3" t="b">
        <f t="shared" si="472"/>
        <v>1</v>
      </c>
      <c r="BH217" s="17"/>
      <c r="BI217" s="7"/>
      <c r="BJ217" s="12">
        <v>0</v>
      </c>
      <c r="BK217" s="4">
        <f t="shared" si="445"/>
        <v>1248.9595959595958</v>
      </c>
      <c r="BL217" s="4">
        <v>0</v>
      </c>
      <c r="BM217" s="4">
        <f t="shared" si="446"/>
        <v>0</v>
      </c>
      <c r="BN217" s="4">
        <f t="shared" si="447"/>
        <v>1248.9595959595958</v>
      </c>
      <c r="BO217" s="33"/>
      <c r="BP217" s="47">
        <v>508.81</v>
      </c>
      <c r="BQ217" s="3">
        <v>65486</v>
      </c>
      <c r="BR217" s="4">
        <v>25</v>
      </c>
      <c r="BS217" s="4">
        <f t="shared" si="473"/>
        <v>64247</v>
      </c>
      <c r="BT217" s="3">
        <f t="shared" si="499"/>
        <v>64772</v>
      </c>
      <c r="BU217" s="47">
        <v>0</v>
      </c>
      <c r="BV217" s="47" t="s">
        <v>14</v>
      </c>
      <c r="BY217" s="3">
        <v>1602</v>
      </c>
      <c r="BZ217" s="3">
        <v>1553</v>
      </c>
      <c r="CA217" s="3">
        <v>1573</v>
      </c>
      <c r="CB217" s="3">
        <f t="shared" si="505"/>
        <v>1573</v>
      </c>
      <c r="CC217" s="3">
        <v>0</v>
      </c>
      <c r="CD217" s="47">
        <v>0</v>
      </c>
      <c r="CE217" s="47">
        <v>0</v>
      </c>
      <c r="CF217" s="3">
        <f t="shared" si="474"/>
        <v>1573</v>
      </c>
      <c r="CG217" s="47">
        <v>65</v>
      </c>
      <c r="CL217" s="47">
        <v>0</v>
      </c>
      <c r="CM217" s="4">
        <f t="shared" si="449"/>
        <v>304.04040404040404</v>
      </c>
      <c r="CN217" s="4">
        <f t="shared" si="450"/>
        <v>1248.9595959595958</v>
      </c>
      <c r="CO217" s="4">
        <f t="shared" si="451"/>
        <v>0</v>
      </c>
      <c r="CP217" s="4">
        <f t="shared" si="452"/>
        <v>20</v>
      </c>
      <c r="CQ217" s="4">
        <f t="shared" si="453"/>
        <v>0</v>
      </c>
      <c r="CR217" s="4">
        <f t="shared" si="454"/>
        <v>0</v>
      </c>
      <c r="CS217" s="4">
        <f t="shared" si="455"/>
        <v>0</v>
      </c>
      <c r="CT217" s="47">
        <v>0</v>
      </c>
      <c r="CU217" s="32"/>
      <c r="CV217" s="47">
        <v>359.74</v>
      </c>
      <c r="CW217" s="47">
        <v>519</v>
      </c>
      <c r="CX217" s="4">
        <v>0</v>
      </c>
      <c r="CY217" s="3">
        <v>1573</v>
      </c>
      <c r="CZ217" s="47">
        <v>0</v>
      </c>
      <c r="DA217" s="47">
        <v>267</v>
      </c>
      <c r="DB217" s="47">
        <v>943</v>
      </c>
      <c r="DC217" s="47">
        <v>342</v>
      </c>
      <c r="DD217" s="3">
        <f t="shared" si="478"/>
        <v>304.04040404040404</v>
      </c>
      <c r="DE217" s="3">
        <f t="shared" si="479"/>
        <v>0</v>
      </c>
      <c r="DF217" s="4">
        <f t="shared" si="439"/>
        <v>980.95959595959596</v>
      </c>
      <c r="DG217" s="4">
        <v>0</v>
      </c>
      <c r="DH217" s="4">
        <f t="shared" si="475"/>
        <v>0</v>
      </c>
      <c r="DI217" s="3">
        <f t="shared" si="500"/>
        <v>0</v>
      </c>
      <c r="DJ217" s="3">
        <f t="shared" si="456"/>
        <v>287.99999999999989</v>
      </c>
      <c r="DL217" s="3">
        <f t="shared" si="463"/>
        <v>0</v>
      </c>
      <c r="DM217" s="3">
        <f t="shared" si="457"/>
        <v>0</v>
      </c>
      <c r="DN217" s="3">
        <f t="shared" si="458"/>
        <v>0</v>
      </c>
      <c r="DO217" s="3">
        <f t="shared" si="459"/>
        <v>0</v>
      </c>
      <c r="DP217" s="3">
        <f t="shared" si="476"/>
        <v>0</v>
      </c>
      <c r="DS217">
        <v>66</v>
      </c>
    </row>
    <row r="218" spans="1:123" x14ac:dyDescent="0.3">
      <c r="A218" s="1">
        <v>42585</v>
      </c>
      <c r="B218" s="3">
        <v>133882</v>
      </c>
      <c r="C218" s="4">
        <f t="shared" si="477"/>
        <v>-351</v>
      </c>
      <c r="D218" s="4">
        <f t="shared" si="465"/>
        <v>122794</v>
      </c>
      <c r="E218" s="3">
        <f t="shared" si="440"/>
        <v>133882</v>
      </c>
      <c r="F218" s="4">
        <f t="shared" si="480"/>
        <v>-351</v>
      </c>
      <c r="G218" s="4">
        <f t="shared" si="460"/>
        <v>0</v>
      </c>
      <c r="H218" s="33"/>
      <c r="I218" s="3">
        <v>51115</v>
      </c>
      <c r="J218" s="4">
        <f t="shared" si="377"/>
        <v>-657</v>
      </c>
      <c r="K218" s="4">
        <f t="shared" si="466"/>
        <v>33554</v>
      </c>
      <c r="L218" s="3">
        <f t="shared" si="491"/>
        <v>51115</v>
      </c>
      <c r="M218" s="4">
        <f t="shared" si="492"/>
        <v>-657</v>
      </c>
      <c r="O218" s="47"/>
      <c r="P218" s="47">
        <v>435</v>
      </c>
      <c r="Q218" s="21">
        <f t="shared" ref="Q218:Q249" si="507">P218+M218/1.98</f>
        <v>103.18181818181819</v>
      </c>
      <c r="R218" s="21">
        <f t="shared" ref="R218:R249" si="508">-M218/1.98</f>
        <v>331.81818181818181</v>
      </c>
      <c r="S218" s="33"/>
      <c r="T218" s="3">
        <v>86608</v>
      </c>
      <c r="U218" s="4">
        <f t="shared" si="443"/>
        <v>-267</v>
      </c>
      <c r="V218" s="4">
        <f t="shared" si="467"/>
        <v>75495</v>
      </c>
      <c r="W218" s="3">
        <f t="shared" si="501"/>
        <v>86608</v>
      </c>
      <c r="X218" s="4">
        <f t="shared" si="502"/>
        <v>-267</v>
      </c>
      <c r="Z218" s="47"/>
      <c r="AA218" s="47">
        <v>598</v>
      </c>
      <c r="AB218" s="3">
        <f t="shared" si="506"/>
        <v>598</v>
      </c>
      <c r="AC218" s="3">
        <v>0</v>
      </c>
      <c r="AD218" s="41">
        <f t="shared" si="485"/>
        <v>331.81818181818181</v>
      </c>
      <c r="AE218" s="3">
        <v>137723</v>
      </c>
      <c r="AF218" s="47">
        <v>822</v>
      </c>
      <c r="AG218" s="47">
        <v>356</v>
      </c>
      <c r="AH218" s="4">
        <f t="shared" si="444"/>
        <v>0</v>
      </c>
      <c r="AI218" s="33"/>
      <c r="AJ218" s="47">
        <v>873.43</v>
      </c>
      <c r="AK218" s="3">
        <v>577319</v>
      </c>
      <c r="AL218" s="4">
        <f t="shared" si="438"/>
        <v>-2144</v>
      </c>
      <c r="AM218" s="3">
        <v>2420000</v>
      </c>
      <c r="AN218" s="3">
        <f t="shared" si="468"/>
        <v>551548</v>
      </c>
      <c r="AO218" s="3">
        <f t="shared" si="411"/>
        <v>577319</v>
      </c>
      <c r="AP218" s="4">
        <f t="shared" si="412"/>
        <v>-2144</v>
      </c>
      <c r="AQ218" s="47" t="s">
        <v>13</v>
      </c>
      <c r="AT218" s="47">
        <v>822</v>
      </c>
      <c r="AV218" s="3">
        <v>1840</v>
      </c>
      <c r="AW218" s="4">
        <f t="shared" si="503"/>
        <v>757.17171717171709</v>
      </c>
      <c r="AX218" s="3">
        <f t="shared" si="504"/>
        <v>1082.8282828282829</v>
      </c>
      <c r="AY218" s="47">
        <v>0</v>
      </c>
      <c r="AZ218" s="47">
        <v>0</v>
      </c>
      <c r="BA218" s="3">
        <f t="shared" si="469"/>
        <v>1840</v>
      </c>
      <c r="BB218" s="47">
        <v>63</v>
      </c>
      <c r="BC218" s="47">
        <v>0.38</v>
      </c>
      <c r="BD218" s="47">
        <v>0</v>
      </c>
      <c r="BE218" s="3">
        <f t="shared" si="470"/>
        <v>331.81818181818181</v>
      </c>
      <c r="BF218" s="3">
        <f t="shared" si="471"/>
        <v>0</v>
      </c>
      <c r="BG218" s="3" t="b">
        <f t="shared" si="472"/>
        <v>1</v>
      </c>
      <c r="BH218" s="17"/>
      <c r="BI218" s="7"/>
      <c r="BJ218" s="12">
        <v>0</v>
      </c>
      <c r="BK218" s="4">
        <f t="shared" si="445"/>
        <v>1508.1818181818182</v>
      </c>
      <c r="BL218" s="4">
        <v>0</v>
      </c>
      <c r="BM218" s="4">
        <f t="shared" si="446"/>
        <v>0</v>
      </c>
      <c r="BN218" s="4">
        <f t="shared" si="447"/>
        <v>1508.1818181818182</v>
      </c>
      <c r="BO218" s="33"/>
      <c r="BP218" s="47">
        <v>509.29</v>
      </c>
      <c r="BQ218" s="3">
        <v>66082</v>
      </c>
      <c r="BR218" s="4">
        <v>596</v>
      </c>
      <c r="BS218" s="4">
        <f t="shared" si="473"/>
        <v>64247</v>
      </c>
      <c r="BT218" s="3">
        <f t="shared" si="499"/>
        <v>64772</v>
      </c>
      <c r="BU218" s="47">
        <v>0</v>
      </c>
      <c r="BV218" s="47" t="s">
        <v>14</v>
      </c>
      <c r="BY218" s="3">
        <v>1845</v>
      </c>
      <c r="BZ218" s="3">
        <v>1840</v>
      </c>
      <c r="CA218" s="3">
        <v>1530</v>
      </c>
      <c r="CB218" s="3">
        <f t="shared" si="505"/>
        <v>1530</v>
      </c>
      <c r="CC218" s="3">
        <v>0</v>
      </c>
      <c r="CD218" s="47">
        <v>0</v>
      </c>
      <c r="CE218" s="47">
        <v>0</v>
      </c>
      <c r="CF218" s="3">
        <f t="shared" si="474"/>
        <v>1530</v>
      </c>
      <c r="CG218" s="47">
        <v>63</v>
      </c>
      <c r="CL218" s="47">
        <v>0</v>
      </c>
      <c r="CM218" s="4">
        <f t="shared" si="449"/>
        <v>331.81818181818181</v>
      </c>
      <c r="CN218" s="4">
        <f t="shared" si="450"/>
        <v>1198.1818181818182</v>
      </c>
      <c r="CO218" s="4">
        <f t="shared" si="451"/>
        <v>0</v>
      </c>
      <c r="CP218" s="4">
        <f t="shared" si="452"/>
        <v>0</v>
      </c>
      <c r="CQ218" s="4">
        <f t="shared" si="453"/>
        <v>0</v>
      </c>
      <c r="CR218" s="4">
        <f t="shared" si="454"/>
        <v>310</v>
      </c>
      <c r="CS218" s="4">
        <f t="shared" si="455"/>
        <v>0</v>
      </c>
      <c r="CT218" s="47">
        <v>0</v>
      </c>
      <c r="CU218" s="32"/>
      <c r="CV218" s="47">
        <v>359.74</v>
      </c>
      <c r="CW218" s="47">
        <v>519</v>
      </c>
      <c r="CX218" s="4">
        <v>0</v>
      </c>
      <c r="CY218" s="3">
        <v>1530</v>
      </c>
      <c r="CZ218" s="47">
        <v>0</v>
      </c>
      <c r="DA218" s="47">
        <v>251</v>
      </c>
      <c r="DB218" s="47">
        <v>892</v>
      </c>
      <c r="DC218" s="47">
        <v>373</v>
      </c>
      <c r="DD218" s="3">
        <f t="shared" si="478"/>
        <v>331.81818181818181</v>
      </c>
      <c r="DE218" s="3">
        <f t="shared" si="479"/>
        <v>0</v>
      </c>
      <c r="DF218" s="4">
        <f t="shared" si="439"/>
        <v>933.18181818181824</v>
      </c>
      <c r="DG218" s="4">
        <v>0</v>
      </c>
      <c r="DH218" s="4">
        <f t="shared" si="475"/>
        <v>0</v>
      </c>
      <c r="DI218" s="3">
        <f t="shared" si="500"/>
        <v>0</v>
      </c>
      <c r="DJ218" s="3">
        <f t="shared" si="456"/>
        <v>265</v>
      </c>
      <c r="DL218" s="3">
        <f t="shared" si="463"/>
        <v>0</v>
      </c>
      <c r="DM218" s="3">
        <f t="shared" si="457"/>
        <v>0</v>
      </c>
      <c r="DN218" s="3">
        <f t="shared" si="458"/>
        <v>0</v>
      </c>
      <c r="DO218" s="3">
        <f t="shared" si="459"/>
        <v>0</v>
      </c>
      <c r="DP218" s="3">
        <f t="shared" si="476"/>
        <v>0</v>
      </c>
      <c r="DS218">
        <v>61</v>
      </c>
    </row>
    <row r="219" spans="1:123" x14ac:dyDescent="0.3">
      <c r="A219" s="1">
        <v>42586</v>
      </c>
      <c r="B219" s="3">
        <v>133533</v>
      </c>
      <c r="C219" s="4">
        <f t="shared" si="477"/>
        <v>-349</v>
      </c>
      <c r="D219" s="4">
        <f t="shared" si="465"/>
        <v>122483</v>
      </c>
      <c r="E219" s="3">
        <f t="shared" si="440"/>
        <v>133533</v>
      </c>
      <c r="F219" s="4">
        <f t="shared" si="480"/>
        <v>-349</v>
      </c>
      <c r="G219" s="4">
        <f t="shared" si="460"/>
        <v>0</v>
      </c>
      <c r="H219" s="33"/>
      <c r="I219" s="3">
        <v>50484</v>
      </c>
      <c r="J219" s="4">
        <f t="shared" si="377"/>
        <v>-631</v>
      </c>
      <c r="K219" s="4">
        <f t="shared" si="466"/>
        <v>33481</v>
      </c>
      <c r="L219" s="3">
        <f t="shared" si="491"/>
        <v>50484</v>
      </c>
      <c r="M219" s="4">
        <f t="shared" si="492"/>
        <v>-631</v>
      </c>
      <c r="O219" s="47"/>
      <c r="P219" s="47">
        <v>426</v>
      </c>
      <c r="Q219" s="21">
        <f t="shared" si="507"/>
        <v>107.31313131313129</v>
      </c>
      <c r="R219" s="21">
        <f t="shared" si="508"/>
        <v>318.68686868686871</v>
      </c>
      <c r="S219" s="33"/>
      <c r="T219" s="3">
        <v>86306</v>
      </c>
      <c r="U219" s="4">
        <f t="shared" si="443"/>
        <v>-302</v>
      </c>
      <c r="V219" s="4">
        <f t="shared" si="467"/>
        <v>74595</v>
      </c>
      <c r="W219" s="3">
        <f t="shared" si="501"/>
        <v>86306</v>
      </c>
      <c r="X219" s="4">
        <f t="shared" si="502"/>
        <v>-302</v>
      </c>
      <c r="Z219" s="47"/>
      <c r="AA219" s="47">
        <v>600</v>
      </c>
      <c r="AB219" s="3">
        <f t="shared" si="506"/>
        <v>600</v>
      </c>
      <c r="AC219" s="3">
        <v>0</v>
      </c>
      <c r="AD219" s="41">
        <f t="shared" si="485"/>
        <v>318.68686868686871</v>
      </c>
      <c r="AE219" s="3">
        <v>136790</v>
      </c>
      <c r="AF219" s="47">
        <v>757</v>
      </c>
      <c r="AG219" s="47">
        <v>287</v>
      </c>
      <c r="AH219" s="4">
        <f t="shared" si="444"/>
        <v>0</v>
      </c>
      <c r="AI219" s="33"/>
      <c r="AJ219" s="47">
        <v>873.16</v>
      </c>
      <c r="AK219" s="3">
        <v>575940</v>
      </c>
      <c r="AL219" s="4">
        <f t="shared" si="438"/>
        <v>-1379</v>
      </c>
      <c r="AM219" s="3">
        <v>2420000</v>
      </c>
      <c r="AN219" s="3">
        <f t="shared" si="468"/>
        <v>550505</v>
      </c>
      <c r="AO219" s="3">
        <f t="shared" si="411"/>
        <v>575940</v>
      </c>
      <c r="AP219" s="4">
        <f t="shared" si="412"/>
        <v>-1379</v>
      </c>
      <c r="AQ219" s="47" t="s">
        <v>13</v>
      </c>
      <c r="AT219" s="47">
        <v>757</v>
      </c>
      <c r="AV219" s="3">
        <v>1381</v>
      </c>
      <c r="AW219" s="4">
        <f t="shared" si="503"/>
        <v>684.53535353535358</v>
      </c>
      <c r="AX219" s="3">
        <f t="shared" si="504"/>
        <v>696.46464646464642</v>
      </c>
      <c r="AY219" s="47">
        <v>0</v>
      </c>
      <c r="AZ219" s="47">
        <v>0</v>
      </c>
      <c r="BA219" s="3">
        <f t="shared" si="469"/>
        <v>1381</v>
      </c>
      <c r="BB219" s="47">
        <v>71</v>
      </c>
      <c r="BC219" s="47">
        <v>0.43</v>
      </c>
      <c r="BD219" s="47">
        <v>0</v>
      </c>
      <c r="BE219" s="3">
        <f t="shared" si="470"/>
        <v>318.68686868686871</v>
      </c>
      <c r="BF219" s="3">
        <f t="shared" si="471"/>
        <v>0</v>
      </c>
      <c r="BG219" s="3" t="b">
        <f t="shared" si="472"/>
        <v>1</v>
      </c>
      <c r="BH219" s="17"/>
      <c r="BI219" s="7"/>
      <c r="BJ219" s="12">
        <v>0</v>
      </c>
      <c r="BK219" s="4">
        <f t="shared" si="445"/>
        <v>1062.3131313131312</v>
      </c>
      <c r="BL219" s="4">
        <v>0</v>
      </c>
      <c r="BM219" s="4">
        <f t="shared" si="446"/>
        <v>0</v>
      </c>
      <c r="BN219" s="4">
        <f t="shared" si="447"/>
        <v>1062.3131313131312</v>
      </c>
      <c r="BO219" s="33"/>
      <c r="BP219" s="47">
        <v>509.06</v>
      </c>
      <c r="BQ219" s="3">
        <v>65795</v>
      </c>
      <c r="BR219" s="4">
        <v>-287</v>
      </c>
      <c r="BS219" s="4">
        <f t="shared" si="473"/>
        <v>64247</v>
      </c>
      <c r="BT219" s="3">
        <f t="shared" si="499"/>
        <v>64772</v>
      </c>
      <c r="BU219" s="47">
        <v>0</v>
      </c>
      <c r="BV219" s="47" t="s">
        <v>15</v>
      </c>
      <c r="BY219" s="3">
        <v>1375</v>
      </c>
      <c r="BZ219" s="3">
        <v>1381</v>
      </c>
      <c r="CA219" s="3">
        <v>1503</v>
      </c>
      <c r="CB219" s="3">
        <f t="shared" si="505"/>
        <v>1503</v>
      </c>
      <c r="CC219" s="3">
        <v>0</v>
      </c>
      <c r="CD219" s="47">
        <v>0</v>
      </c>
      <c r="CE219" s="47">
        <v>0</v>
      </c>
      <c r="CF219" s="3">
        <f t="shared" si="474"/>
        <v>1503</v>
      </c>
      <c r="CG219" s="47">
        <v>71</v>
      </c>
      <c r="CL219" s="47">
        <v>0</v>
      </c>
      <c r="CM219" s="4">
        <f t="shared" si="449"/>
        <v>318.68686868686871</v>
      </c>
      <c r="CN219" s="4">
        <f t="shared" si="450"/>
        <v>1062.3131313131312</v>
      </c>
      <c r="CO219" s="4">
        <f t="shared" si="451"/>
        <v>0</v>
      </c>
      <c r="CP219" s="4">
        <f t="shared" si="452"/>
        <v>122</v>
      </c>
      <c r="CQ219" s="4">
        <f t="shared" si="453"/>
        <v>0</v>
      </c>
      <c r="CR219" s="4">
        <f t="shared" si="454"/>
        <v>0</v>
      </c>
      <c r="CS219" s="4">
        <f t="shared" si="455"/>
        <v>0</v>
      </c>
      <c r="CT219" s="47">
        <v>0</v>
      </c>
      <c r="CU219" s="32"/>
      <c r="CV219" s="47">
        <v>359.74</v>
      </c>
      <c r="CW219" s="47">
        <v>519</v>
      </c>
      <c r="CX219" s="4">
        <v>0</v>
      </c>
      <c r="CY219" s="3">
        <v>1503</v>
      </c>
      <c r="CZ219" s="47">
        <v>0</v>
      </c>
      <c r="DA219" s="47">
        <v>252</v>
      </c>
      <c r="DB219" s="47">
        <v>853</v>
      </c>
      <c r="DC219" s="47">
        <v>388</v>
      </c>
      <c r="DD219" s="3">
        <f t="shared" si="478"/>
        <v>318.68686868686871</v>
      </c>
      <c r="DE219" s="3">
        <f t="shared" si="479"/>
        <v>0</v>
      </c>
      <c r="DF219" s="4">
        <f t="shared" si="439"/>
        <v>922.31313131313129</v>
      </c>
      <c r="DG219" s="4">
        <v>0</v>
      </c>
      <c r="DH219" s="4">
        <f t="shared" si="475"/>
        <v>0</v>
      </c>
      <c r="DI219" s="3">
        <f t="shared" si="500"/>
        <v>0</v>
      </c>
      <c r="DJ219" s="3">
        <f t="shared" si="456"/>
        <v>261.99999999999989</v>
      </c>
      <c r="DL219" s="3">
        <f t="shared" si="463"/>
        <v>0</v>
      </c>
      <c r="DM219" s="3">
        <f t="shared" si="457"/>
        <v>0</v>
      </c>
      <c r="DN219" s="3">
        <f t="shared" si="458"/>
        <v>0</v>
      </c>
      <c r="DO219" s="3">
        <f t="shared" si="459"/>
        <v>0</v>
      </c>
      <c r="DP219" s="3">
        <f t="shared" si="476"/>
        <v>0</v>
      </c>
      <c r="DS219">
        <v>60</v>
      </c>
    </row>
    <row r="220" spans="1:123" x14ac:dyDescent="0.3">
      <c r="A220" s="1">
        <v>42587</v>
      </c>
      <c r="B220" s="3">
        <v>133183</v>
      </c>
      <c r="C220" s="4">
        <f t="shared" si="477"/>
        <v>-350</v>
      </c>
      <c r="D220" s="4">
        <f t="shared" si="465"/>
        <v>122017</v>
      </c>
      <c r="E220" s="3">
        <f t="shared" si="440"/>
        <v>133183</v>
      </c>
      <c r="F220" s="4">
        <f t="shared" si="480"/>
        <v>-350</v>
      </c>
      <c r="G220" s="4">
        <f t="shared" si="460"/>
        <v>0</v>
      </c>
      <c r="H220" s="33"/>
      <c r="I220" s="3">
        <v>49875</v>
      </c>
      <c r="J220" s="4">
        <f t="shared" si="377"/>
        <v>-609</v>
      </c>
      <c r="K220" s="4">
        <f t="shared" si="466"/>
        <v>33410</v>
      </c>
      <c r="L220" s="3">
        <f t="shared" si="491"/>
        <v>49875</v>
      </c>
      <c r="M220" s="4">
        <f t="shared" si="492"/>
        <v>-609</v>
      </c>
      <c r="O220" s="47"/>
      <c r="P220" s="47">
        <v>410</v>
      </c>
      <c r="Q220" s="21">
        <f t="shared" si="507"/>
        <v>102.42424242424244</v>
      </c>
      <c r="R220" s="21">
        <f t="shared" si="508"/>
        <v>307.57575757575756</v>
      </c>
      <c r="S220" s="33"/>
      <c r="T220" s="3">
        <v>85985</v>
      </c>
      <c r="U220" s="4">
        <f t="shared" si="443"/>
        <v>-321</v>
      </c>
      <c r="V220" s="4">
        <f t="shared" si="467"/>
        <v>73693</v>
      </c>
      <c r="W220" s="3">
        <f t="shared" si="501"/>
        <v>85985</v>
      </c>
      <c r="X220" s="4">
        <f t="shared" si="502"/>
        <v>-321</v>
      </c>
      <c r="Z220" s="47"/>
      <c r="AA220" s="47">
        <v>600</v>
      </c>
      <c r="AB220" s="3">
        <f t="shared" si="506"/>
        <v>600</v>
      </c>
      <c r="AC220" s="3">
        <v>0</v>
      </c>
      <c r="AD220" s="41">
        <f t="shared" si="485"/>
        <v>307.57575757575756</v>
      </c>
      <c r="AE220" s="3">
        <v>135860</v>
      </c>
      <c r="AF220" s="47">
        <v>731</v>
      </c>
      <c r="AG220" s="47">
        <v>262</v>
      </c>
      <c r="AH220" s="4">
        <f t="shared" si="444"/>
        <v>0</v>
      </c>
      <c r="AI220" s="33"/>
      <c r="AJ220" s="47">
        <v>872.92</v>
      </c>
      <c r="AK220" s="3">
        <v>574717</v>
      </c>
      <c r="AL220" s="4">
        <f t="shared" si="438"/>
        <v>-1223</v>
      </c>
      <c r="AM220" s="3">
        <v>2420000</v>
      </c>
      <c r="AN220" s="3">
        <f t="shared" si="468"/>
        <v>549662</v>
      </c>
      <c r="AO220" s="3">
        <f t="shared" si="411"/>
        <v>574717</v>
      </c>
      <c r="AP220" s="4">
        <f t="shared" si="412"/>
        <v>-1223</v>
      </c>
      <c r="AQ220" s="47" t="s">
        <v>13</v>
      </c>
      <c r="AT220" s="47">
        <v>731</v>
      </c>
      <c r="AV220" s="3">
        <v>1279</v>
      </c>
      <c r="AW220" s="4">
        <f t="shared" si="503"/>
        <v>661.32323232323233</v>
      </c>
      <c r="AX220" s="3">
        <f t="shared" si="504"/>
        <v>617.67676767676767</v>
      </c>
      <c r="AY220" s="47">
        <v>0</v>
      </c>
      <c r="AZ220" s="47">
        <v>0</v>
      </c>
      <c r="BA220" s="3">
        <f t="shared" si="469"/>
        <v>1279</v>
      </c>
      <c r="BB220" s="47">
        <v>69</v>
      </c>
      <c r="BC220" s="47">
        <v>0.42</v>
      </c>
      <c r="BD220" s="47">
        <v>0</v>
      </c>
      <c r="BE220" s="3">
        <f t="shared" si="470"/>
        <v>307.57575757575756</v>
      </c>
      <c r="BF220" s="3">
        <f t="shared" si="471"/>
        <v>0</v>
      </c>
      <c r="BG220" s="3" t="b">
        <f t="shared" si="472"/>
        <v>1</v>
      </c>
      <c r="BH220" s="17"/>
      <c r="BI220" s="7"/>
      <c r="BJ220" s="12">
        <v>0</v>
      </c>
      <c r="BK220" s="4">
        <f t="shared" si="445"/>
        <v>971.42424242424249</v>
      </c>
      <c r="BL220" s="4">
        <v>0</v>
      </c>
      <c r="BM220" s="4">
        <f t="shared" si="446"/>
        <v>0</v>
      </c>
      <c r="BN220" s="4">
        <f t="shared" si="447"/>
        <v>971.42424242424249</v>
      </c>
      <c r="BO220" s="33"/>
      <c r="BP220" s="47">
        <v>508.69</v>
      </c>
      <c r="BQ220" s="3">
        <v>65338</v>
      </c>
      <c r="BR220" s="4">
        <v>-457</v>
      </c>
      <c r="BS220" s="4">
        <f t="shared" si="473"/>
        <v>64247</v>
      </c>
      <c r="BT220" s="3">
        <f t="shared" si="499"/>
        <v>64772</v>
      </c>
      <c r="BU220" s="47">
        <v>0</v>
      </c>
      <c r="BV220" s="47" t="s">
        <v>15</v>
      </c>
      <c r="BY220" s="3">
        <v>1274</v>
      </c>
      <c r="BZ220" s="3">
        <v>1279</v>
      </c>
      <c r="CA220" s="3">
        <v>1487</v>
      </c>
      <c r="CB220" s="3">
        <f t="shared" si="505"/>
        <v>1487</v>
      </c>
      <c r="CC220" s="3">
        <v>0</v>
      </c>
      <c r="CD220" s="47">
        <v>0</v>
      </c>
      <c r="CE220" s="47">
        <v>0</v>
      </c>
      <c r="CF220" s="3">
        <f t="shared" si="474"/>
        <v>1487</v>
      </c>
      <c r="CG220" s="47">
        <v>69</v>
      </c>
      <c r="CL220" s="47">
        <v>0</v>
      </c>
      <c r="CM220" s="4">
        <f t="shared" si="449"/>
        <v>307.57575757575756</v>
      </c>
      <c r="CN220" s="4">
        <f t="shared" si="450"/>
        <v>971.42424242424249</v>
      </c>
      <c r="CO220" s="4">
        <f t="shared" si="451"/>
        <v>0</v>
      </c>
      <c r="CP220" s="4">
        <f t="shared" si="452"/>
        <v>208</v>
      </c>
      <c r="CQ220" s="4">
        <f t="shared" si="453"/>
        <v>0</v>
      </c>
      <c r="CR220" s="4">
        <f t="shared" si="454"/>
        <v>0</v>
      </c>
      <c r="CS220" s="4">
        <f t="shared" si="455"/>
        <v>0</v>
      </c>
      <c r="CT220" s="47">
        <v>0</v>
      </c>
      <c r="CU220" s="32"/>
      <c r="CV220" s="47">
        <v>359.74</v>
      </c>
      <c r="CW220" s="47">
        <v>519</v>
      </c>
      <c r="CX220" s="4">
        <v>0</v>
      </c>
      <c r="CY220" s="3">
        <v>1487</v>
      </c>
      <c r="CZ220" s="47">
        <v>0</v>
      </c>
      <c r="DA220" s="47">
        <v>253</v>
      </c>
      <c r="DB220" s="47">
        <v>873</v>
      </c>
      <c r="DC220" s="47">
        <v>345</v>
      </c>
      <c r="DD220" s="3">
        <f t="shared" si="478"/>
        <v>307.57575757575756</v>
      </c>
      <c r="DE220" s="3">
        <f t="shared" si="479"/>
        <v>0</v>
      </c>
      <c r="DF220" s="4">
        <f t="shared" si="439"/>
        <v>910.42424242424249</v>
      </c>
      <c r="DG220" s="4">
        <v>0</v>
      </c>
      <c r="DH220" s="4">
        <f t="shared" si="475"/>
        <v>0</v>
      </c>
      <c r="DI220" s="3">
        <f t="shared" si="500"/>
        <v>0</v>
      </c>
      <c r="DJ220" s="3">
        <f t="shared" si="456"/>
        <v>269</v>
      </c>
      <c r="DL220" s="3">
        <f t="shared" si="463"/>
        <v>0</v>
      </c>
      <c r="DM220" s="3">
        <f t="shared" si="457"/>
        <v>0</v>
      </c>
      <c r="DN220" s="3">
        <f t="shared" si="458"/>
        <v>0</v>
      </c>
      <c r="DO220" s="3">
        <f t="shared" si="459"/>
        <v>0</v>
      </c>
      <c r="DP220" s="3">
        <f t="shared" si="476"/>
        <v>0</v>
      </c>
      <c r="DS220">
        <v>65</v>
      </c>
    </row>
    <row r="221" spans="1:123" x14ac:dyDescent="0.3">
      <c r="A221" s="1">
        <v>42588</v>
      </c>
      <c r="B221" s="3">
        <v>132835</v>
      </c>
      <c r="C221" s="4">
        <f t="shared" si="477"/>
        <v>-348</v>
      </c>
      <c r="D221" s="4">
        <f t="shared" si="465"/>
        <v>121707</v>
      </c>
      <c r="E221" s="3">
        <f t="shared" si="440"/>
        <v>132835</v>
      </c>
      <c r="F221" s="4">
        <f t="shared" si="480"/>
        <v>-348</v>
      </c>
      <c r="G221" s="4">
        <f t="shared" si="460"/>
        <v>0</v>
      </c>
      <c r="H221" s="33"/>
      <c r="I221" s="3">
        <v>49337</v>
      </c>
      <c r="J221" s="4">
        <f t="shared" si="377"/>
        <v>-538</v>
      </c>
      <c r="K221" s="4">
        <f t="shared" si="466"/>
        <v>33317</v>
      </c>
      <c r="L221" s="3">
        <f t="shared" si="491"/>
        <v>49337</v>
      </c>
      <c r="M221" s="4">
        <f t="shared" si="492"/>
        <v>-538</v>
      </c>
      <c r="O221" s="47"/>
      <c r="P221" s="47">
        <v>373</v>
      </c>
      <c r="Q221" s="21">
        <f t="shared" si="507"/>
        <v>101.28282828282829</v>
      </c>
      <c r="R221" s="21">
        <f t="shared" si="508"/>
        <v>271.71717171717171</v>
      </c>
      <c r="S221" s="33"/>
      <c r="T221" s="3">
        <v>85589</v>
      </c>
      <c r="U221" s="4">
        <f t="shared" si="443"/>
        <v>-396</v>
      </c>
      <c r="V221" s="4">
        <f t="shared" si="467"/>
        <v>72809</v>
      </c>
      <c r="W221" s="3">
        <f t="shared" si="501"/>
        <v>85589</v>
      </c>
      <c r="X221" s="4">
        <f t="shared" si="502"/>
        <v>-396</v>
      </c>
      <c r="Z221" s="47"/>
      <c r="AA221" s="47">
        <v>600</v>
      </c>
      <c r="AB221" s="3">
        <f t="shared" si="506"/>
        <v>600</v>
      </c>
      <c r="AC221" s="3">
        <v>0</v>
      </c>
      <c r="AD221" s="41">
        <f t="shared" si="485"/>
        <v>271.71717171717171</v>
      </c>
      <c r="AE221" s="3">
        <v>134926</v>
      </c>
      <c r="AF221" s="47">
        <v>745</v>
      </c>
      <c r="AG221" s="47">
        <v>274</v>
      </c>
      <c r="AH221" s="4">
        <f t="shared" si="444"/>
        <v>0</v>
      </c>
      <c r="AI221" s="33"/>
      <c r="AJ221" s="47">
        <v>872.69</v>
      </c>
      <c r="AK221" s="3">
        <v>573549</v>
      </c>
      <c r="AL221" s="4">
        <f t="shared" si="438"/>
        <v>-1168</v>
      </c>
      <c r="AM221" s="3">
        <v>2420000</v>
      </c>
      <c r="AN221" s="3">
        <f t="shared" si="468"/>
        <v>549119</v>
      </c>
      <c r="AO221" s="3">
        <f t="shared" si="411"/>
        <v>573549</v>
      </c>
      <c r="AP221" s="4">
        <f t="shared" si="412"/>
        <v>-1168</v>
      </c>
      <c r="AQ221" s="47" t="s">
        <v>13</v>
      </c>
      <c r="AT221" s="47">
        <v>745</v>
      </c>
      <c r="AV221" s="3">
        <v>1273</v>
      </c>
      <c r="AW221" s="4">
        <f t="shared" si="503"/>
        <v>683.10101010101005</v>
      </c>
      <c r="AX221" s="3">
        <f t="shared" si="504"/>
        <v>589.89898989898995</v>
      </c>
      <c r="AY221" s="47">
        <v>0</v>
      </c>
      <c r="AZ221" s="47">
        <v>0</v>
      </c>
      <c r="BA221" s="3">
        <f t="shared" si="469"/>
        <v>1273</v>
      </c>
      <c r="BB221" s="47">
        <v>61</v>
      </c>
      <c r="BC221" s="47">
        <v>0.37</v>
      </c>
      <c r="BD221" s="47">
        <v>0</v>
      </c>
      <c r="BE221" s="3">
        <f t="shared" si="470"/>
        <v>271.71717171717171</v>
      </c>
      <c r="BF221" s="3">
        <f t="shared" si="471"/>
        <v>0</v>
      </c>
      <c r="BG221" s="3" t="b">
        <f t="shared" si="472"/>
        <v>1</v>
      </c>
      <c r="BH221" s="17"/>
      <c r="BI221" s="7"/>
      <c r="BJ221" s="12">
        <v>0</v>
      </c>
      <c r="BK221" s="4">
        <f t="shared" si="445"/>
        <v>1001.2828282828283</v>
      </c>
      <c r="BL221" s="4">
        <v>0</v>
      </c>
      <c r="BM221" s="4">
        <f t="shared" si="446"/>
        <v>0</v>
      </c>
      <c r="BN221" s="4">
        <f t="shared" si="447"/>
        <v>1001.2828282828283</v>
      </c>
      <c r="BO221" s="33"/>
      <c r="BP221" s="47">
        <v>508.2</v>
      </c>
      <c r="BQ221" s="3">
        <v>64735</v>
      </c>
      <c r="BR221" s="4">
        <v>-603</v>
      </c>
      <c r="BS221" s="4">
        <f t="shared" si="473"/>
        <v>64247</v>
      </c>
      <c r="BT221" s="3">
        <f>BQ221</f>
        <v>64735</v>
      </c>
      <c r="BU221" s="4">
        <f>BT221-BT220</f>
        <v>-37</v>
      </c>
      <c r="BV221" t="s">
        <v>16</v>
      </c>
      <c r="BY221" s="3">
        <v>1263</v>
      </c>
      <c r="BZ221" s="3">
        <v>1273</v>
      </c>
      <c r="CA221" s="3">
        <v>1550</v>
      </c>
      <c r="CB221" s="3">
        <f t="shared" ref="CB221:CB224" si="509">CA221-CC221</f>
        <v>1531.3131313131314</v>
      </c>
      <c r="CC221" s="3">
        <f t="shared" ref="CC221" si="510">-BU221/1.98</f>
        <v>18.686868686868689</v>
      </c>
      <c r="CD221" s="47">
        <v>0</v>
      </c>
      <c r="CE221" s="47">
        <v>0</v>
      </c>
      <c r="CF221" s="3">
        <f t="shared" si="474"/>
        <v>1550</v>
      </c>
      <c r="CG221" s="47">
        <v>61</v>
      </c>
      <c r="CL221" s="4">
        <v>0</v>
      </c>
      <c r="CM221" s="4">
        <f t="shared" si="449"/>
        <v>271.71717171717171</v>
      </c>
      <c r="CN221" s="4">
        <f t="shared" si="450"/>
        <v>1001.2828282828283</v>
      </c>
      <c r="CO221" s="4">
        <f t="shared" si="451"/>
        <v>0</v>
      </c>
      <c r="CP221" s="4">
        <f t="shared" si="452"/>
        <v>276.99999999999989</v>
      </c>
      <c r="CQ221" s="4">
        <f t="shared" si="453"/>
        <v>0</v>
      </c>
      <c r="CR221" s="4">
        <f t="shared" si="454"/>
        <v>0</v>
      </c>
      <c r="CS221" s="4">
        <f t="shared" si="455"/>
        <v>0</v>
      </c>
      <c r="CT221" s="47">
        <v>0</v>
      </c>
      <c r="CU221" s="32"/>
      <c r="CV221" s="47">
        <v>359.74</v>
      </c>
      <c r="CW221" s="47">
        <v>519</v>
      </c>
      <c r="CX221" s="4">
        <v>0</v>
      </c>
      <c r="CY221" s="3">
        <v>1550</v>
      </c>
      <c r="CZ221" s="47">
        <v>0</v>
      </c>
      <c r="DA221" s="47">
        <v>251</v>
      </c>
      <c r="DB221" s="47">
        <v>895</v>
      </c>
      <c r="DC221" s="47">
        <v>376</v>
      </c>
      <c r="DD221" s="3">
        <f t="shared" si="478"/>
        <v>271.71717171717171</v>
      </c>
      <c r="DE221" s="3">
        <f t="shared" si="479"/>
        <v>0</v>
      </c>
      <c r="DF221" s="4">
        <f t="shared" si="439"/>
        <v>999.28282828282829</v>
      </c>
      <c r="DG221" s="4">
        <v>0</v>
      </c>
      <c r="DH221" s="4">
        <f t="shared" si="475"/>
        <v>0</v>
      </c>
      <c r="DI221" s="3">
        <f t="shared" si="500"/>
        <v>0</v>
      </c>
      <c r="DJ221" s="3">
        <f t="shared" si="456"/>
        <v>278.99999999999989</v>
      </c>
      <c r="DL221" s="3">
        <f t="shared" si="463"/>
        <v>0</v>
      </c>
      <c r="DM221" s="3">
        <f t="shared" si="457"/>
        <v>0</v>
      </c>
      <c r="DN221" s="3">
        <f t="shared" si="458"/>
        <v>0</v>
      </c>
      <c r="DO221" s="3">
        <f t="shared" si="459"/>
        <v>0</v>
      </c>
      <c r="DP221" s="3">
        <f t="shared" si="476"/>
        <v>0</v>
      </c>
      <c r="DS221">
        <v>71</v>
      </c>
    </row>
    <row r="222" spans="1:123" x14ac:dyDescent="0.3">
      <c r="A222" s="1">
        <v>42589</v>
      </c>
      <c r="B222" s="3">
        <v>132487</v>
      </c>
      <c r="C222" s="4">
        <f t="shared" si="477"/>
        <v>-348</v>
      </c>
      <c r="D222" s="4">
        <f t="shared" si="465"/>
        <v>121397</v>
      </c>
      <c r="E222" s="3">
        <f t="shared" si="440"/>
        <v>132487</v>
      </c>
      <c r="F222" s="4">
        <f t="shared" si="480"/>
        <v>-348</v>
      </c>
      <c r="G222" s="4">
        <f t="shared" si="460"/>
        <v>0</v>
      </c>
      <c r="H222" s="33"/>
      <c r="I222" s="3">
        <v>48764</v>
      </c>
      <c r="J222" s="4">
        <f t="shared" si="377"/>
        <v>-573</v>
      </c>
      <c r="K222" s="4">
        <f t="shared" si="466"/>
        <v>33187</v>
      </c>
      <c r="L222" s="3">
        <f t="shared" si="491"/>
        <v>48764</v>
      </c>
      <c r="M222" s="4">
        <f t="shared" si="492"/>
        <v>-573</v>
      </c>
      <c r="O222" s="47"/>
      <c r="P222" s="47">
        <v>397</v>
      </c>
      <c r="Q222" s="21">
        <f t="shared" si="507"/>
        <v>107.60606060606062</v>
      </c>
      <c r="R222" s="21">
        <f t="shared" si="508"/>
        <v>289.39393939393938</v>
      </c>
      <c r="S222" s="33"/>
      <c r="T222" s="3">
        <v>85228</v>
      </c>
      <c r="U222" s="4">
        <f t="shared" si="443"/>
        <v>-361</v>
      </c>
      <c r="V222" s="4">
        <f t="shared" si="467"/>
        <v>71979</v>
      </c>
      <c r="W222" s="3">
        <f t="shared" si="501"/>
        <v>85228</v>
      </c>
      <c r="X222" s="4">
        <f t="shared" si="502"/>
        <v>-361</v>
      </c>
      <c r="Z222" s="47"/>
      <c r="AA222" s="47">
        <v>601</v>
      </c>
      <c r="AB222" s="3">
        <f t="shared" si="506"/>
        <v>601</v>
      </c>
      <c r="AC222" s="3">
        <v>0</v>
      </c>
      <c r="AD222" s="41">
        <f t="shared" si="485"/>
        <v>289.39393939393938</v>
      </c>
      <c r="AE222" s="3">
        <v>133992</v>
      </c>
      <c r="AF222" s="47">
        <v>713</v>
      </c>
      <c r="AG222" s="47">
        <v>242</v>
      </c>
      <c r="AH222" s="4">
        <f t="shared" si="444"/>
        <v>0</v>
      </c>
      <c r="AI222" s="33"/>
      <c r="AJ222" s="47">
        <v>872.29</v>
      </c>
      <c r="AK222" s="3">
        <v>571517</v>
      </c>
      <c r="AL222" s="4">
        <f t="shared" si="438"/>
        <v>-2032</v>
      </c>
      <c r="AM222" s="3">
        <v>2420000</v>
      </c>
      <c r="AN222" s="3">
        <f t="shared" si="468"/>
        <v>549119</v>
      </c>
      <c r="AO222" s="3">
        <f t="shared" si="411"/>
        <v>571517</v>
      </c>
      <c r="AP222" s="4">
        <f t="shared" si="412"/>
        <v>-2032</v>
      </c>
      <c r="AQ222" s="47" t="s">
        <v>13</v>
      </c>
      <c r="AT222" s="47">
        <v>713</v>
      </c>
      <c r="AV222" s="3">
        <v>1670</v>
      </c>
      <c r="AW222" s="4">
        <f t="shared" si="503"/>
        <v>643.73737373737367</v>
      </c>
      <c r="AX222" s="3">
        <f t="shared" si="504"/>
        <v>1026.2626262626263</v>
      </c>
      <c r="AY222" s="47">
        <v>0</v>
      </c>
      <c r="AZ222" s="47">
        <v>0</v>
      </c>
      <c r="BA222" s="3">
        <f t="shared" si="469"/>
        <v>1670</v>
      </c>
      <c r="BB222" s="47">
        <v>67</v>
      </c>
      <c r="BC222" s="47">
        <v>0.41</v>
      </c>
      <c r="BD222" s="47">
        <v>0</v>
      </c>
      <c r="BE222" s="3">
        <f t="shared" si="470"/>
        <v>289.39393939393938</v>
      </c>
      <c r="BF222" s="3">
        <f t="shared" si="471"/>
        <v>0</v>
      </c>
      <c r="BG222" s="3" t="b">
        <f t="shared" si="472"/>
        <v>1</v>
      </c>
      <c r="BH222" s="17"/>
      <c r="BI222" s="7"/>
      <c r="BJ222" s="12">
        <v>0</v>
      </c>
      <c r="BK222" s="4">
        <f t="shared" si="445"/>
        <v>1380.6060606060605</v>
      </c>
      <c r="BL222" s="4">
        <v>0</v>
      </c>
      <c r="BM222" s="4">
        <f t="shared" si="446"/>
        <v>0</v>
      </c>
      <c r="BN222" s="4">
        <f t="shared" si="447"/>
        <v>1380.6060606060605</v>
      </c>
      <c r="BO222" s="33"/>
      <c r="BP222" s="47">
        <v>508.37</v>
      </c>
      <c r="BQ222" s="3">
        <v>64944</v>
      </c>
      <c r="BR222" s="4">
        <v>209</v>
      </c>
      <c r="BS222" s="4">
        <f>MIN(BQ222:BQ252)</f>
        <v>64247</v>
      </c>
      <c r="BT222" s="3">
        <f t="shared" si="499"/>
        <v>64735</v>
      </c>
      <c r="BU222" s="47">
        <v>0</v>
      </c>
      <c r="BV222" s="47" t="s">
        <v>14</v>
      </c>
      <c r="BY222" s="3">
        <v>1670</v>
      </c>
      <c r="BZ222" s="3">
        <v>1670</v>
      </c>
      <c r="CA222" s="3">
        <v>1549</v>
      </c>
      <c r="CB222" s="3">
        <f t="shared" si="509"/>
        <v>1549</v>
      </c>
      <c r="CC222" s="3">
        <v>0</v>
      </c>
      <c r="CD222" s="47">
        <v>0</v>
      </c>
      <c r="CE222" s="47">
        <v>0</v>
      </c>
      <c r="CF222" s="3">
        <f t="shared" si="474"/>
        <v>1549</v>
      </c>
      <c r="CG222" s="47">
        <v>67</v>
      </c>
      <c r="CL222" s="47">
        <v>0</v>
      </c>
      <c r="CM222" s="4">
        <f t="shared" si="449"/>
        <v>289.39393939393938</v>
      </c>
      <c r="CN222" s="4">
        <f t="shared" si="450"/>
        <v>1259.6060606060605</v>
      </c>
      <c r="CO222" s="4">
        <f t="shared" si="451"/>
        <v>0</v>
      </c>
      <c r="CP222" s="4">
        <f t="shared" si="452"/>
        <v>0</v>
      </c>
      <c r="CQ222" s="4">
        <f t="shared" si="453"/>
        <v>0</v>
      </c>
      <c r="CR222" s="4">
        <f t="shared" si="454"/>
        <v>121</v>
      </c>
      <c r="CS222" s="4">
        <f t="shared" si="455"/>
        <v>0</v>
      </c>
      <c r="CT222" s="47">
        <v>0</v>
      </c>
      <c r="CU222" s="32"/>
      <c r="CV222" s="47">
        <v>359.74</v>
      </c>
      <c r="CW222" s="47">
        <v>519</v>
      </c>
      <c r="CX222" s="4">
        <v>0</v>
      </c>
      <c r="CY222" s="3">
        <v>1549</v>
      </c>
      <c r="CZ222" s="47">
        <v>0</v>
      </c>
      <c r="DA222" s="47">
        <v>251</v>
      </c>
      <c r="DB222" s="47">
        <v>905</v>
      </c>
      <c r="DC222" s="47">
        <v>355</v>
      </c>
      <c r="DD222" s="3">
        <f t="shared" si="478"/>
        <v>289.39393939393938</v>
      </c>
      <c r="DE222" s="3">
        <f t="shared" si="479"/>
        <v>0</v>
      </c>
      <c r="DF222" s="4">
        <f t="shared" si="439"/>
        <v>970.60606060606062</v>
      </c>
      <c r="DG222" s="4">
        <v>0</v>
      </c>
      <c r="DH222" s="4">
        <f t="shared" si="475"/>
        <v>0</v>
      </c>
      <c r="DI222" s="3">
        <f t="shared" si="500"/>
        <v>0</v>
      </c>
      <c r="DJ222" s="3">
        <f t="shared" si="456"/>
        <v>288.99999999999989</v>
      </c>
      <c r="DL222" s="3">
        <f t="shared" si="463"/>
        <v>0</v>
      </c>
      <c r="DM222" s="3">
        <f t="shared" si="457"/>
        <v>0</v>
      </c>
      <c r="DN222" s="3">
        <f t="shared" si="458"/>
        <v>0</v>
      </c>
      <c r="DO222" s="3">
        <f t="shared" si="459"/>
        <v>0</v>
      </c>
      <c r="DP222" s="3">
        <f t="shared" si="476"/>
        <v>0</v>
      </c>
      <c r="DS222">
        <v>78</v>
      </c>
    </row>
    <row r="223" spans="1:123" x14ac:dyDescent="0.3">
      <c r="A223" s="1">
        <v>42590</v>
      </c>
      <c r="B223" s="3">
        <v>132139</v>
      </c>
      <c r="C223" s="4">
        <f t="shared" si="477"/>
        <v>-348</v>
      </c>
      <c r="D223" s="4">
        <f t="shared" si="465"/>
        <v>121088</v>
      </c>
      <c r="E223" s="3">
        <f t="shared" si="440"/>
        <v>132139</v>
      </c>
      <c r="F223" s="4">
        <f t="shared" si="480"/>
        <v>-348</v>
      </c>
      <c r="G223" s="4">
        <f t="shared" si="460"/>
        <v>0</v>
      </c>
      <c r="H223" s="33"/>
      <c r="I223" s="3">
        <v>48086</v>
      </c>
      <c r="J223" s="4">
        <f t="shared" si="377"/>
        <v>-678</v>
      </c>
      <c r="K223" s="4">
        <f t="shared" si="466"/>
        <v>33051</v>
      </c>
      <c r="L223" s="3">
        <f t="shared" si="491"/>
        <v>48086</v>
      </c>
      <c r="M223" s="4">
        <f t="shared" si="492"/>
        <v>-678</v>
      </c>
      <c r="O223" s="47"/>
      <c r="P223" s="47">
        <v>446</v>
      </c>
      <c r="Q223" s="21">
        <f t="shared" si="507"/>
        <v>103.57575757575756</v>
      </c>
      <c r="R223" s="21">
        <f t="shared" si="508"/>
        <v>342.42424242424244</v>
      </c>
      <c r="S223" s="33"/>
      <c r="T223" s="3">
        <v>84976</v>
      </c>
      <c r="U223" s="4">
        <f t="shared" si="443"/>
        <v>-252</v>
      </c>
      <c r="V223" s="4">
        <f t="shared" si="467"/>
        <v>71140</v>
      </c>
      <c r="W223" s="3">
        <f t="shared" si="501"/>
        <v>84976</v>
      </c>
      <c r="X223" s="4">
        <f t="shared" si="502"/>
        <v>-252</v>
      </c>
      <c r="Z223" s="47"/>
      <c r="AA223" s="47">
        <v>600</v>
      </c>
      <c r="AB223" s="3">
        <f t="shared" si="506"/>
        <v>600</v>
      </c>
      <c r="AC223" s="3">
        <v>0</v>
      </c>
      <c r="AD223" s="41">
        <f t="shared" si="485"/>
        <v>342.42424242424244</v>
      </c>
      <c r="AE223" s="3">
        <v>133062</v>
      </c>
      <c r="AF223" s="47">
        <v>823</v>
      </c>
      <c r="AG223" s="47">
        <v>354</v>
      </c>
      <c r="AH223" s="4">
        <f t="shared" si="444"/>
        <v>0</v>
      </c>
      <c r="AI223" s="33"/>
      <c r="AJ223" s="47">
        <v>871.89</v>
      </c>
      <c r="AK223" s="3">
        <v>569489</v>
      </c>
      <c r="AL223" s="4">
        <f t="shared" si="438"/>
        <v>-2028</v>
      </c>
      <c r="AM223" s="3">
        <v>2420000</v>
      </c>
      <c r="AN223" s="3">
        <f t="shared" si="468"/>
        <v>548081</v>
      </c>
      <c r="AO223" s="3">
        <f t="shared" si="411"/>
        <v>569489</v>
      </c>
      <c r="AP223" s="4">
        <f t="shared" si="412"/>
        <v>-2028</v>
      </c>
      <c r="AQ223" s="47" t="s">
        <v>13</v>
      </c>
      <c r="AT223" s="47">
        <v>823</v>
      </c>
      <c r="AV223" s="3">
        <v>1778</v>
      </c>
      <c r="AW223" s="4">
        <f t="shared" si="503"/>
        <v>753.75757575757575</v>
      </c>
      <c r="AX223" s="3">
        <f t="shared" si="504"/>
        <v>1024.2424242424242</v>
      </c>
      <c r="AY223" s="47">
        <v>0</v>
      </c>
      <c r="AZ223" s="47">
        <v>0</v>
      </c>
      <c r="BA223" s="3">
        <f t="shared" si="469"/>
        <v>1778</v>
      </c>
      <c r="BB223" s="47">
        <v>67</v>
      </c>
      <c r="BC223" s="47">
        <v>0.41</v>
      </c>
      <c r="BD223" s="47">
        <v>0</v>
      </c>
      <c r="BE223" s="3">
        <f t="shared" si="470"/>
        <v>342.42424242424244</v>
      </c>
      <c r="BF223" s="3">
        <f t="shared" si="471"/>
        <v>0</v>
      </c>
      <c r="BG223" s="3" t="b">
        <f t="shared" si="472"/>
        <v>1</v>
      </c>
      <c r="BH223" s="17"/>
      <c r="BI223" s="7"/>
      <c r="BJ223" s="12">
        <v>0</v>
      </c>
      <c r="BK223" s="4">
        <f t="shared" si="445"/>
        <v>1435.5757575757575</v>
      </c>
      <c r="BL223" s="4">
        <v>0</v>
      </c>
      <c r="BM223" s="4">
        <f t="shared" si="446"/>
        <v>0</v>
      </c>
      <c r="BN223" s="4">
        <f t="shared" si="447"/>
        <v>1435.5757575757575</v>
      </c>
      <c r="BO223" s="33"/>
      <c r="BP223" s="47">
        <v>508.68</v>
      </c>
      <c r="BQ223" s="3">
        <v>65326</v>
      </c>
      <c r="BR223" s="4">
        <v>382</v>
      </c>
      <c r="BS223" s="4">
        <f t="shared" si="473"/>
        <v>64247</v>
      </c>
      <c r="BT223" s="3">
        <f t="shared" si="499"/>
        <v>64735</v>
      </c>
      <c r="BU223" s="47">
        <v>0</v>
      </c>
      <c r="BV223" s="47" t="s">
        <v>14</v>
      </c>
      <c r="BY223" s="3">
        <v>1792</v>
      </c>
      <c r="BZ223" s="3">
        <v>1778</v>
      </c>
      <c r="CA223" s="3">
        <v>1583</v>
      </c>
      <c r="CB223" s="3">
        <f t="shared" si="509"/>
        <v>1583</v>
      </c>
      <c r="CC223" s="3">
        <v>0</v>
      </c>
      <c r="CD223" s="47">
        <v>0</v>
      </c>
      <c r="CE223" s="47">
        <v>0</v>
      </c>
      <c r="CF223" s="3">
        <f t="shared" si="474"/>
        <v>1583</v>
      </c>
      <c r="CG223" s="47">
        <v>67</v>
      </c>
      <c r="CL223" s="47">
        <v>0</v>
      </c>
      <c r="CM223" s="4">
        <f t="shared" si="449"/>
        <v>342.42424242424244</v>
      </c>
      <c r="CN223" s="4">
        <f t="shared" si="450"/>
        <v>1240.5757575757575</v>
      </c>
      <c r="CO223" s="4">
        <f t="shared" si="451"/>
        <v>0</v>
      </c>
      <c r="CP223" s="4">
        <f t="shared" si="452"/>
        <v>0</v>
      </c>
      <c r="CQ223" s="4">
        <f t="shared" si="453"/>
        <v>0</v>
      </c>
      <c r="CR223" s="4">
        <f t="shared" si="454"/>
        <v>195</v>
      </c>
      <c r="CS223" s="4">
        <f t="shared" si="455"/>
        <v>0</v>
      </c>
      <c r="CT223" s="47">
        <v>0</v>
      </c>
      <c r="CU223" s="32"/>
      <c r="CV223" s="47">
        <v>359.74</v>
      </c>
      <c r="CW223" s="47">
        <v>519</v>
      </c>
      <c r="CX223" s="4">
        <v>0</v>
      </c>
      <c r="CY223" s="3">
        <v>1583</v>
      </c>
      <c r="CZ223" s="47">
        <v>0</v>
      </c>
      <c r="DA223" s="47">
        <v>255</v>
      </c>
      <c r="DB223" s="47">
        <v>968</v>
      </c>
      <c r="DC223" s="47">
        <v>331</v>
      </c>
      <c r="DD223" s="3">
        <f t="shared" si="478"/>
        <v>342.42424242424244</v>
      </c>
      <c r="DE223" s="3">
        <f t="shared" si="479"/>
        <v>0</v>
      </c>
      <c r="DF223" s="4">
        <f t="shared" si="439"/>
        <v>956.57575757575751</v>
      </c>
      <c r="DG223" s="4">
        <v>0</v>
      </c>
      <c r="DH223" s="4">
        <f t="shared" si="475"/>
        <v>0</v>
      </c>
      <c r="DI223" s="3">
        <f t="shared" si="500"/>
        <v>0</v>
      </c>
      <c r="DJ223" s="3">
        <f t="shared" si="456"/>
        <v>284</v>
      </c>
      <c r="DL223" s="3">
        <f t="shared" si="463"/>
        <v>0</v>
      </c>
      <c r="DM223" s="3">
        <f t="shared" si="457"/>
        <v>0</v>
      </c>
      <c r="DN223" s="3">
        <f t="shared" si="458"/>
        <v>0</v>
      </c>
      <c r="DO223" s="3">
        <f t="shared" si="459"/>
        <v>0</v>
      </c>
      <c r="DP223" s="3">
        <f t="shared" si="476"/>
        <v>0</v>
      </c>
      <c r="DS223">
        <v>71</v>
      </c>
    </row>
    <row r="224" spans="1:123" x14ac:dyDescent="0.3">
      <c r="A224" s="1">
        <v>42591</v>
      </c>
      <c r="B224" s="3">
        <v>131792</v>
      </c>
      <c r="C224" s="4">
        <f t="shared" si="477"/>
        <v>-347</v>
      </c>
      <c r="D224" s="4">
        <f t="shared" si="465"/>
        <v>120779</v>
      </c>
      <c r="E224" s="3">
        <f t="shared" si="440"/>
        <v>131792</v>
      </c>
      <c r="F224" s="4">
        <f t="shared" si="480"/>
        <v>-347</v>
      </c>
      <c r="G224" s="4">
        <f t="shared" si="460"/>
        <v>0</v>
      </c>
      <c r="H224" s="33"/>
      <c r="I224" s="3">
        <v>47411</v>
      </c>
      <c r="J224" s="4">
        <f t="shared" si="377"/>
        <v>-675</v>
      </c>
      <c r="K224" s="4">
        <f t="shared" si="466"/>
        <v>32942</v>
      </c>
      <c r="L224" s="3">
        <f t="shared" si="491"/>
        <v>47411</v>
      </c>
      <c r="M224" s="4">
        <f t="shared" si="492"/>
        <v>-675</v>
      </c>
      <c r="O224" s="47"/>
      <c r="P224" s="47">
        <v>441</v>
      </c>
      <c r="Q224" s="21">
        <f t="shared" si="507"/>
        <v>100.09090909090907</v>
      </c>
      <c r="R224" s="21">
        <f t="shared" si="508"/>
        <v>340.90909090909093</v>
      </c>
      <c r="S224" s="33"/>
      <c r="T224" s="3">
        <v>84711</v>
      </c>
      <c r="U224" s="4">
        <f t="shared" si="443"/>
        <v>-265</v>
      </c>
      <c r="V224" s="4">
        <f t="shared" si="467"/>
        <v>70267</v>
      </c>
      <c r="W224" s="3">
        <f t="shared" si="501"/>
        <v>84711</v>
      </c>
      <c r="X224" s="4">
        <f t="shared" si="502"/>
        <v>-265</v>
      </c>
      <c r="Z224" s="47"/>
      <c r="AA224" s="47">
        <v>601</v>
      </c>
      <c r="AB224" s="3">
        <f t="shared" si="506"/>
        <v>601</v>
      </c>
      <c r="AC224" s="3">
        <v>0</v>
      </c>
      <c r="AD224" s="41">
        <f t="shared" si="485"/>
        <v>340.90909090909093</v>
      </c>
      <c r="AE224" s="3">
        <v>132122</v>
      </c>
      <c r="AF224" s="47">
        <v>793</v>
      </c>
      <c r="AG224" s="47">
        <v>319</v>
      </c>
      <c r="AH224" s="4">
        <f t="shared" si="444"/>
        <v>0</v>
      </c>
      <c r="AI224" s="33"/>
      <c r="AJ224" s="47">
        <v>871.35</v>
      </c>
      <c r="AK224" s="3">
        <v>566762</v>
      </c>
      <c r="AL224" s="4">
        <f t="shared" si="438"/>
        <v>-2727</v>
      </c>
      <c r="AM224" s="3">
        <v>2420000</v>
      </c>
      <c r="AN224" s="3">
        <f t="shared" si="468"/>
        <v>547290</v>
      </c>
      <c r="AO224" s="3">
        <f t="shared" si="411"/>
        <v>566762</v>
      </c>
      <c r="AP224" s="4">
        <f t="shared" si="412"/>
        <v>-2727</v>
      </c>
      <c r="AQ224" s="47" t="s">
        <v>13</v>
      </c>
      <c r="AT224" s="47">
        <v>793</v>
      </c>
      <c r="AV224" s="3">
        <v>2103</v>
      </c>
      <c r="AW224" s="4">
        <f t="shared" si="503"/>
        <v>725.72727272727275</v>
      </c>
      <c r="AX224" s="3">
        <f t="shared" si="504"/>
        <v>1377.2727272727273</v>
      </c>
      <c r="AY224" s="47">
        <v>0</v>
      </c>
      <c r="AZ224" s="47">
        <v>0</v>
      </c>
      <c r="BA224" s="3">
        <f t="shared" si="469"/>
        <v>2103</v>
      </c>
      <c r="BB224" s="47">
        <v>65</v>
      </c>
      <c r="BC224" s="47">
        <v>0.4</v>
      </c>
      <c r="BD224" s="47">
        <v>0</v>
      </c>
      <c r="BE224" s="3">
        <f t="shared" si="470"/>
        <v>340.90909090909093</v>
      </c>
      <c r="BF224" s="3">
        <f t="shared" si="471"/>
        <v>0</v>
      </c>
      <c r="BG224" s="3" t="b">
        <f t="shared" si="472"/>
        <v>1</v>
      </c>
      <c r="BH224" s="17"/>
      <c r="BI224" s="7"/>
      <c r="BJ224" s="12">
        <v>0</v>
      </c>
      <c r="BK224" s="4">
        <f t="shared" si="445"/>
        <v>1762.090909090909</v>
      </c>
      <c r="BL224" s="4">
        <v>0</v>
      </c>
      <c r="BM224" s="4">
        <f t="shared" si="446"/>
        <v>0</v>
      </c>
      <c r="BN224" s="4">
        <f t="shared" si="447"/>
        <v>1762.090909090909</v>
      </c>
      <c r="BO224" s="33"/>
      <c r="BP224" s="47">
        <v>509.43</v>
      </c>
      <c r="BQ224" s="3">
        <v>66257</v>
      </c>
      <c r="BR224" s="4">
        <v>931</v>
      </c>
      <c r="BS224" s="4">
        <f t="shared" si="473"/>
        <v>64247</v>
      </c>
      <c r="BT224" s="18">
        <f>BQ224</f>
        <v>66257</v>
      </c>
      <c r="BU224" s="3">
        <f>BT224-BT208</f>
        <v>113</v>
      </c>
      <c r="BV224" s="47" t="s">
        <v>20</v>
      </c>
      <c r="BY224" s="3">
        <v>2123</v>
      </c>
      <c r="BZ224" s="3">
        <v>2103</v>
      </c>
      <c r="CA224" s="3">
        <v>1638</v>
      </c>
      <c r="CB224" s="3">
        <f t="shared" si="509"/>
        <v>1638</v>
      </c>
      <c r="CC224" s="3">
        <v>0</v>
      </c>
      <c r="CD224" s="47">
        <v>0</v>
      </c>
      <c r="CE224" s="47">
        <v>0</v>
      </c>
      <c r="CF224" s="3">
        <f t="shared" si="474"/>
        <v>1638</v>
      </c>
      <c r="CG224" s="47">
        <v>65</v>
      </c>
      <c r="CH224" s="4">
        <f t="shared" ref="CH224" si="511">BU224/1.98</f>
        <v>57.070707070707073</v>
      </c>
      <c r="CI224" s="4">
        <f t="shared" ref="CI224" si="512">MIN(CH224,BF224+BE224)</f>
        <v>57.070707070707073</v>
      </c>
      <c r="CJ224" s="4">
        <f>MIN(CH224-CI224,BK224)</f>
        <v>0</v>
      </c>
      <c r="CK224" s="4">
        <f t="shared" ref="CK224" si="513">MAX(0,CH224-CI224-CJ224)</f>
        <v>0</v>
      </c>
      <c r="CL224" s="47">
        <v>0</v>
      </c>
      <c r="CM224" s="4">
        <f t="shared" si="449"/>
        <v>283.83838383838383</v>
      </c>
      <c r="CN224" s="4">
        <f t="shared" si="450"/>
        <v>1354.1616161616162</v>
      </c>
      <c r="CO224" s="4">
        <f t="shared" si="451"/>
        <v>0</v>
      </c>
      <c r="CP224" s="4">
        <f t="shared" si="452"/>
        <v>0</v>
      </c>
      <c r="CQ224" s="4">
        <f t="shared" si="453"/>
        <v>0</v>
      </c>
      <c r="CR224" s="4">
        <f t="shared" si="454"/>
        <v>407.92929292929284</v>
      </c>
      <c r="CS224" s="4">
        <f t="shared" si="455"/>
        <v>0</v>
      </c>
      <c r="CT224" s="47">
        <v>0</v>
      </c>
      <c r="CU224" s="32"/>
      <c r="CV224" s="47">
        <v>359.74</v>
      </c>
      <c r="CW224" s="47">
        <v>519</v>
      </c>
      <c r="CX224" s="4">
        <v>0</v>
      </c>
      <c r="CY224" s="3">
        <v>1638</v>
      </c>
      <c r="CZ224" s="47">
        <v>0</v>
      </c>
      <c r="DA224" s="47">
        <v>251</v>
      </c>
      <c r="DB224" s="47">
        <v>986</v>
      </c>
      <c r="DC224" s="47">
        <v>391</v>
      </c>
      <c r="DD224" s="3">
        <f t="shared" si="478"/>
        <v>283.83838383838383</v>
      </c>
      <c r="DE224" s="3">
        <f t="shared" si="479"/>
        <v>0</v>
      </c>
      <c r="DF224" s="4">
        <f t="shared" si="439"/>
        <v>1093.1616161616162</v>
      </c>
      <c r="DG224" s="4">
        <v>0</v>
      </c>
      <c r="DH224" s="4">
        <f t="shared" si="475"/>
        <v>0</v>
      </c>
      <c r="DI224" s="3">
        <f t="shared" si="500"/>
        <v>0</v>
      </c>
      <c r="DJ224" s="3">
        <f t="shared" si="456"/>
        <v>261</v>
      </c>
      <c r="DL224" s="3">
        <f t="shared" si="463"/>
        <v>0</v>
      </c>
      <c r="DM224" s="3">
        <f t="shared" si="457"/>
        <v>0</v>
      </c>
      <c r="DN224" s="3">
        <f t="shared" si="458"/>
        <v>0</v>
      </c>
      <c r="DO224" s="3">
        <f t="shared" si="459"/>
        <v>0</v>
      </c>
      <c r="DP224" s="3">
        <f t="shared" si="476"/>
        <v>0</v>
      </c>
      <c r="DS224">
        <v>57</v>
      </c>
    </row>
    <row r="225" spans="1:123" x14ac:dyDescent="0.3">
      <c r="A225" s="1">
        <v>42592</v>
      </c>
      <c r="B225" s="3">
        <v>131446</v>
      </c>
      <c r="C225" s="4">
        <f t="shared" si="477"/>
        <v>-346</v>
      </c>
      <c r="D225" s="4">
        <f t="shared" si="465"/>
        <v>120471</v>
      </c>
      <c r="E225" s="3">
        <f t="shared" si="440"/>
        <v>131446</v>
      </c>
      <c r="F225" s="4">
        <f t="shared" si="480"/>
        <v>-346</v>
      </c>
      <c r="G225" s="4">
        <f t="shared" si="460"/>
        <v>0</v>
      </c>
      <c r="H225" s="33"/>
      <c r="I225" s="14">
        <v>47250</v>
      </c>
      <c r="J225" s="4">
        <f t="shared" ref="J225:J276" si="514">I225-I224</f>
        <v>-161</v>
      </c>
      <c r="K225" s="4">
        <f t="shared" si="466"/>
        <v>32805</v>
      </c>
      <c r="L225" s="3">
        <f t="shared" si="491"/>
        <v>47250</v>
      </c>
      <c r="M225" s="4">
        <f t="shared" si="492"/>
        <v>-161</v>
      </c>
      <c r="O225" s="47"/>
      <c r="P225" s="47">
        <v>161</v>
      </c>
      <c r="Q225" s="21">
        <f t="shared" si="507"/>
        <v>79.686868686868692</v>
      </c>
      <c r="R225" s="21">
        <f t="shared" si="508"/>
        <v>81.313131313131308</v>
      </c>
      <c r="S225" s="33"/>
      <c r="T225" s="3">
        <v>83876</v>
      </c>
      <c r="U225" s="4">
        <f t="shared" si="443"/>
        <v>-835</v>
      </c>
      <c r="V225" s="4">
        <f t="shared" si="467"/>
        <v>69429</v>
      </c>
      <c r="W225" s="3">
        <f t="shared" si="501"/>
        <v>83876</v>
      </c>
      <c r="X225" s="4">
        <f t="shared" si="502"/>
        <v>-835</v>
      </c>
      <c r="Z225" s="47"/>
      <c r="AA225" s="47">
        <v>600</v>
      </c>
      <c r="AB225" s="3">
        <f t="shared" si="506"/>
        <v>600</v>
      </c>
      <c r="AC225" s="3">
        <v>0</v>
      </c>
      <c r="AD225" s="41">
        <f t="shared" si="485"/>
        <v>81.313131313131308</v>
      </c>
      <c r="AE225" s="3">
        <v>131126</v>
      </c>
      <c r="AF225" s="47">
        <v>810</v>
      </c>
      <c r="AG225" s="47">
        <v>308</v>
      </c>
      <c r="AH225" s="4">
        <f t="shared" si="444"/>
        <v>0</v>
      </c>
      <c r="AI225" s="33"/>
      <c r="AJ225" s="47">
        <v>871.06</v>
      </c>
      <c r="AK225" s="3">
        <v>565297</v>
      </c>
      <c r="AL225" s="4">
        <f t="shared" si="438"/>
        <v>-1465</v>
      </c>
      <c r="AM225" s="3">
        <v>2420000</v>
      </c>
      <c r="AN225" s="3">
        <f t="shared" si="468"/>
        <v>546450</v>
      </c>
      <c r="AO225" s="3">
        <f t="shared" si="411"/>
        <v>565297</v>
      </c>
      <c r="AP225" s="4">
        <f t="shared" si="412"/>
        <v>-1465</v>
      </c>
      <c r="AQ225" s="47" t="s">
        <v>13</v>
      </c>
      <c r="AT225" s="47">
        <v>810</v>
      </c>
      <c r="AV225" s="3">
        <v>1487</v>
      </c>
      <c r="AW225" s="4">
        <f t="shared" si="503"/>
        <v>747.10101010101005</v>
      </c>
      <c r="AX225" s="3">
        <f t="shared" si="504"/>
        <v>739.89898989898995</v>
      </c>
      <c r="AY225" s="47">
        <v>0</v>
      </c>
      <c r="AZ225" s="47">
        <v>0</v>
      </c>
      <c r="BA225" s="3">
        <f t="shared" si="469"/>
        <v>1487</v>
      </c>
      <c r="BB225" s="47">
        <v>62</v>
      </c>
      <c r="BC225" s="47">
        <v>0.38</v>
      </c>
      <c r="BD225" s="47">
        <v>0</v>
      </c>
      <c r="BE225" s="3">
        <f t="shared" si="470"/>
        <v>81.313131313131308</v>
      </c>
      <c r="BF225" s="3">
        <f t="shared" si="471"/>
        <v>0</v>
      </c>
      <c r="BG225" s="3" t="b">
        <f t="shared" si="472"/>
        <v>1</v>
      </c>
      <c r="BH225" s="17"/>
      <c r="BI225" s="7"/>
      <c r="BJ225" s="12">
        <v>0</v>
      </c>
      <c r="BK225" s="4">
        <f t="shared" si="445"/>
        <v>1405.6868686868686</v>
      </c>
      <c r="BL225" s="4">
        <v>0</v>
      </c>
      <c r="BM225" s="4">
        <f t="shared" si="446"/>
        <v>0</v>
      </c>
      <c r="BN225" s="4">
        <f t="shared" si="447"/>
        <v>1405.6868686868686</v>
      </c>
      <c r="BO225" s="33"/>
      <c r="BP225" s="47">
        <v>509.1</v>
      </c>
      <c r="BQ225" s="3">
        <v>65845</v>
      </c>
      <c r="BR225" s="4">
        <v>-412</v>
      </c>
      <c r="BS225" s="4">
        <f t="shared" si="473"/>
        <v>64247</v>
      </c>
      <c r="BT225" s="3">
        <f>BQ225</f>
        <v>65845</v>
      </c>
      <c r="BU225" s="4">
        <f>BT208-BT224</f>
        <v>-113</v>
      </c>
      <c r="BV225" t="s">
        <v>21</v>
      </c>
      <c r="BY225" s="3">
        <v>1477</v>
      </c>
      <c r="BZ225" s="3">
        <v>1487</v>
      </c>
      <c r="CA225" s="3">
        <v>1670</v>
      </c>
      <c r="CB225" s="3">
        <f t="shared" ref="CB225:CB238" si="515">CA225-CC225</f>
        <v>1612.9292929292928</v>
      </c>
      <c r="CC225" s="3">
        <f t="shared" ref="CC225" si="516">-BU225/1.98</f>
        <v>57.070707070707073</v>
      </c>
      <c r="CD225" s="47">
        <v>0</v>
      </c>
      <c r="CE225" s="47">
        <v>0</v>
      </c>
      <c r="CF225" s="3">
        <f t="shared" si="474"/>
        <v>1670</v>
      </c>
      <c r="CG225" s="47">
        <v>62</v>
      </c>
      <c r="CL225" s="4">
        <v>0</v>
      </c>
      <c r="CM225" s="4">
        <f t="shared" si="449"/>
        <v>81.313131313131308</v>
      </c>
      <c r="CN225" s="4">
        <f t="shared" si="450"/>
        <v>1405.6868686868686</v>
      </c>
      <c r="CO225" s="4">
        <f t="shared" si="451"/>
        <v>0</v>
      </c>
      <c r="CP225" s="4">
        <f t="shared" si="452"/>
        <v>183</v>
      </c>
      <c r="CQ225" s="4">
        <f t="shared" si="453"/>
        <v>0</v>
      </c>
      <c r="CR225" s="4">
        <f t="shared" si="454"/>
        <v>0</v>
      </c>
      <c r="CS225" s="4">
        <f t="shared" si="455"/>
        <v>0</v>
      </c>
      <c r="CT225" s="47">
        <v>0</v>
      </c>
      <c r="CU225" s="32"/>
      <c r="CV225" s="47">
        <v>359.74</v>
      </c>
      <c r="CW225" s="47">
        <v>519</v>
      </c>
      <c r="CX225" s="4">
        <v>0</v>
      </c>
      <c r="CY225" s="3">
        <v>1670</v>
      </c>
      <c r="CZ225" s="47">
        <v>0</v>
      </c>
      <c r="DA225" s="47">
        <v>251</v>
      </c>
      <c r="DB225" s="3">
        <v>1018</v>
      </c>
      <c r="DC225" s="47">
        <v>391</v>
      </c>
      <c r="DD225" s="3">
        <f t="shared" si="478"/>
        <v>81.313131313131308</v>
      </c>
      <c r="DE225" s="3">
        <f>MIN(DB225+DC225-DD225,CL225)</f>
        <v>0</v>
      </c>
      <c r="DF225" s="4">
        <f t="shared" si="439"/>
        <v>1327.6868686868686</v>
      </c>
      <c r="DG225" s="4">
        <v>0</v>
      </c>
      <c r="DH225" s="4">
        <f t="shared" si="475"/>
        <v>0</v>
      </c>
      <c r="DI225" s="3">
        <f t="shared" si="500"/>
        <v>0</v>
      </c>
      <c r="DJ225" s="3">
        <f t="shared" si="456"/>
        <v>261</v>
      </c>
      <c r="DL225" s="3">
        <f t="shared" si="463"/>
        <v>0</v>
      </c>
      <c r="DM225" s="3">
        <f t="shared" si="457"/>
        <v>0</v>
      </c>
      <c r="DN225" s="3">
        <f t="shared" si="458"/>
        <v>0</v>
      </c>
      <c r="DO225" s="3">
        <f t="shared" si="459"/>
        <v>0</v>
      </c>
      <c r="DP225" s="3">
        <f t="shared" si="476"/>
        <v>0</v>
      </c>
      <c r="DS225">
        <v>60</v>
      </c>
    </row>
    <row r="226" spans="1:123" x14ac:dyDescent="0.3">
      <c r="A226" s="1">
        <v>42593</v>
      </c>
      <c r="B226" s="3">
        <v>131100</v>
      </c>
      <c r="C226" s="4">
        <f t="shared" si="477"/>
        <v>-346</v>
      </c>
      <c r="D226" s="4">
        <f t="shared" si="465"/>
        <v>120009</v>
      </c>
      <c r="E226" s="3">
        <f t="shared" si="440"/>
        <v>131100</v>
      </c>
      <c r="F226" s="4">
        <f t="shared" si="480"/>
        <v>-346</v>
      </c>
      <c r="G226" s="4">
        <f t="shared" si="460"/>
        <v>0</v>
      </c>
      <c r="H226" s="33"/>
      <c r="I226" s="3">
        <v>46666</v>
      </c>
      <c r="J226" s="4">
        <f t="shared" si="514"/>
        <v>-584</v>
      </c>
      <c r="K226" s="4">
        <f t="shared" si="466"/>
        <v>32666</v>
      </c>
      <c r="L226" s="3">
        <f t="shared" ref="L226:L265" si="517">I226</f>
        <v>46666</v>
      </c>
      <c r="M226" s="4">
        <f t="shared" ref="M226:M265" si="518">L226-L225</f>
        <v>-584</v>
      </c>
      <c r="O226" s="47"/>
      <c r="P226" s="47">
        <v>412</v>
      </c>
      <c r="Q226" s="21">
        <f t="shared" si="507"/>
        <v>117.05050505050502</v>
      </c>
      <c r="R226" s="21">
        <f t="shared" si="508"/>
        <v>294.94949494949498</v>
      </c>
      <c r="S226" s="33"/>
      <c r="T226" s="3">
        <v>83586</v>
      </c>
      <c r="U226" s="4">
        <f t="shared" si="443"/>
        <v>-290</v>
      </c>
      <c r="V226" s="4">
        <f t="shared" si="467"/>
        <v>68557</v>
      </c>
      <c r="W226" s="3">
        <f t="shared" si="501"/>
        <v>83586</v>
      </c>
      <c r="X226" s="4">
        <f t="shared" si="502"/>
        <v>-290</v>
      </c>
      <c r="Z226" s="47"/>
      <c r="AA226" s="47">
        <v>600</v>
      </c>
      <c r="AB226" s="3">
        <f t="shared" si="506"/>
        <v>600</v>
      </c>
      <c r="AC226" s="3">
        <v>0</v>
      </c>
      <c r="AD226" s="41">
        <f t="shared" si="485"/>
        <v>294.94949494949498</v>
      </c>
      <c r="AE226" s="3">
        <v>130252</v>
      </c>
      <c r="AF226" s="47">
        <v>808</v>
      </c>
      <c r="AG226" s="47">
        <v>367</v>
      </c>
      <c r="AH226" s="4">
        <f t="shared" si="444"/>
        <v>0</v>
      </c>
      <c r="AI226" s="33"/>
      <c r="AJ226" s="47">
        <v>870.75</v>
      </c>
      <c r="AK226" s="3">
        <v>563738</v>
      </c>
      <c r="AL226" s="4">
        <f t="shared" si="438"/>
        <v>-1559</v>
      </c>
      <c r="AM226" s="3">
        <v>2420000</v>
      </c>
      <c r="AN226" s="3">
        <f t="shared" si="468"/>
        <v>546450</v>
      </c>
      <c r="AO226" s="3">
        <f t="shared" si="411"/>
        <v>563738</v>
      </c>
      <c r="AP226" s="4">
        <f t="shared" si="412"/>
        <v>-1559</v>
      </c>
      <c r="AQ226" s="47" t="s">
        <v>13</v>
      </c>
      <c r="AT226" s="47">
        <v>808</v>
      </c>
      <c r="AV226" s="3">
        <v>1527</v>
      </c>
      <c r="AW226" s="4">
        <f t="shared" si="503"/>
        <v>739.62626262626259</v>
      </c>
      <c r="AX226" s="3">
        <f t="shared" si="504"/>
        <v>787.37373737373741</v>
      </c>
      <c r="AY226" s="47">
        <v>0</v>
      </c>
      <c r="AZ226" s="47">
        <v>0</v>
      </c>
      <c r="BA226" s="3">
        <f t="shared" si="469"/>
        <v>1527</v>
      </c>
      <c r="BB226" s="47">
        <v>67</v>
      </c>
      <c r="BC226" s="47">
        <v>0.41</v>
      </c>
      <c r="BD226" s="47">
        <v>0</v>
      </c>
      <c r="BE226" s="3">
        <f t="shared" si="470"/>
        <v>294.94949494949498</v>
      </c>
      <c r="BF226" s="3">
        <f t="shared" si="471"/>
        <v>0</v>
      </c>
      <c r="BG226" s="3" t="b">
        <f t="shared" si="472"/>
        <v>1</v>
      </c>
      <c r="BH226" s="17"/>
      <c r="BI226" s="7"/>
      <c r="BJ226" s="12">
        <v>0</v>
      </c>
      <c r="BK226" s="4">
        <f t="shared" si="445"/>
        <v>1232.0505050505051</v>
      </c>
      <c r="BL226" s="4">
        <v>0</v>
      </c>
      <c r="BM226" s="4">
        <f t="shared" si="446"/>
        <v>0</v>
      </c>
      <c r="BN226" s="4">
        <f t="shared" si="447"/>
        <v>1232.0505050505051</v>
      </c>
      <c r="BO226" s="33"/>
      <c r="BP226" s="47">
        <v>508.89</v>
      </c>
      <c r="BQ226" s="3">
        <v>65585</v>
      </c>
      <c r="BR226" s="4">
        <v>-260</v>
      </c>
      <c r="BS226" s="4">
        <f t="shared" si="473"/>
        <v>64247</v>
      </c>
      <c r="BT226" s="3">
        <f>BQ226</f>
        <v>65585</v>
      </c>
      <c r="BU226" s="47">
        <v>0</v>
      </c>
      <c r="BV226" t="s">
        <v>15</v>
      </c>
      <c r="BY226" s="3">
        <v>1533</v>
      </c>
      <c r="BZ226" s="3">
        <v>1527</v>
      </c>
      <c r="CA226" s="3">
        <v>1648</v>
      </c>
      <c r="CB226" s="3">
        <f t="shared" si="515"/>
        <v>1648</v>
      </c>
      <c r="CC226" s="3">
        <v>0</v>
      </c>
      <c r="CD226" s="47">
        <v>0</v>
      </c>
      <c r="CE226" s="47">
        <v>0</v>
      </c>
      <c r="CF226" s="3">
        <f t="shared" si="474"/>
        <v>1648</v>
      </c>
      <c r="CG226" s="47">
        <v>67</v>
      </c>
      <c r="CL226" s="47">
        <v>0</v>
      </c>
      <c r="CM226" s="4">
        <f t="shared" si="449"/>
        <v>294.94949494949498</v>
      </c>
      <c r="CN226" s="4">
        <f t="shared" si="450"/>
        <v>1232.0505050505051</v>
      </c>
      <c r="CO226" s="4">
        <f t="shared" si="451"/>
        <v>0</v>
      </c>
      <c r="CP226" s="4">
        <f t="shared" si="452"/>
        <v>121</v>
      </c>
      <c r="CQ226" s="4">
        <f t="shared" si="453"/>
        <v>0</v>
      </c>
      <c r="CR226" s="4">
        <f t="shared" si="454"/>
        <v>0</v>
      </c>
      <c r="CS226" s="4">
        <f t="shared" si="455"/>
        <v>0</v>
      </c>
      <c r="CT226" s="47">
        <v>0</v>
      </c>
      <c r="CU226" s="32"/>
      <c r="CV226" s="47">
        <v>359.74</v>
      </c>
      <c r="CW226" s="47">
        <v>519</v>
      </c>
      <c r="CX226" s="4">
        <v>0</v>
      </c>
      <c r="CY226" s="3">
        <v>1648</v>
      </c>
      <c r="CZ226" s="47">
        <v>0</v>
      </c>
      <c r="DA226" s="47">
        <v>252</v>
      </c>
      <c r="DB226" s="47">
        <v>980</v>
      </c>
      <c r="DC226" s="47">
        <v>401</v>
      </c>
      <c r="DD226" s="3">
        <f t="shared" si="478"/>
        <v>294.94949494949498</v>
      </c>
      <c r="DE226" s="3">
        <f t="shared" si="479"/>
        <v>0</v>
      </c>
      <c r="DF226" s="4">
        <f t="shared" si="439"/>
        <v>1086.0505050505051</v>
      </c>
      <c r="DG226" s="4">
        <v>0</v>
      </c>
      <c r="DH226" s="4">
        <f t="shared" si="475"/>
        <v>0</v>
      </c>
      <c r="DI226" s="3">
        <f t="shared" si="500"/>
        <v>0</v>
      </c>
      <c r="DJ226" s="3">
        <f t="shared" si="456"/>
        <v>267</v>
      </c>
      <c r="DL226" s="3">
        <f t="shared" si="463"/>
        <v>0</v>
      </c>
      <c r="DM226" s="3">
        <f t="shared" si="457"/>
        <v>0</v>
      </c>
      <c r="DN226" s="3">
        <f t="shared" si="458"/>
        <v>0</v>
      </c>
      <c r="DO226" s="3">
        <f t="shared" si="459"/>
        <v>0</v>
      </c>
      <c r="DP226" s="3">
        <f t="shared" si="476"/>
        <v>0</v>
      </c>
      <c r="DS226">
        <v>64</v>
      </c>
    </row>
    <row r="227" spans="1:123" x14ac:dyDescent="0.3">
      <c r="A227" s="1">
        <v>42594</v>
      </c>
      <c r="B227" s="3">
        <v>130754</v>
      </c>
      <c r="C227" s="4">
        <f t="shared" si="477"/>
        <v>-346</v>
      </c>
      <c r="D227" s="4">
        <f t="shared" si="465"/>
        <v>119855</v>
      </c>
      <c r="E227" s="3">
        <f t="shared" si="440"/>
        <v>130754</v>
      </c>
      <c r="F227" s="4">
        <f t="shared" si="480"/>
        <v>-346</v>
      </c>
      <c r="G227" s="4">
        <f t="shared" si="460"/>
        <v>0</v>
      </c>
      <c r="H227" s="33"/>
      <c r="I227" s="3">
        <v>46022</v>
      </c>
      <c r="J227" s="4">
        <f t="shared" si="514"/>
        <v>-644</v>
      </c>
      <c r="K227" s="4">
        <f t="shared" si="466"/>
        <v>32567</v>
      </c>
      <c r="L227" s="3">
        <f t="shared" si="517"/>
        <v>46022</v>
      </c>
      <c r="M227" s="4">
        <f t="shared" si="518"/>
        <v>-644</v>
      </c>
      <c r="O227" s="47"/>
      <c r="P227" s="47">
        <v>433</v>
      </c>
      <c r="Q227" s="21">
        <f t="shared" si="507"/>
        <v>107.74747474747477</v>
      </c>
      <c r="R227" s="21">
        <f t="shared" si="508"/>
        <v>325.25252525252523</v>
      </c>
      <c r="S227" s="33"/>
      <c r="T227" s="3">
        <v>83302</v>
      </c>
      <c r="U227" s="4">
        <f t="shared" si="443"/>
        <v>-284</v>
      </c>
      <c r="V227" s="4">
        <f t="shared" si="467"/>
        <v>67678</v>
      </c>
      <c r="W227" s="3">
        <f t="shared" si="501"/>
        <v>83302</v>
      </c>
      <c r="X227" s="4">
        <f t="shared" si="502"/>
        <v>-284</v>
      </c>
      <c r="Z227" s="47"/>
      <c r="AA227" s="47">
        <v>600</v>
      </c>
      <c r="AB227" s="3">
        <f t="shared" si="506"/>
        <v>600</v>
      </c>
      <c r="AC227" s="3">
        <v>0</v>
      </c>
      <c r="AD227" s="41">
        <f t="shared" si="485"/>
        <v>325.25252525252523</v>
      </c>
      <c r="AE227" s="3">
        <v>129324</v>
      </c>
      <c r="AF227" s="47">
        <v>814</v>
      </c>
      <c r="AG227" s="47">
        <v>346</v>
      </c>
      <c r="AH227" s="4">
        <f t="shared" si="444"/>
        <v>0</v>
      </c>
      <c r="AI227" s="33"/>
      <c r="AJ227" s="47">
        <v>870.4</v>
      </c>
      <c r="AK227" s="3">
        <v>561980</v>
      </c>
      <c r="AL227" s="4">
        <f t="shared" si="438"/>
        <v>-1758</v>
      </c>
      <c r="AM227" s="3">
        <v>2420000</v>
      </c>
      <c r="AN227" s="3">
        <f t="shared" si="468"/>
        <v>546253</v>
      </c>
      <c r="AO227" s="3">
        <f t="shared" si="411"/>
        <v>561980</v>
      </c>
      <c r="AP227" s="4">
        <f t="shared" si="412"/>
        <v>-1758</v>
      </c>
      <c r="AQ227" s="47" t="s">
        <v>13</v>
      </c>
      <c r="AT227" s="47">
        <v>814</v>
      </c>
      <c r="AV227" s="3">
        <v>1637</v>
      </c>
      <c r="AW227" s="4">
        <f t="shared" si="503"/>
        <v>749.12121212121212</v>
      </c>
      <c r="AX227" s="3">
        <f t="shared" si="504"/>
        <v>887.87878787878788</v>
      </c>
      <c r="AY227" s="47">
        <v>0</v>
      </c>
      <c r="AZ227" s="47">
        <v>0</v>
      </c>
      <c r="BA227" s="3">
        <f t="shared" si="469"/>
        <v>1637</v>
      </c>
      <c r="BB227" s="47">
        <v>63</v>
      </c>
      <c r="BC227" s="47">
        <v>0.39</v>
      </c>
      <c r="BD227" s="47">
        <v>0</v>
      </c>
      <c r="BE227" s="3">
        <f t="shared" si="470"/>
        <v>325.25252525252523</v>
      </c>
      <c r="BF227" s="3">
        <f t="shared" si="471"/>
        <v>0</v>
      </c>
      <c r="BG227" s="3" t="b">
        <f t="shared" si="472"/>
        <v>1</v>
      </c>
      <c r="BH227" s="17"/>
      <c r="BI227" s="7"/>
      <c r="BJ227" s="12">
        <v>0</v>
      </c>
      <c r="BK227" s="4">
        <f t="shared" si="445"/>
        <v>1311.7474747474748</v>
      </c>
      <c r="BL227" s="4">
        <v>0</v>
      </c>
      <c r="BM227" s="4">
        <f t="shared" si="446"/>
        <v>0</v>
      </c>
      <c r="BN227" s="4">
        <f t="shared" si="447"/>
        <v>1311.7474747474748</v>
      </c>
      <c r="BO227" s="33"/>
      <c r="BP227" s="47">
        <v>508.93</v>
      </c>
      <c r="BQ227" s="3">
        <v>65634</v>
      </c>
      <c r="BR227" s="4">
        <v>49</v>
      </c>
      <c r="BS227" s="4">
        <f t="shared" si="473"/>
        <v>64247</v>
      </c>
      <c r="BT227" s="3">
        <f>BT226</f>
        <v>65585</v>
      </c>
      <c r="BU227" s="47">
        <v>0</v>
      </c>
      <c r="BV227" t="s">
        <v>14</v>
      </c>
      <c r="BY227" s="3">
        <v>1600</v>
      </c>
      <c r="BZ227" s="3">
        <v>1637</v>
      </c>
      <c r="CA227" s="3">
        <v>1559</v>
      </c>
      <c r="CB227" s="3">
        <f t="shared" si="515"/>
        <v>1559</v>
      </c>
      <c r="CC227" s="3">
        <v>0</v>
      </c>
      <c r="CD227" s="47">
        <v>0</v>
      </c>
      <c r="CE227" s="47">
        <v>0</v>
      </c>
      <c r="CF227" s="3">
        <f t="shared" si="474"/>
        <v>1559</v>
      </c>
      <c r="CG227" s="47">
        <v>63</v>
      </c>
      <c r="CL227" s="47">
        <v>0</v>
      </c>
      <c r="CM227" s="4">
        <f t="shared" si="449"/>
        <v>325.25252525252523</v>
      </c>
      <c r="CN227" s="4">
        <f t="shared" si="450"/>
        <v>1233.7474747474748</v>
      </c>
      <c r="CO227" s="4">
        <f t="shared" si="451"/>
        <v>0</v>
      </c>
      <c r="CP227" s="4">
        <f t="shared" si="452"/>
        <v>0</v>
      </c>
      <c r="CQ227" s="4">
        <f t="shared" si="453"/>
        <v>0</v>
      </c>
      <c r="CR227" s="4">
        <f t="shared" si="454"/>
        <v>78</v>
      </c>
      <c r="CS227" s="4">
        <f t="shared" si="455"/>
        <v>0</v>
      </c>
      <c r="CT227" s="47">
        <v>0</v>
      </c>
      <c r="CU227" s="32"/>
      <c r="CV227" s="47">
        <v>359.74</v>
      </c>
      <c r="CW227" s="47">
        <v>519</v>
      </c>
      <c r="CX227" s="4">
        <v>0</v>
      </c>
      <c r="CY227" s="3">
        <v>1559</v>
      </c>
      <c r="CZ227" s="47">
        <v>0</v>
      </c>
      <c r="DA227" s="47">
        <v>251</v>
      </c>
      <c r="DB227" s="47">
        <v>890</v>
      </c>
      <c r="DC227" s="47">
        <v>401</v>
      </c>
      <c r="DD227" s="3">
        <f t="shared" si="478"/>
        <v>325.25252525252523</v>
      </c>
      <c r="DE227" s="3">
        <f t="shared" si="479"/>
        <v>0</v>
      </c>
      <c r="DF227" s="4">
        <f t="shared" si="439"/>
        <v>965.74747474747483</v>
      </c>
      <c r="DG227" s="4">
        <v>0</v>
      </c>
      <c r="DH227" s="4">
        <f t="shared" si="475"/>
        <v>0</v>
      </c>
      <c r="DI227" s="3">
        <f t="shared" si="500"/>
        <v>0</v>
      </c>
      <c r="DJ227" s="3">
        <f t="shared" si="456"/>
        <v>268</v>
      </c>
      <c r="DL227" s="3">
        <f t="shared" si="463"/>
        <v>0</v>
      </c>
      <c r="DM227" s="3">
        <f t="shared" si="457"/>
        <v>0</v>
      </c>
      <c r="DN227" s="3">
        <f t="shared" si="458"/>
        <v>0</v>
      </c>
      <c r="DO227" s="3">
        <f t="shared" si="459"/>
        <v>0</v>
      </c>
      <c r="DP227" s="3">
        <f t="shared" si="476"/>
        <v>0</v>
      </c>
      <c r="DS227">
        <v>66</v>
      </c>
    </row>
    <row r="228" spans="1:123" x14ac:dyDescent="0.3">
      <c r="A228" s="1">
        <v>42595</v>
      </c>
      <c r="B228" s="3">
        <v>130409</v>
      </c>
      <c r="C228" s="4">
        <f t="shared" si="477"/>
        <v>-345</v>
      </c>
      <c r="D228" s="4">
        <f t="shared" si="465"/>
        <v>119855</v>
      </c>
      <c r="E228" s="3">
        <f t="shared" si="440"/>
        <v>130409</v>
      </c>
      <c r="F228" s="4">
        <f t="shared" si="480"/>
        <v>-345</v>
      </c>
      <c r="G228" s="4">
        <f t="shared" si="460"/>
        <v>0</v>
      </c>
      <c r="H228" s="33"/>
      <c r="I228" s="3">
        <v>45438</v>
      </c>
      <c r="J228" s="4">
        <f t="shared" si="514"/>
        <v>-584</v>
      </c>
      <c r="K228" s="4">
        <f t="shared" si="466"/>
        <v>32472</v>
      </c>
      <c r="L228" s="3">
        <f t="shared" si="517"/>
        <v>45438</v>
      </c>
      <c r="M228" s="4">
        <f t="shared" si="518"/>
        <v>-584</v>
      </c>
      <c r="O228" s="47"/>
      <c r="P228" s="47">
        <v>380</v>
      </c>
      <c r="Q228" s="21">
        <f t="shared" si="507"/>
        <v>85.050505050505024</v>
      </c>
      <c r="R228" s="21">
        <f t="shared" si="508"/>
        <v>294.94949494949498</v>
      </c>
      <c r="S228" s="33"/>
      <c r="T228" s="3">
        <v>82938</v>
      </c>
      <c r="U228" s="4">
        <f t="shared" si="443"/>
        <v>-364</v>
      </c>
      <c r="V228" s="4">
        <f t="shared" si="467"/>
        <v>66778</v>
      </c>
      <c r="W228" s="3">
        <f t="shared" si="501"/>
        <v>82938</v>
      </c>
      <c r="X228" s="4">
        <f t="shared" si="502"/>
        <v>-364</v>
      </c>
      <c r="Z228" s="47"/>
      <c r="AA228" s="47">
        <v>600</v>
      </c>
      <c r="AB228" s="3">
        <f t="shared" si="506"/>
        <v>600</v>
      </c>
      <c r="AC228" s="3">
        <v>0</v>
      </c>
      <c r="AD228" s="41">
        <f t="shared" si="485"/>
        <v>294.94949494949498</v>
      </c>
      <c r="AE228" s="3">
        <v>128376</v>
      </c>
      <c r="AF228" s="47">
        <v>864</v>
      </c>
      <c r="AG228" s="47">
        <v>386</v>
      </c>
      <c r="AH228" s="4">
        <f t="shared" si="444"/>
        <v>0</v>
      </c>
      <c r="AI228" s="33"/>
      <c r="AJ228" s="47">
        <v>870.16</v>
      </c>
      <c r="AK228" s="3">
        <v>560775</v>
      </c>
      <c r="AL228" s="4">
        <f t="shared" si="438"/>
        <v>-1205</v>
      </c>
      <c r="AM228" s="3">
        <v>2420000</v>
      </c>
      <c r="AN228" s="3">
        <f t="shared" si="468"/>
        <v>545808</v>
      </c>
      <c r="AO228" s="3">
        <f t="shared" si="411"/>
        <v>560775</v>
      </c>
      <c r="AP228" s="4">
        <f t="shared" si="412"/>
        <v>-1205</v>
      </c>
      <c r="AQ228" s="47" t="s">
        <v>13</v>
      </c>
      <c r="AT228" s="47">
        <v>864</v>
      </c>
      <c r="AV228" s="3">
        <v>1410</v>
      </c>
      <c r="AW228" s="4">
        <f t="shared" si="503"/>
        <v>801.41414141414145</v>
      </c>
      <c r="AX228" s="3">
        <f t="shared" si="504"/>
        <v>608.58585858585855</v>
      </c>
      <c r="AY228" s="47">
        <v>0</v>
      </c>
      <c r="AZ228" s="47">
        <v>0</v>
      </c>
      <c r="BA228" s="3">
        <f t="shared" si="469"/>
        <v>1410</v>
      </c>
      <c r="BB228" s="47">
        <v>62</v>
      </c>
      <c r="BC228" s="47">
        <v>0.38</v>
      </c>
      <c r="BD228" s="47">
        <v>0</v>
      </c>
      <c r="BE228" s="3">
        <f t="shared" si="470"/>
        <v>294.94949494949498</v>
      </c>
      <c r="BF228" s="3">
        <f t="shared" si="471"/>
        <v>0</v>
      </c>
      <c r="BG228" s="3" t="b">
        <f t="shared" si="472"/>
        <v>1</v>
      </c>
      <c r="BH228" s="17"/>
      <c r="BI228" s="7"/>
      <c r="BJ228" s="12">
        <v>0</v>
      </c>
      <c r="BK228" s="4">
        <f t="shared" si="445"/>
        <v>1115.0505050505051</v>
      </c>
      <c r="BL228" s="4">
        <v>0</v>
      </c>
      <c r="BM228" s="4">
        <f t="shared" si="446"/>
        <v>0</v>
      </c>
      <c r="BN228" s="4">
        <f t="shared" si="447"/>
        <v>1115.0505050505051</v>
      </c>
      <c r="BO228" s="33"/>
      <c r="BP228" s="47">
        <v>508.71</v>
      </c>
      <c r="BQ228" s="3">
        <v>65363</v>
      </c>
      <c r="BR228" s="4">
        <v>-271</v>
      </c>
      <c r="BS228" s="4">
        <f t="shared" si="473"/>
        <v>64247</v>
      </c>
      <c r="BT228" s="3">
        <f>BQ228</f>
        <v>65363</v>
      </c>
      <c r="BU228" s="47">
        <v>0</v>
      </c>
      <c r="BV228" t="s">
        <v>15</v>
      </c>
      <c r="BY228" s="3">
        <v>1413</v>
      </c>
      <c r="BZ228" s="3">
        <v>1410</v>
      </c>
      <c r="CA228" s="3">
        <v>1535</v>
      </c>
      <c r="CB228" s="3">
        <f t="shared" si="515"/>
        <v>1535</v>
      </c>
      <c r="CC228" s="3">
        <v>0</v>
      </c>
      <c r="CD228" s="47">
        <v>0</v>
      </c>
      <c r="CE228" s="47">
        <v>0</v>
      </c>
      <c r="CF228" s="3">
        <f t="shared" si="474"/>
        <v>1535</v>
      </c>
      <c r="CG228" s="47">
        <v>62</v>
      </c>
      <c r="CL228" s="47">
        <v>0</v>
      </c>
      <c r="CM228" s="4">
        <f t="shared" si="449"/>
        <v>294.94949494949498</v>
      </c>
      <c r="CN228" s="4">
        <f t="shared" si="450"/>
        <v>1115.0505050505051</v>
      </c>
      <c r="CO228" s="4">
        <f t="shared" si="451"/>
        <v>0</v>
      </c>
      <c r="CP228" s="4">
        <f t="shared" si="452"/>
        <v>125</v>
      </c>
      <c r="CQ228" s="4">
        <f t="shared" si="453"/>
        <v>0</v>
      </c>
      <c r="CR228" s="4">
        <f t="shared" si="454"/>
        <v>0</v>
      </c>
      <c r="CS228" s="4">
        <f t="shared" si="455"/>
        <v>0</v>
      </c>
      <c r="CT228" s="47">
        <v>0</v>
      </c>
      <c r="CU228" s="32"/>
      <c r="CV228" s="47">
        <v>359.74</v>
      </c>
      <c r="CW228" s="47">
        <v>519</v>
      </c>
      <c r="CX228" s="4">
        <v>0</v>
      </c>
      <c r="CY228" s="3">
        <v>1535</v>
      </c>
      <c r="CZ228" s="47">
        <v>0</v>
      </c>
      <c r="DA228" s="47">
        <v>251</v>
      </c>
      <c r="DB228" s="47">
        <v>843</v>
      </c>
      <c r="DC228" s="47">
        <v>416</v>
      </c>
      <c r="DD228" s="3">
        <f t="shared" si="478"/>
        <v>294.94949494949498</v>
      </c>
      <c r="DE228" s="3">
        <f t="shared" si="479"/>
        <v>0</v>
      </c>
      <c r="DF228" s="4">
        <f t="shared" si="439"/>
        <v>964.05050505050508</v>
      </c>
      <c r="DG228" s="4">
        <v>0</v>
      </c>
      <c r="DH228" s="4">
        <f t="shared" si="475"/>
        <v>0</v>
      </c>
      <c r="DI228" s="3">
        <f t="shared" si="500"/>
        <v>0</v>
      </c>
      <c r="DJ228" s="3">
        <f t="shared" si="456"/>
        <v>276</v>
      </c>
      <c r="DL228" s="3">
        <f t="shared" si="463"/>
        <v>0</v>
      </c>
      <c r="DM228" s="3">
        <f t="shared" si="457"/>
        <v>0</v>
      </c>
      <c r="DN228" s="3">
        <f t="shared" si="458"/>
        <v>0</v>
      </c>
      <c r="DO228" s="3">
        <f t="shared" si="459"/>
        <v>0</v>
      </c>
      <c r="DP228" s="3">
        <f t="shared" si="476"/>
        <v>0</v>
      </c>
      <c r="DS228">
        <v>70</v>
      </c>
    </row>
    <row r="229" spans="1:123" x14ac:dyDescent="0.3">
      <c r="A229" s="1">
        <v>42596</v>
      </c>
      <c r="B229" s="3">
        <v>129893</v>
      </c>
      <c r="C229" s="4">
        <f t="shared" si="477"/>
        <v>-516</v>
      </c>
      <c r="D229" s="4">
        <f t="shared" si="465"/>
        <v>119088</v>
      </c>
      <c r="E229" s="3">
        <f t="shared" si="440"/>
        <v>129893</v>
      </c>
      <c r="F229" s="4">
        <f t="shared" si="480"/>
        <v>-516</v>
      </c>
      <c r="G229" s="4">
        <f t="shared" si="460"/>
        <v>0</v>
      </c>
      <c r="H229" s="33"/>
      <c r="I229" s="3">
        <v>44907</v>
      </c>
      <c r="J229" s="4">
        <f t="shared" si="514"/>
        <v>-531</v>
      </c>
      <c r="K229" s="4">
        <f t="shared" si="466"/>
        <v>32383</v>
      </c>
      <c r="L229" s="3">
        <f t="shared" si="517"/>
        <v>44907</v>
      </c>
      <c r="M229" s="4">
        <f t="shared" si="518"/>
        <v>-531</v>
      </c>
      <c r="O229" s="47"/>
      <c r="P229" s="47">
        <v>364</v>
      </c>
      <c r="Q229" s="21">
        <f t="shared" si="507"/>
        <v>95.818181818181813</v>
      </c>
      <c r="R229" s="21">
        <f t="shared" si="508"/>
        <v>268.18181818181819</v>
      </c>
      <c r="S229" s="33"/>
      <c r="T229" s="3">
        <v>82504</v>
      </c>
      <c r="U229" s="4">
        <f t="shared" si="443"/>
        <v>-434</v>
      </c>
      <c r="V229" s="4">
        <f t="shared" si="467"/>
        <v>65876</v>
      </c>
      <c r="W229" s="3">
        <f t="shared" si="501"/>
        <v>82504</v>
      </c>
      <c r="X229" s="4">
        <f t="shared" si="502"/>
        <v>-434</v>
      </c>
      <c r="Z229" s="47"/>
      <c r="AA229" s="47">
        <v>599</v>
      </c>
      <c r="AB229" s="3">
        <f t="shared" si="506"/>
        <v>599</v>
      </c>
      <c r="AC229" s="3">
        <v>0</v>
      </c>
      <c r="AD229" s="41">
        <f t="shared" si="485"/>
        <v>268.18181818181819</v>
      </c>
      <c r="AE229" s="3">
        <v>127411</v>
      </c>
      <c r="AF229" s="47">
        <v>832</v>
      </c>
      <c r="AG229" s="47">
        <v>345</v>
      </c>
      <c r="AH229" s="4">
        <f t="shared" si="444"/>
        <v>0</v>
      </c>
      <c r="AI229" s="33"/>
      <c r="AJ229" s="47">
        <v>869.75</v>
      </c>
      <c r="AK229" s="3">
        <v>558722</v>
      </c>
      <c r="AL229" s="4">
        <f t="shared" si="438"/>
        <v>-2053</v>
      </c>
      <c r="AM229" s="3">
        <v>2420000</v>
      </c>
      <c r="AN229" s="3">
        <f t="shared" si="468"/>
        <v>544428</v>
      </c>
      <c r="AO229" s="3">
        <f t="shared" si="411"/>
        <v>558722</v>
      </c>
      <c r="AP229" s="4">
        <f t="shared" si="412"/>
        <v>-2053</v>
      </c>
      <c r="AQ229" s="47" t="s">
        <v>13</v>
      </c>
      <c r="AT229" s="47">
        <v>832</v>
      </c>
      <c r="AV229" s="3">
        <v>1799</v>
      </c>
      <c r="AW229" s="4">
        <f t="shared" si="503"/>
        <v>762.13131313131316</v>
      </c>
      <c r="AX229" s="3">
        <f t="shared" si="504"/>
        <v>1036.8686868686868</v>
      </c>
      <c r="AY229" s="47">
        <v>0</v>
      </c>
      <c r="AZ229" s="47">
        <v>0</v>
      </c>
      <c r="BA229" s="3">
        <f t="shared" si="469"/>
        <v>1799</v>
      </c>
      <c r="BB229" s="47">
        <v>68</v>
      </c>
      <c r="BC229" s="47">
        <v>0.42</v>
      </c>
      <c r="BD229" s="47">
        <v>0</v>
      </c>
      <c r="BE229" s="3">
        <f t="shared" si="470"/>
        <v>268.18181818181819</v>
      </c>
      <c r="BF229" s="3">
        <f t="shared" si="471"/>
        <v>0</v>
      </c>
      <c r="BG229" s="3" t="b">
        <f t="shared" si="472"/>
        <v>1</v>
      </c>
      <c r="BH229" s="17"/>
      <c r="BI229" s="7"/>
      <c r="BJ229" s="12">
        <v>0</v>
      </c>
      <c r="BK229" s="4">
        <f t="shared" si="445"/>
        <v>1530.8181818181818</v>
      </c>
      <c r="BL229" s="4">
        <v>0</v>
      </c>
      <c r="BM229" s="4">
        <f t="shared" si="446"/>
        <v>0</v>
      </c>
      <c r="BN229" s="4">
        <f t="shared" si="447"/>
        <v>1530.8181818181818</v>
      </c>
      <c r="BO229" s="33"/>
      <c r="BP229" s="47">
        <v>509.16</v>
      </c>
      <c r="BQ229" s="3">
        <v>65920</v>
      </c>
      <c r="BR229" s="4">
        <v>557</v>
      </c>
      <c r="BS229" s="4">
        <f t="shared" si="473"/>
        <v>64247</v>
      </c>
      <c r="BT229" s="3">
        <f>BT228</f>
        <v>65363</v>
      </c>
      <c r="BU229" s="47">
        <v>0</v>
      </c>
      <c r="BV229" s="47" t="s">
        <v>14</v>
      </c>
      <c r="BY229" s="3">
        <v>1797</v>
      </c>
      <c r="BZ229" s="3">
        <v>1799</v>
      </c>
      <c r="CA229" s="3">
        <v>1499</v>
      </c>
      <c r="CB229" s="3">
        <f t="shared" si="515"/>
        <v>1499</v>
      </c>
      <c r="CC229" s="3">
        <v>0</v>
      </c>
      <c r="CD229" s="47">
        <v>0</v>
      </c>
      <c r="CE229" s="47">
        <v>0</v>
      </c>
      <c r="CF229" s="3">
        <f t="shared" si="474"/>
        <v>1499</v>
      </c>
      <c r="CG229" s="47">
        <v>68</v>
      </c>
      <c r="CL229" s="47">
        <v>0</v>
      </c>
      <c r="CM229" s="4">
        <f t="shared" si="449"/>
        <v>268.18181818181819</v>
      </c>
      <c r="CN229" s="4">
        <f t="shared" si="450"/>
        <v>1230.8181818181818</v>
      </c>
      <c r="CO229" s="4">
        <f t="shared" si="451"/>
        <v>0</v>
      </c>
      <c r="CP229" s="4">
        <f t="shared" si="452"/>
        <v>0</v>
      </c>
      <c r="CQ229" s="4">
        <f t="shared" si="453"/>
        <v>0</v>
      </c>
      <c r="CR229" s="4">
        <f t="shared" si="454"/>
        <v>300</v>
      </c>
      <c r="CS229" s="4">
        <f t="shared" si="455"/>
        <v>0</v>
      </c>
      <c r="CT229" s="47">
        <v>0</v>
      </c>
      <c r="CU229" s="32"/>
      <c r="CV229" s="47">
        <v>359.76</v>
      </c>
      <c r="CW229" s="47">
        <v>520</v>
      </c>
      <c r="CX229" s="4">
        <v>1</v>
      </c>
      <c r="CY229" s="3">
        <v>1499</v>
      </c>
      <c r="CZ229" s="47">
        <v>0</v>
      </c>
      <c r="DA229" s="47">
        <v>252</v>
      </c>
      <c r="DB229" s="47">
        <v>840</v>
      </c>
      <c r="DC229" s="47">
        <v>385</v>
      </c>
      <c r="DD229" s="3">
        <f t="shared" si="478"/>
        <v>268.18181818181819</v>
      </c>
      <c r="DE229" s="3">
        <f t="shared" si="479"/>
        <v>0</v>
      </c>
      <c r="DF229" s="4">
        <f t="shared" si="439"/>
        <v>956.81818181818176</v>
      </c>
      <c r="DG229" s="4">
        <v>0</v>
      </c>
      <c r="DH229" s="4">
        <f t="shared" si="475"/>
        <v>0</v>
      </c>
      <c r="DI229" s="3">
        <f t="shared" si="500"/>
        <v>0</v>
      </c>
      <c r="DJ229" s="3">
        <f t="shared" si="456"/>
        <v>274</v>
      </c>
      <c r="DL229" s="3">
        <f t="shared" si="463"/>
        <v>0</v>
      </c>
      <c r="DM229" s="3">
        <f t="shared" si="457"/>
        <v>0</v>
      </c>
      <c r="DN229" s="3">
        <f t="shared" si="458"/>
        <v>0</v>
      </c>
      <c r="DO229" s="3">
        <f t="shared" si="459"/>
        <v>0</v>
      </c>
      <c r="DP229" s="3">
        <f t="shared" si="476"/>
        <v>0</v>
      </c>
      <c r="DS229">
        <v>68</v>
      </c>
    </row>
    <row r="230" spans="1:123" x14ac:dyDescent="0.3">
      <c r="A230" s="1">
        <v>42597</v>
      </c>
      <c r="B230" s="3">
        <v>129549</v>
      </c>
      <c r="C230" s="4">
        <f t="shared" si="477"/>
        <v>-344</v>
      </c>
      <c r="D230" s="4">
        <f t="shared" si="465"/>
        <v>118782</v>
      </c>
      <c r="E230" s="3">
        <f t="shared" si="440"/>
        <v>129549</v>
      </c>
      <c r="F230" s="4">
        <f t="shared" si="480"/>
        <v>-344</v>
      </c>
      <c r="G230" s="4">
        <f t="shared" si="460"/>
        <v>0</v>
      </c>
      <c r="H230" s="33"/>
      <c r="I230" s="3">
        <v>44235</v>
      </c>
      <c r="J230" s="4">
        <f t="shared" si="514"/>
        <v>-672</v>
      </c>
      <c r="K230" s="4">
        <f t="shared" si="466"/>
        <v>32302</v>
      </c>
      <c r="L230" s="3">
        <f t="shared" si="517"/>
        <v>44235</v>
      </c>
      <c r="M230" s="4">
        <f t="shared" si="518"/>
        <v>-672</v>
      </c>
      <c r="O230" s="47"/>
      <c r="P230" s="47">
        <v>440</v>
      </c>
      <c r="Q230" s="21">
        <f t="shared" si="507"/>
        <v>100.60606060606062</v>
      </c>
      <c r="R230" s="21">
        <f t="shared" si="508"/>
        <v>339.39393939393938</v>
      </c>
      <c r="S230" s="33"/>
      <c r="T230" s="3">
        <v>82260</v>
      </c>
      <c r="U230" s="4">
        <f t="shared" si="443"/>
        <v>-244</v>
      </c>
      <c r="V230" s="4">
        <f t="shared" si="467"/>
        <v>65224</v>
      </c>
      <c r="W230" s="3">
        <f t="shared" si="501"/>
        <v>82260</v>
      </c>
      <c r="X230" s="4">
        <f t="shared" si="502"/>
        <v>-244</v>
      </c>
      <c r="Z230" s="47"/>
      <c r="AA230" s="47">
        <v>598</v>
      </c>
      <c r="AB230" s="3">
        <f t="shared" si="506"/>
        <v>598</v>
      </c>
      <c r="AC230" s="3">
        <v>0</v>
      </c>
      <c r="AD230" s="41">
        <f t="shared" si="485"/>
        <v>339.39393939393938</v>
      </c>
      <c r="AE230" s="3">
        <v>126495</v>
      </c>
      <c r="AF230" s="47">
        <v>830</v>
      </c>
      <c r="AG230" s="47">
        <v>368</v>
      </c>
      <c r="AH230" s="4">
        <f t="shared" si="444"/>
        <v>0</v>
      </c>
      <c r="AI230" s="33"/>
      <c r="AJ230" s="47">
        <v>869.55</v>
      </c>
      <c r="AK230" s="3">
        <v>557723</v>
      </c>
      <c r="AL230" s="4">
        <f t="shared" si="438"/>
        <v>-999</v>
      </c>
      <c r="AM230" s="3">
        <v>2420000</v>
      </c>
      <c r="AN230" s="3">
        <f t="shared" si="468"/>
        <v>543495</v>
      </c>
      <c r="AO230" s="3">
        <f t="shared" si="411"/>
        <v>557723</v>
      </c>
      <c r="AP230" s="4">
        <f t="shared" si="412"/>
        <v>-999</v>
      </c>
      <c r="AQ230" s="47" t="s">
        <v>13</v>
      </c>
      <c r="AT230" s="47">
        <v>830</v>
      </c>
      <c r="AV230" s="3">
        <v>1258</v>
      </c>
      <c r="AW230" s="4">
        <f t="shared" si="503"/>
        <v>753.4545454545455</v>
      </c>
      <c r="AX230" s="3">
        <f t="shared" si="504"/>
        <v>504.54545454545456</v>
      </c>
      <c r="AY230" s="47">
        <v>0</v>
      </c>
      <c r="AZ230" s="47">
        <v>0</v>
      </c>
      <c r="BA230" s="3">
        <f t="shared" si="469"/>
        <v>1258</v>
      </c>
      <c r="BB230" s="47">
        <v>76</v>
      </c>
      <c r="BC230" s="47">
        <v>0.47</v>
      </c>
      <c r="BD230" s="47">
        <v>0</v>
      </c>
      <c r="BE230" s="3">
        <f t="shared" si="470"/>
        <v>339.39393939393938</v>
      </c>
      <c r="BF230" s="3">
        <f t="shared" si="471"/>
        <v>0</v>
      </c>
      <c r="BG230" s="3" t="b">
        <f t="shared" si="472"/>
        <v>1</v>
      </c>
      <c r="BH230" s="17"/>
      <c r="BI230" s="7"/>
      <c r="BJ230" s="12">
        <v>0</v>
      </c>
      <c r="BK230" s="4">
        <f t="shared" si="445"/>
        <v>918.60606060606062</v>
      </c>
      <c r="BL230" s="4">
        <v>0</v>
      </c>
      <c r="BM230" s="4">
        <f t="shared" si="446"/>
        <v>0</v>
      </c>
      <c r="BN230" s="4">
        <f t="shared" si="447"/>
        <v>918.60606060606062</v>
      </c>
      <c r="BO230" s="33"/>
      <c r="BP230" s="47">
        <v>508.91</v>
      </c>
      <c r="BQ230" s="3">
        <v>65609</v>
      </c>
      <c r="BR230" s="4">
        <v>-311</v>
      </c>
      <c r="BS230" s="4">
        <f t="shared" si="473"/>
        <v>64247</v>
      </c>
      <c r="BT230" s="3">
        <f>BQ230</f>
        <v>65609</v>
      </c>
      <c r="BU230" s="47">
        <v>0</v>
      </c>
      <c r="BV230" s="47" t="s">
        <v>15</v>
      </c>
      <c r="BY230" s="3">
        <v>1248</v>
      </c>
      <c r="BZ230" s="3">
        <v>1258</v>
      </c>
      <c r="CA230" s="3">
        <v>1386</v>
      </c>
      <c r="CB230" s="3">
        <f t="shared" si="515"/>
        <v>1386</v>
      </c>
      <c r="CC230" s="3">
        <v>0</v>
      </c>
      <c r="CD230" s="47">
        <v>0</v>
      </c>
      <c r="CE230" s="47">
        <v>0</v>
      </c>
      <c r="CF230" s="3">
        <f t="shared" si="474"/>
        <v>1386</v>
      </c>
      <c r="CG230" s="47">
        <v>76</v>
      </c>
      <c r="CL230" s="47">
        <v>0</v>
      </c>
      <c r="CM230" s="4">
        <f t="shared" si="449"/>
        <v>339.39393939393938</v>
      </c>
      <c r="CN230" s="4">
        <f t="shared" si="450"/>
        <v>918.60606060606062</v>
      </c>
      <c r="CO230" s="4">
        <f t="shared" si="451"/>
        <v>0</v>
      </c>
      <c r="CP230" s="4">
        <f t="shared" si="452"/>
        <v>127.99999999999989</v>
      </c>
      <c r="CQ230" s="4">
        <f t="shared" si="453"/>
        <v>0</v>
      </c>
      <c r="CR230" s="4">
        <f t="shared" si="454"/>
        <v>0</v>
      </c>
      <c r="CS230" s="4">
        <f t="shared" si="455"/>
        <v>0</v>
      </c>
      <c r="CT230" s="47">
        <v>0</v>
      </c>
      <c r="CU230" s="32"/>
      <c r="CV230" s="47">
        <v>359.74</v>
      </c>
      <c r="CW230" s="47">
        <v>519</v>
      </c>
      <c r="CX230" s="4">
        <v>-1</v>
      </c>
      <c r="CY230" s="3">
        <v>1386</v>
      </c>
      <c r="CZ230" s="47">
        <v>0</v>
      </c>
      <c r="DA230" s="47">
        <v>252</v>
      </c>
      <c r="DB230" s="47">
        <v>782</v>
      </c>
      <c r="DC230" s="47">
        <v>336</v>
      </c>
      <c r="DD230" s="3">
        <f t="shared" si="478"/>
        <v>339.39393939393938</v>
      </c>
      <c r="DE230" s="3">
        <f t="shared" si="479"/>
        <v>0</v>
      </c>
      <c r="DF230" s="4">
        <f t="shared" si="439"/>
        <v>778.60606060606062</v>
      </c>
      <c r="DG230" s="4">
        <v>0</v>
      </c>
      <c r="DH230" s="4">
        <f t="shared" si="475"/>
        <v>0</v>
      </c>
      <c r="DI230" s="3">
        <f t="shared" si="500"/>
        <v>0</v>
      </c>
      <c r="DJ230" s="3">
        <f t="shared" si="456"/>
        <v>267.99999999999989</v>
      </c>
      <c r="DL230" s="3">
        <f t="shared" si="463"/>
        <v>0</v>
      </c>
      <c r="DM230" s="3">
        <f t="shared" si="457"/>
        <v>0</v>
      </c>
      <c r="DN230" s="3">
        <f t="shared" si="458"/>
        <v>0</v>
      </c>
      <c r="DO230" s="3">
        <f t="shared" si="459"/>
        <v>0</v>
      </c>
      <c r="DP230" s="3">
        <f t="shared" si="476"/>
        <v>0</v>
      </c>
      <c r="DS230">
        <v>67</v>
      </c>
    </row>
    <row r="231" spans="1:123" x14ac:dyDescent="0.3">
      <c r="A231" s="1">
        <v>42598</v>
      </c>
      <c r="B231" s="3">
        <v>129035</v>
      </c>
      <c r="C231" s="4">
        <f t="shared" si="477"/>
        <v>-514</v>
      </c>
      <c r="D231" s="4">
        <f t="shared" si="465"/>
        <v>118477</v>
      </c>
      <c r="E231" s="3">
        <f t="shared" si="440"/>
        <v>129035</v>
      </c>
      <c r="F231" s="4">
        <f t="shared" si="480"/>
        <v>-514</v>
      </c>
      <c r="G231" s="4">
        <f t="shared" si="460"/>
        <v>0</v>
      </c>
      <c r="H231" s="33"/>
      <c r="I231" s="3">
        <v>43466</v>
      </c>
      <c r="J231" s="4">
        <f t="shared" si="514"/>
        <v>-769</v>
      </c>
      <c r="K231" s="4">
        <f t="shared" si="466"/>
        <v>32218</v>
      </c>
      <c r="L231" s="3">
        <f t="shared" si="517"/>
        <v>43466</v>
      </c>
      <c r="M231" s="4">
        <f t="shared" si="518"/>
        <v>-769</v>
      </c>
      <c r="O231" s="47"/>
      <c r="P231" s="47">
        <v>469</v>
      </c>
      <c r="Q231" s="21">
        <f t="shared" si="507"/>
        <v>80.616161616161605</v>
      </c>
      <c r="R231" s="21">
        <f t="shared" si="508"/>
        <v>388.38383838383839</v>
      </c>
      <c r="S231" s="33"/>
      <c r="T231" s="3">
        <v>82071</v>
      </c>
      <c r="U231" s="4">
        <f t="shared" si="443"/>
        <v>-189</v>
      </c>
      <c r="V231" s="4">
        <f t="shared" si="467"/>
        <v>64690</v>
      </c>
      <c r="W231" s="3">
        <f t="shared" si="501"/>
        <v>82071</v>
      </c>
      <c r="X231" s="4">
        <f t="shared" si="502"/>
        <v>-189</v>
      </c>
      <c r="Z231" s="47"/>
      <c r="AA231" s="47">
        <v>599</v>
      </c>
      <c r="AB231" s="3">
        <f t="shared" si="506"/>
        <v>599</v>
      </c>
      <c r="AC231" s="3">
        <v>0</v>
      </c>
      <c r="AD231" s="41">
        <f t="shared" si="485"/>
        <v>388.38383838383839</v>
      </c>
      <c r="AE231" s="3">
        <v>125537</v>
      </c>
      <c r="AF231" s="47">
        <v>779</v>
      </c>
      <c r="AG231" s="47">
        <v>296</v>
      </c>
      <c r="AH231" s="4">
        <f t="shared" si="444"/>
        <v>0</v>
      </c>
      <c r="AI231" s="33"/>
      <c r="AJ231" s="47">
        <v>869.26</v>
      </c>
      <c r="AK231" s="3">
        <v>556275</v>
      </c>
      <c r="AL231" s="4">
        <f t="shared" si="438"/>
        <v>-1448</v>
      </c>
      <c r="AM231" s="3">
        <v>2420000</v>
      </c>
      <c r="AN231" s="3">
        <f t="shared" si="468"/>
        <v>543053</v>
      </c>
      <c r="AO231" s="3">
        <f t="shared" si="411"/>
        <v>556275</v>
      </c>
      <c r="AP231" s="4">
        <f t="shared" si="412"/>
        <v>-1448</v>
      </c>
      <c r="AQ231" s="47" t="s">
        <v>13</v>
      </c>
      <c r="AT231" s="47">
        <v>779</v>
      </c>
      <c r="AV231" s="3">
        <v>1438</v>
      </c>
      <c r="AW231" s="4">
        <f t="shared" si="503"/>
        <v>706.68686868686871</v>
      </c>
      <c r="AX231" s="3">
        <f t="shared" si="504"/>
        <v>731.31313131313129</v>
      </c>
      <c r="AY231" s="47">
        <v>0</v>
      </c>
      <c r="AZ231" s="47">
        <v>0</v>
      </c>
      <c r="BA231" s="3">
        <f t="shared" si="469"/>
        <v>1438</v>
      </c>
      <c r="BB231" s="47">
        <v>71</v>
      </c>
      <c r="BC231" s="47">
        <v>0.44</v>
      </c>
      <c r="BD231" s="47">
        <v>0</v>
      </c>
      <c r="BE231" s="3">
        <f t="shared" si="470"/>
        <v>388.38383838383839</v>
      </c>
      <c r="BF231" s="3">
        <f t="shared" si="471"/>
        <v>0</v>
      </c>
      <c r="BG231" s="3" t="b">
        <f t="shared" si="472"/>
        <v>1</v>
      </c>
      <c r="BH231" s="17"/>
      <c r="BI231" s="7"/>
      <c r="BJ231" s="12">
        <v>0</v>
      </c>
      <c r="BK231" s="4">
        <f t="shared" si="445"/>
        <v>1049.6161616161617</v>
      </c>
      <c r="BL231" s="4">
        <v>0</v>
      </c>
      <c r="BM231" s="4">
        <f t="shared" si="446"/>
        <v>0</v>
      </c>
      <c r="BN231" s="4">
        <f t="shared" si="447"/>
        <v>1049.6161616161617</v>
      </c>
      <c r="BO231" s="33"/>
      <c r="BP231" s="47">
        <v>509.07</v>
      </c>
      <c r="BQ231" s="3">
        <v>65807</v>
      </c>
      <c r="BR231" s="4">
        <v>198</v>
      </c>
      <c r="BS231" s="4">
        <f t="shared" si="473"/>
        <v>64247</v>
      </c>
      <c r="BT231" s="3">
        <f>BT230</f>
        <v>65609</v>
      </c>
      <c r="BU231" s="47">
        <v>0</v>
      </c>
      <c r="BV231" s="47" t="s">
        <v>14</v>
      </c>
      <c r="BY231" s="3">
        <v>1442</v>
      </c>
      <c r="BZ231" s="3">
        <v>1438</v>
      </c>
      <c r="CA231" s="3">
        <v>1324</v>
      </c>
      <c r="CB231" s="3">
        <f t="shared" si="515"/>
        <v>1324</v>
      </c>
      <c r="CC231" s="3">
        <v>0</v>
      </c>
      <c r="CD231" s="47">
        <v>0</v>
      </c>
      <c r="CE231" s="47">
        <v>0</v>
      </c>
      <c r="CF231" s="3">
        <f t="shared" si="474"/>
        <v>1324</v>
      </c>
      <c r="CG231" s="47">
        <v>71</v>
      </c>
      <c r="CL231" s="47">
        <v>0</v>
      </c>
      <c r="CM231" s="4">
        <f t="shared" si="449"/>
        <v>388.38383838383839</v>
      </c>
      <c r="CN231" s="4">
        <f t="shared" si="450"/>
        <v>935.61616161616166</v>
      </c>
      <c r="CO231" s="4">
        <f t="shared" si="451"/>
        <v>0</v>
      </c>
      <c r="CP231" s="4">
        <f t="shared" si="452"/>
        <v>0</v>
      </c>
      <c r="CQ231" s="4">
        <f t="shared" si="453"/>
        <v>0</v>
      </c>
      <c r="CR231" s="4">
        <f t="shared" si="454"/>
        <v>114</v>
      </c>
      <c r="CS231" s="4">
        <f t="shared" si="455"/>
        <v>0</v>
      </c>
      <c r="CT231" s="47">
        <v>0</v>
      </c>
      <c r="CU231" s="32"/>
      <c r="CV231" s="47">
        <v>359.74</v>
      </c>
      <c r="CW231" s="47">
        <v>519</v>
      </c>
      <c r="CX231" s="4">
        <v>0</v>
      </c>
      <c r="CY231" s="3">
        <v>1324</v>
      </c>
      <c r="CZ231" s="47">
        <v>0</v>
      </c>
      <c r="DA231" s="47">
        <v>252</v>
      </c>
      <c r="DB231" s="47">
        <v>741</v>
      </c>
      <c r="DC231" s="47">
        <v>316</v>
      </c>
      <c r="DD231" s="3">
        <f t="shared" si="478"/>
        <v>388.38383838383839</v>
      </c>
      <c r="DE231" s="3">
        <f t="shared" si="479"/>
        <v>0</v>
      </c>
      <c r="DF231" s="4">
        <f t="shared" si="439"/>
        <v>668.61616161616166</v>
      </c>
      <c r="DG231" s="4">
        <v>0</v>
      </c>
      <c r="DH231" s="4">
        <f t="shared" si="475"/>
        <v>0</v>
      </c>
      <c r="DI231" s="3">
        <f t="shared" si="500"/>
        <v>0</v>
      </c>
      <c r="DJ231" s="3">
        <f t="shared" si="456"/>
        <v>267</v>
      </c>
      <c r="DL231" s="3">
        <f t="shared" si="463"/>
        <v>0</v>
      </c>
      <c r="DM231" s="3">
        <f t="shared" si="457"/>
        <v>0</v>
      </c>
      <c r="DN231" s="3">
        <f t="shared" si="458"/>
        <v>0</v>
      </c>
      <c r="DO231" s="3">
        <f t="shared" si="459"/>
        <v>0</v>
      </c>
      <c r="DP231" s="3">
        <f t="shared" si="476"/>
        <v>0</v>
      </c>
      <c r="DS231">
        <v>67</v>
      </c>
    </row>
    <row r="232" spans="1:123" x14ac:dyDescent="0.3">
      <c r="A232" s="1">
        <v>42599</v>
      </c>
      <c r="B232" s="3">
        <v>128693</v>
      </c>
      <c r="C232" s="4">
        <f t="shared" si="477"/>
        <v>-342</v>
      </c>
      <c r="D232" s="4">
        <f t="shared" si="465"/>
        <v>118172</v>
      </c>
      <c r="E232" s="3">
        <f t="shared" si="440"/>
        <v>128693</v>
      </c>
      <c r="F232" s="4">
        <f t="shared" si="480"/>
        <v>-342</v>
      </c>
      <c r="G232" s="4">
        <f t="shared" si="460"/>
        <v>0</v>
      </c>
      <c r="H232" s="33"/>
      <c r="I232" s="3">
        <v>42756</v>
      </c>
      <c r="J232" s="4">
        <f t="shared" si="514"/>
        <v>-710</v>
      </c>
      <c r="K232" s="4">
        <f t="shared" si="466"/>
        <v>32058</v>
      </c>
      <c r="L232" s="3">
        <f t="shared" si="517"/>
        <v>42756</v>
      </c>
      <c r="M232" s="4">
        <f t="shared" si="518"/>
        <v>-710</v>
      </c>
      <c r="O232" s="47"/>
      <c r="P232" s="47">
        <v>456</v>
      </c>
      <c r="Q232" s="21">
        <f t="shared" si="507"/>
        <v>97.414141414141397</v>
      </c>
      <c r="R232" s="21">
        <f t="shared" si="508"/>
        <v>358.5858585858586</v>
      </c>
      <c r="S232" s="33"/>
      <c r="T232" s="3">
        <v>81850</v>
      </c>
      <c r="U232" s="4">
        <f t="shared" si="443"/>
        <v>-221</v>
      </c>
      <c r="V232" s="4">
        <f t="shared" si="467"/>
        <v>64250</v>
      </c>
      <c r="W232" s="3">
        <f t="shared" si="501"/>
        <v>81850</v>
      </c>
      <c r="X232" s="4">
        <f t="shared" si="502"/>
        <v>-221</v>
      </c>
      <c r="Z232" s="47"/>
      <c r="AA232" s="47">
        <v>599</v>
      </c>
      <c r="AB232" s="3">
        <f t="shared" si="506"/>
        <v>599</v>
      </c>
      <c r="AC232" s="3">
        <v>0</v>
      </c>
      <c r="AD232" s="41">
        <f t="shared" si="485"/>
        <v>358.5858585858586</v>
      </c>
      <c r="AE232" s="3">
        <v>124606</v>
      </c>
      <c r="AF232" s="47">
        <v>793</v>
      </c>
      <c r="AG232" s="47">
        <v>324</v>
      </c>
      <c r="AH232" s="4">
        <f t="shared" si="444"/>
        <v>0</v>
      </c>
      <c r="AI232" s="33"/>
      <c r="AJ232" s="47">
        <v>869.05</v>
      </c>
      <c r="AK232" s="3">
        <v>555226</v>
      </c>
      <c r="AL232" s="4">
        <f t="shared" si="438"/>
        <v>-1049</v>
      </c>
      <c r="AM232" s="3">
        <v>2420000</v>
      </c>
      <c r="AN232" s="3">
        <f t="shared" si="468"/>
        <v>541972</v>
      </c>
      <c r="AO232" s="3">
        <f t="shared" si="411"/>
        <v>555226</v>
      </c>
      <c r="AP232" s="4">
        <f t="shared" si="412"/>
        <v>-1049</v>
      </c>
      <c r="AQ232" s="47" t="s">
        <v>13</v>
      </c>
      <c r="AT232" s="47">
        <v>793</v>
      </c>
      <c r="AV232" s="3">
        <v>1248</v>
      </c>
      <c r="AW232" s="4">
        <f t="shared" si="503"/>
        <v>718.20202020202021</v>
      </c>
      <c r="AX232" s="3">
        <f t="shared" si="504"/>
        <v>529.79797979797979</v>
      </c>
      <c r="AY232" s="47">
        <v>0</v>
      </c>
      <c r="AZ232" s="47">
        <v>0</v>
      </c>
      <c r="BA232" s="3">
        <f t="shared" si="469"/>
        <v>1248</v>
      </c>
      <c r="BB232" s="47">
        <v>74</v>
      </c>
      <c r="BC232" s="47">
        <v>0.46</v>
      </c>
      <c r="BD232" s="47">
        <v>0</v>
      </c>
      <c r="BE232" s="3">
        <f t="shared" si="470"/>
        <v>358.5858585858586</v>
      </c>
      <c r="BF232" s="3">
        <f t="shared" si="471"/>
        <v>0</v>
      </c>
      <c r="BG232" s="3" t="b">
        <f t="shared" si="472"/>
        <v>1</v>
      </c>
      <c r="BH232" s="17"/>
      <c r="BI232" s="7"/>
      <c r="BJ232" s="12">
        <v>0</v>
      </c>
      <c r="BK232" s="4">
        <f t="shared" si="445"/>
        <v>889.41414141414134</v>
      </c>
      <c r="BL232" s="4">
        <v>0</v>
      </c>
      <c r="BM232" s="4">
        <f t="shared" si="446"/>
        <v>0</v>
      </c>
      <c r="BN232" s="4">
        <f t="shared" si="447"/>
        <v>889.41414141414134</v>
      </c>
      <c r="BO232" s="33"/>
      <c r="BP232" s="47">
        <v>508.96</v>
      </c>
      <c r="BQ232" s="3">
        <v>65671</v>
      </c>
      <c r="BR232" s="4">
        <v>-136</v>
      </c>
      <c r="BS232" s="4">
        <f t="shared" si="473"/>
        <v>64247</v>
      </c>
      <c r="BT232" s="3">
        <f t="shared" ref="BT232:BT233" si="519">BQ232</f>
        <v>65671</v>
      </c>
      <c r="BU232" s="47">
        <v>0</v>
      </c>
      <c r="BV232" s="47" t="s">
        <v>15</v>
      </c>
      <c r="BY232" s="3">
        <v>1266</v>
      </c>
      <c r="BZ232" s="3">
        <v>1248</v>
      </c>
      <c r="CA232" s="3">
        <v>1317</v>
      </c>
      <c r="CB232" s="3">
        <f t="shared" si="515"/>
        <v>1317</v>
      </c>
      <c r="CC232" s="3">
        <v>0</v>
      </c>
      <c r="CD232" s="47">
        <v>0</v>
      </c>
      <c r="CE232" s="47">
        <v>0</v>
      </c>
      <c r="CF232" s="3">
        <f t="shared" si="474"/>
        <v>1317</v>
      </c>
      <c r="CG232" s="47">
        <v>74</v>
      </c>
      <c r="CL232" s="47">
        <v>0</v>
      </c>
      <c r="CM232" s="4">
        <f t="shared" si="449"/>
        <v>358.5858585858586</v>
      </c>
      <c r="CN232" s="4">
        <f t="shared" si="450"/>
        <v>889.41414141414134</v>
      </c>
      <c r="CO232" s="4">
        <f t="shared" si="451"/>
        <v>0</v>
      </c>
      <c r="CP232" s="4">
        <f t="shared" si="452"/>
        <v>69</v>
      </c>
      <c r="CQ232" s="4">
        <f t="shared" si="453"/>
        <v>0</v>
      </c>
      <c r="CR232" s="4">
        <f t="shared" si="454"/>
        <v>0</v>
      </c>
      <c r="CS232" s="4">
        <f t="shared" si="455"/>
        <v>0</v>
      </c>
      <c r="CT232" s="47">
        <v>0</v>
      </c>
      <c r="CU232" s="32"/>
      <c r="CV232" s="47">
        <v>359.74</v>
      </c>
      <c r="CW232" s="47">
        <v>519</v>
      </c>
      <c r="CX232" s="4">
        <v>0</v>
      </c>
      <c r="CY232" s="3">
        <v>1317</v>
      </c>
      <c r="CZ232" s="47">
        <v>0</v>
      </c>
      <c r="DA232" s="47">
        <v>252</v>
      </c>
      <c r="DB232" s="47">
        <v>743</v>
      </c>
      <c r="DC232" s="47">
        <v>316</v>
      </c>
      <c r="DD232" s="3">
        <f t="shared" si="478"/>
        <v>358.5858585858586</v>
      </c>
      <c r="DE232" s="3">
        <f t="shared" si="479"/>
        <v>0</v>
      </c>
      <c r="DF232" s="4">
        <f t="shared" si="439"/>
        <v>700.41414141414134</v>
      </c>
      <c r="DG232" s="4">
        <v>0</v>
      </c>
      <c r="DH232" s="4">
        <f t="shared" si="475"/>
        <v>0</v>
      </c>
      <c r="DI232" s="3">
        <f t="shared" si="500"/>
        <v>0</v>
      </c>
      <c r="DJ232" s="3">
        <f t="shared" si="456"/>
        <v>258</v>
      </c>
      <c r="DL232" s="3">
        <f t="shared" si="463"/>
        <v>0</v>
      </c>
      <c r="DM232" s="3">
        <f t="shared" si="457"/>
        <v>0</v>
      </c>
      <c r="DN232" s="3">
        <f t="shared" si="458"/>
        <v>0</v>
      </c>
      <c r="DO232" s="3">
        <f t="shared" si="459"/>
        <v>0</v>
      </c>
      <c r="DP232" s="3">
        <f t="shared" si="476"/>
        <v>0</v>
      </c>
      <c r="DS232">
        <v>63</v>
      </c>
    </row>
    <row r="233" spans="1:123" x14ac:dyDescent="0.3">
      <c r="A233" s="1">
        <v>42600</v>
      </c>
      <c r="B233" s="3">
        <v>128181</v>
      </c>
      <c r="C233" s="4">
        <f t="shared" si="477"/>
        <v>-512</v>
      </c>
      <c r="D233" s="4">
        <f t="shared" si="465"/>
        <v>117715</v>
      </c>
      <c r="E233" s="3">
        <f t="shared" si="440"/>
        <v>128181</v>
      </c>
      <c r="F233" s="4">
        <f t="shared" si="480"/>
        <v>-512</v>
      </c>
      <c r="G233" s="4">
        <f t="shared" si="460"/>
        <v>0</v>
      </c>
      <c r="H233" s="33"/>
      <c r="I233" s="3">
        <v>41919</v>
      </c>
      <c r="J233" s="4">
        <f t="shared" si="514"/>
        <v>-837</v>
      </c>
      <c r="K233" s="4">
        <f t="shared" si="466"/>
        <v>31940</v>
      </c>
      <c r="L233" s="3">
        <f t="shared" si="517"/>
        <v>41919</v>
      </c>
      <c r="M233" s="4">
        <f t="shared" si="518"/>
        <v>-837</v>
      </c>
      <c r="O233" s="47"/>
      <c r="P233" s="47">
        <v>521</v>
      </c>
      <c r="Q233" s="21">
        <f t="shared" si="507"/>
        <v>98.272727272727252</v>
      </c>
      <c r="R233" s="21">
        <f t="shared" si="508"/>
        <v>422.72727272727275</v>
      </c>
      <c r="S233" s="33"/>
      <c r="T233" s="3">
        <v>81750</v>
      </c>
      <c r="U233" s="4">
        <f t="shared" si="443"/>
        <v>-100</v>
      </c>
      <c r="V233" s="4">
        <f t="shared" si="467"/>
        <v>63738</v>
      </c>
      <c r="W233" s="3">
        <f t="shared" si="501"/>
        <v>81750</v>
      </c>
      <c r="X233" s="4">
        <f t="shared" si="502"/>
        <v>-100</v>
      </c>
      <c r="Z233" s="47"/>
      <c r="AA233" s="47">
        <v>600</v>
      </c>
      <c r="AB233" s="3">
        <f t="shared" si="506"/>
        <v>600</v>
      </c>
      <c r="AC233" s="3">
        <v>0</v>
      </c>
      <c r="AD233" s="41">
        <f t="shared" si="485"/>
        <v>422.72727272727275</v>
      </c>
      <c r="AE233" s="3">
        <v>123669</v>
      </c>
      <c r="AF233" s="47">
        <v>821</v>
      </c>
      <c r="AG233" s="47">
        <v>349</v>
      </c>
      <c r="AH233" s="4">
        <f t="shared" si="444"/>
        <v>0</v>
      </c>
      <c r="AI233" s="33"/>
      <c r="AJ233" s="47">
        <v>868.84</v>
      </c>
      <c r="AK233" s="3">
        <v>554181</v>
      </c>
      <c r="AL233" s="4">
        <f t="shared" si="438"/>
        <v>-1045</v>
      </c>
      <c r="AM233" s="3">
        <v>2420000</v>
      </c>
      <c r="AN233" s="3">
        <f t="shared" si="468"/>
        <v>541972</v>
      </c>
      <c r="AO233" s="3">
        <f t="shared" ref="AO233:AO238" si="520">AK233</f>
        <v>554181</v>
      </c>
      <c r="AP233" s="4">
        <f t="shared" ref="AP233:AP239" si="521">AO233-AO232</f>
        <v>-1045</v>
      </c>
      <c r="AQ233" s="47" t="s">
        <v>13</v>
      </c>
      <c r="AT233" s="47">
        <v>821</v>
      </c>
      <c r="AV233" s="3">
        <v>1274</v>
      </c>
      <c r="AW233" s="4">
        <f t="shared" ref="AW233:AW244" si="522">AV233-AX233</f>
        <v>746.22222222222217</v>
      </c>
      <c r="AX233" s="3">
        <f t="shared" ref="AX233:AX244" si="523">IF(AV233&lt;=-AP233/1.98,AV233,-AP233/1.98)</f>
        <v>527.77777777777783</v>
      </c>
      <c r="AY233" s="47">
        <v>0</v>
      </c>
      <c r="AZ233" s="47">
        <v>0</v>
      </c>
      <c r="BA233" s="3">
        <f t="shared" si="469"/>
        <v>1274</v>
      </c>
      <c r="BB233" s="47">
        <v>74</v>
      </c>
      <c r="BC233" s="47">
        <v>0.46</v>
      </c>
      <c r="BD233" s="47">
        <v>0</v>
      </c>
      <c r="BE233" s="3">
        <f t="shared" si="470"/>
        <v>422.72727272727275</v>
      </c>
      <c r="BF233" s="3">
        <f t="shared" si="471"/>
        <v>0</v>
      </c>
      <c r="BG233" s="3" t="b">
        <f t="shared" si="472"/>
        <v>1</v>
      </c>
      <c r="BH233" s="17"/>
      <c r="BI233" s="7"/>
      <c r="BJ233" s="12">
        <v>0</v>
      </c>
      <c r="BK233" s="4">
        <f t="shared" si="445"/>
        <v>851.27272727272725</v>
      </c>
      <c r="BL233" s="4">
        <v>0</v>
      </c>
      <c r="BM233" s="4">
        <f t="shared" si="446"/>
        <v>0</v>
      </c>
      <c r="BN233" s="4">
        <f t="shared" si="447"/>
        <v>851.27272727272725</v>
      </c>
      <c r="BO233" s="33"/>
      <c r="BP233" s="47">
        <v>508.85</v>
      </c>
      <c r="BQ233" s="3">
        <v>65535</v>
      </c>
      <c r="BR233" s="4">
        <v>-136</v>
      </c>
      <c r="BS233" s="4">
        <f t="shared" si="473"/>
        <v>64247</v>
      </c>
      <c r="BT233" s="3">
        <f t="shared" si="519"/>
        <v>65535</v>
      </c>
      <c r="BU233" s="47">
        <v>0</v>
      </c>
      <c r="BV233" s="47" t="s">
        <v>15</v>
      </c>
      <c r="BY233" s="3">
        <v>1263</v>
      </c>
      <c r="BZ233" s="3">
        <v>1274</v>
      </c>
      <c r="CA233" s="3">
        <v>1314</v>
      </c>
      <c r="CB233" s="3">
        <f t="shared" si="515"/>
        <v>1314</v>
      </c>
      <c r="CC233" s="3">
        <v>0</v>
      </c>
      <c r="CD233" s="47">
        <v>0</v>
      </c>
      <c r="CE233" s="47">
        <v>0</v>
      </c>
      <c r="CF233" s="3">
        <f t="shared" si="474"/>
        <v>1314</v>
      </c>
      <c r="CG233" s="47">
        <v>74</v>
      </c>
      <c r="CL233" s="47">
        <v>0</v>
      </c>
      <c r="CM233" s="4">
        <f t="shared" si="449"/>
        <v>422.72727272727275</v>
      </c>
      <c r="CN233" s="4">
        <f t="shared" si="450"/>
        <v>851.27272727272725</v>
      </c>
      <c r="CO233" s="4">
        <f t="shared" si="451"/>
        <v>0</v>
      </c>
      <c r="CP233" s="4">
        <f t="shared" si="452"/>
        <v>40</v>
      </c>
      <c r="CQ233" s="4">
        <f t="shared" si="453"/>
        <v>0</v>
      </c>
      <c r="CR233" s="4">
        <f t="shared" si="454"/>
        <v>0</v>
      </c>
      <c r="CS233" s="4">
        <f t="shared" si="455"/>
        <v>0</v>
      </c>
      <c r="CT233" s="47">
        <v>0</v>
      </c>
      <c r="CU233" s="32"/>
      <c r="CV233" s="47">
        <v>359.76</v>
      </c>
      <c r="CW233" s="47">
        <v>520</v>
      </c>
      <c r="CX233" s="4">
        <v>1</v>
      </c>
      <c r="CY233" s="3">
        <v>1314</v>
      </c>
      <c r="CZ233" s="47">
        <v>0</v>
      </c>
      <c r="DA233" s="47">
        <v>252</v>
      </c>
      <c r="DB233" s="47">
        <v>694</v>
      </c>
      <c r="DC233" s="47">
        <v>372</v>
      </c>
      <c r="DD233" s="3">
        <f t="shared" si="478"/>
        <v>422.72727272727275</v>
      </c>
      <c r="DE233" s="3">
        <f t="shared" si="479"/>
        <v>0</v>
      </c>
      <c r="DF233" s="4">
        <f t="shared" si="439"/>
        <v>643.27272727272725</v>
      </c>
      <c r="DG233" s="4">
        <v>0</v>
      </c>
      <c r="DH233" s="4">
        <f t="shared" si="475"/>
        <v>0</v>
      </c>
      <c r="DI233" s="3">
        <f t="shared" si="500"/>
        <v>0</v>
      </c>
      <c r="DJ233" s="3">
        <f t="shared" si="456"/>
        <v>248</v>
      </c>
      <c r="DL233" s="3">
        <f t="shared" si="463"/>
        <v>0</v>
      </c>
      <c r="DM233" s="3">
        <f t="shared" si="457"/>
        <v>0</v>
      </c>
      <c r="DN233" s="3">
        <f t="shared" si="458"/>
        <v>0</v>
      </c>
      <c r="DO233" s="3">
        <f t="shared" si="459"/>
        <v>0</v>
      </c>
      <c r="DP233" s="3">
        <f t="shared" si="476"/>
        <v>0</v>
      </c>
      <c r="DS233">
        <v>57</v>
      </c>
    </row>
    <row r="234" spans="1:123" x14ac:dyDescent="0.3">
      <c r="A234" s="1">
        <v>42601</v>
      </c>
      <c r="B234" s="3">
        <v>127840</v>
      </c>
      <c r="C234" s="4">
        <f t="shared" si="477"/>
        <v>-341</v>
      </c>
      <c r="D234" s="4">
        <f t="shared" si="465"/>
        <v>117715</v>
      </c>
      <c r="E234" s="3">
        <f t="shared" si="440"/>
        <v>127840</v>
      </c>
      <c r="F234" s="4">
        <f t="shared" si="480"/>
        <v>-341</v>
      </c>
      <c r="G234" s="4">
        <f t="shared" si="460"/>
        <v>0</v>
      </c>
      <c r="H234" s="33"/>
      <c r="I234" s="3">
        <v>40686</v>
      </c>
      <c r="J234" s="4">
        <f t="shared" si="514"/>
        <v>-1233</v>
      </c>
      <c r="K234" s="4">
        <f t="shared" si="466"/>
        <v>31829</v>
      </c>
      <c r="L234" s="3">
        <f t="shared" si="517"/>
        <v>40686</v>
      </c>
      <c r="M234" s="4">
        <f t="shared" si="518"/>
        <v>-1233</v>
      </c>
      <c r="O234" s="47"/>
      <c r="P234" s="47">
        <v>705</v>
      </c>
      <c r="Q234" s="21">
        <f t="shared" si="507"/>
        <v>82.272727272727252</v>
      </c>
      <c r="R234" s="21">
        <f t="shared" si="508"/>
        <v>622.72727272727275</v>
      </c>
      <c r="S234" s="33"/>
      <c r="T234" s="3">
        <v>82044</v>
      </c>
      <c r="U234" s="4">
        <f t="shared" si="443"/>
        <v>294</v>
      </c>
      <c r="V234" s="4">
        <f t="shared" si="467"/>
        <v>63232</v>
      </c>
      <c r="W234" s="3">
        <f>W233</f>
        <v>81750</v>
      </c>
      <c r="X234" s="4">
        <f t="shared" si="502"/>
        <v>0</v>
      </c>
      <c r="Z234" s="47"/>
      <c r="AA234" s="47">
        <v>600</v>
      </c>
      <c r="AB234" s="3">
        <f t="shared" si="506"/>
        <v>600</v>
      </c>
      <c r="AC234" s="3">
        <v>0</v>
      </c>
      <c r="AD234" s="41">
        <f t="shared" si="485"/>
        <v>600</v>
      </c>
      <c r="AE234" s="3">
        <v>122730</v>
      </c>
      <c r="AF234" s="47">
        <v>769</v>
      </c>
      <c r="AG234" s="47">
        <v>296</v>
      </c>
      <c r="AH234" s="4">
        <f t="shared" si="444"/>
        <v>0</v>
      </c>
      <c r="AI234" s="33"/>
      <c r="AJ234" s="47">
        <v>868.52</v>
      </c>
      <c r="AK234" s="3">
        <v>552591</v>
      </c>
      <c r="AL234" s="4">
        <f t="shared" si="438"/>
        <v>-1590</v>
      </c>
      <c r="AM234" s="3">
        <v>2420000</v>
      </c>
      <c r="AN234" s="3">
        <f t="shared" si="468"/>
        <v>540842</v>
      </c>
      <c r="AO234" s="3">
        <f t="shared" si="520"/>
        <v>552591</v>
      </c>
      <c r="AP234" s="4">
        <f t="shared" si="521"/>
        <v>-1590</v>
      </c>
      <c r="AQ234" s="47" t="s">
        <v>13</v>
      </c>
      <c r="AT234" s="47">
        <v>769</v>
      </c>
      <c r="AV234" s="3">
        <v>1495</v>
      </c>
      <c r="AW234" s="4">
        <f t="shared" si="522"/>
        <v>691.969696969697</v>
      </c>
      <c r="AX234" s="3">
        <f t="shared" si="523"/>
        <v>803.030303030303</v>
      </c>
      <c r="AY234" s="47">
        <v>0</v>
      </c>
      <c r="AZ234" s="47">
        <v>0</v>
      </c>
      <c r="BA234" s="3">
        <f t="shared" si="469"/>
        <v>1495</v>
      </c>
      <c r="BB234" s="47">
        <v>76</v>
      </c>
      <c r="BC234" s="47">
        <v>0.47</v>
      </c>
      <c r="BD234" s="47">
        <v>0</v>
      </c>
      <c r="BE234" s="3">
        <f t="shared" si="470"/>
        <v>600</v>
      </c>
      <c r="BF234" s="3">
        <f t="shared" si="471"/>
        <v>0</v>
      </c>
      <c r="BG234" s="3" t="b">
        <f t="shared" si="472"/>
        <v>1</v>
      </c>
      <c r="BH234" s="17"/>
      <c r="BI234" s="7"/>
      <c r="BJ234" s="12">
        <v>0</v>
      </c>
      <c r="BK234" s="4">
        <f t="shared" si="445"/>
        <v>895</v>
      </c>
      <c r="BL234" s="4">
        <v>0</v>
      </c>
      <c r="BM234" s="4">
        <f t="shared" si="446"/>
        <v>0</v>
      </c>
      <c r="BN234" s="4">
        <f t="shared" si="447"/>
        <v>895</v>
      </c>
      <c r="BO234" s="33"/>
      <c r="BP234" s="47">
        <v>509.28</v>
      </c>
      <c r="BQ234" s="3">
        <v>66069</v>
      </c>
      <c r="BR234" s="4">
        <v>534</v>
      </c>
      <c r="BS234" s="4">
        <f t="shared" si="473"/>
        <v>64125</v>
      </c>
      <c r="BT234" s="3">
        <f t="shared" si="499"/>
        <v>65535</v>
      </c>
      <c r="BU234" s="47">
        <v>0</v>
      </c>
      <c r="BV234" s="47" t="s">
        <v>14</v>
      </c>
      <c r="BY234" s="3">
        <v>1502</v>
      </c>
      <c r="BZ234" s="3">
        <v>1495</v>
      </c>
      <c r="CA234" s="3">
        <v>1214</v>
      </c>
      <c r="CB234" s="3">
        <f t="shared" si="515"/>
        <v>1214</v>
      </c>
      <c r="CC234" s="3">
        <v>0</v>
      </c>
      <c r="CD234" s="47">
        <v>0</v>
      </c>
      <c r="CE234" s="47">
        <v>0</v>
      </c>
      <c r="CF234" s="3">
        <f t="shared" si="474"/>
        <v>1214</v>
      </c>
      <c r="CG234" s="47">
        <v>76</v>
      </c>
      <c r="CL234" s="47">
        <v>0</v>
      </c>
      <c r="CM234" s="4">
        <f t="shared" si="449"/>
        <v>600</v>
      </c>
      <c r="CN234" s="4">
        <f t="shared" si="450"/>
        <v>614</v>
      </c>
      <c r="CO234" s="4">
        <f t="shared" si="451"/>
        <v>0</v>
      </c>
      <c r="CP234" s="4">
        <f t="shared" si="452"/>
        <v>0</v>
      </c>
      <c r="CQ234" s="4">
        <f t="shared" si="453"/>
        <v>0</v>
      </c>
      <c r="CR234" s="4">
        <f t="shared" si="454"/>
        <v>281</v>
      </c>
      <c r="CS234" s="4">
        <f t="shared" si="455"/>
        <v>0</v>
      </c>
      <c r="CT234" s="47">
        <v>0</v>
      </c>
      <c r="CU234" s="32"/>
      <c r="CV234" s="47">
        <v>359.71</v>
      </c>
      <c r="CW234" s="47">
        <v>517</v>
      </c>
      <c r="CX234" s="4">
        <v>-3</v>
      </c>
      <c r="CY234" s="3">
        <v>1214</v>
      </c>
      <c r="CZ234" s="47">
        <v>0</v>
      </c>
      <c r="DA234" s="47">
        <v>222</v>
      </c>
      <c r="DB234" s="47">
        <v>691</v>
      </c>
      <c r="DC234" s="47">
        <v>347</v>
      </c>
      <c r="DD234" s="3">
        <f t="shared" si="478"/>
        <v>600</v>
      </c>
      <c r="DE234" s="3">
        <f t="shared" si="479"/>
        <v>0</v>
      </c>
      <c r="DF234" s="4">
        <f t="shared" si="439"/>
        <v>438</v>
      </c>
      <c r="DG234" s="4">
        <v>0</v>
      </c>
      <c r="DH234" s="4">
        <f t="shared" si="475"/>
        <v>0</v>
      </c>
      <c r="DI234" s="3">
        <f t="shared" si="500"/>
        <v>0</v>
      </c>
      <c r="DJ234" s="3">
        <f t="shared" si="456"/>
        <v>176</v>
      </c>
      <c r="DL234" s="3">
        <f t="shared" si="463"/>
        <v>0</v>
      </c>
      <c r="DM234" s="3">
        <f t="shared" si="457"/>
        <v>0</v>
      </c>
      <c r="DN234" s="3">
        <f t="shared" si="458"/>
        <v>0</v>
      </c>
      <c r="DO234" s="3">
        <f t="shared" si="459"/>
        <v>0</v>
      </c>
      <c r="DP234" s="3">
        <f t="shared" si="476"/>
        <v>0</v>
      </c>
      <c r="DS234">
        <v>16</v>
      </c>
    </row>
    <row r="235" spans="1:123" x14ac:dyDescent="0.3">
      <c r="A235" s="1">
        <v>42602</v>
      </c>
      <c r="B235" s="3">
        <v>127499</v>
      </c>
      <c r="C235" s="4">
        <f t="shared" si="477"/>
        <v>-341</v>
      </c>
      <c r="D235" s="4">
        <f t="shared" si="465"/>
        <v>117107</v>
      </c>
      <c r="E235" s="3">
        <f t="shared" si="440"/>
        <v>127499</v>
      </c>
      <c r="F235" s="4">
        <f t="shared" si="480"/>
        <v>-341</v>
      </c>
      <c r="G235" s="4">
        <f t="shared" si="460"/>
        <v>0</v>
      </c>
      <c r="H235" s="33"/>
      <c r="I235" s="3">
        <v>39386</v>
      </c>
      <c r="J235" s="4">
        <f t="shared" si="514"/>
        <v>-1300</v>
      </c>
      <c r="K235" s="4">
        <f t="shared" si="466"/>
        <v>31508</v>
      </c>
      <c r="L235" s="3">
        <f t="shared" si="517"/>
        <v>39386</v>
      </c>
      <c r="M235" s="4">
        <f t="shared" si="518"/>
        <v>-1300</v>
      </c>
      <c r="O235" s="47"/>
      <c r="P235" s="47">
        <v>728</v>
      </c>
      <c r="Q235" s="21">
        <f t="shared" si="507"/>
        <v>71.434343434343418</v>
      </c>
      <c r="R235" s="21">
        <f t="shared" si="508"/>
        <v>656.56565656565658</v>
      </c>
      <c r="S235" s="33"/>
      <c r="T235" s="3">
        <v>82354</v>
      </c>
      <c r="U235" s="4">
        <f t="shared" si="443"/>
        <v>310</v>
      </c>
      <c r="V235" s="4">
        <f t="shared" si="467"/>
        <v>62941</v>
      </c>
      <c r="W235" s="3">
        <f t="shared" ref="W235:W240" si="524">W234</f>
        <v>81750</v>
      </c>
      <c r="X235" s="4">
        <f t="shared" ref="X235:X265" si="525">W235-W234</f>
        <v>0</v>
      </c>
      <c r="Z235" s="47"/>
      <c r="AA235" s="47">
        <v>599</v>
      </c>
      <c r="AB235" s="3">
        <f t="shared" si="506"/>
        <v>599</v>
      </c>
      <c r="AC235" s="3">
        <v>0</v>
      </c>
      <c r="AD235" s="41">
        <f t="shared" si="485"/>
        <v>599</v>
      </c>
      <c r="AE235" s="3">
        <v>121740</v>
      </c>
      <c r="AF235" s="47">
        <v>751</v>
      </c>
      <c r="AG235" s="47">
        <v>252</v>
      </c>
      <c r="AH235" s="4">
        <f t="shared" si="444"/>
        <v>0</v>
      </c>
      <c r="AI235" s="33"/>
      <c r="AJ235" s="47">
        <v>868.31</v>
      </c>
      <c r="AK235" s="3">
        <v>551548</v>
      </c>
      <c r="AL235" s="4">
        <f t="shared" si="438"/>
        <v>-1043</v>
      </c>
      <c r="AM235" s="3">
        <v>2420000</v>
      </c>
      <c r="AN235" s="3">
        <f t="shared" si="468"/>
        <v>540252</v>
      </c>
      <c r="AO235" s="3">
        <f t="shared" si="520"/>
        <v>551548</v>
      </c>
      <c r="AP235" s="4">
        <f t="shared" si="521"/>
        <v>-1043</v>
      </c>
      <c r="AQ235" s="47" t="s">
        <v>13</v>
      </c>
      <c r="AT235" s="47">
        <v>751</v>
      </c>
      <c r="AV235" s="3">
        <v>1229</v>
      </c>
      <c r="AW235" s="4">
        <f t="shared" si="522"/>
        <v>702.23232323232321</v>
      </c>
      <c r="AX235" s="3">
        <f t="shared" si="523"/>
        <v>526.76767676767679</v>
      </c>
      <c r="AY235" s="47">
        <v>0</v>
      </c>
      <c r="AZ235" s="47">
        <v>0</v>
      </c>
      <c r="BA235" s="3">
        <f t="shared" si="469"/>
        <v>1229</v>
      </c>
      <c r="BB235" s="47">
        <v>48</v>
      </c>
      <c r="BC235" s="47">
        <v>0.3</v>
      </c>
      <c r="BD235" s="47">
        <v>0</v>
      </c>
      <c r="BE235" s="3">
        <f t="shared" si="470"/>
        <v>599</v>
      </c>
      <c r="BF235" s="3">
        <f t="shared" si="471"/>
        <v>0</v>
      </c>
      <c r="BG235" s="3" t="b">
        <f t="shared" si="472"/>
        <v>1</v>
      </c>
      <c r="BH235" s="17"/>
      <c r="BI235" s="7"/>
      <c r="BJ235" s="12">
        <v>0</v>
      </c>
      <c r="BK235" s="4">
        <f t="shared" si="445"/>
        <v>630</v>
      </c>
      <c r="BL235" s="4">
        <v>0</v>
      </c>
      <c r="BM235" s="4">
        <f t="shared" si="446"/>
        <v>0</v>
      </c>
      <c r="BN235" s="4">
        <f t="shared" si="447"/>
        <v>630</v>
      </c>
      <c r="BO235" s="33"/>
      <c r="BP235" s="47">
        <v>509.35</v>
      </c>
      <c r="BQ235" s="3">
        <v>66157</v>
      </c>
      <c r="BR235" s="4">
        <v>88</v>
      </c>
      <c r="BS235" s="4">
        <f t="shared" si="473"/>
        <v>64113</v>
      </c>
      <c r="BT235" s="3">
        <f t="shared" si="499"/>
        <v>65535</v>
      </c>
      <c r="BU235" s="47">
        <v>0</v>
      </c>
      <c r="BV235" s="47" t="s">
        <v>14</v>
      </c>
      <c r="BY235" s="3">
        <v>1222</v>
      </c>
      <c r="BZ235" s="3">
        <v>1229</v>
      </c>
      <c r="CA235" s="3">
        <v>1166</v>
      </c>
      <c r="CB235" s="3">
        <f t="shared" si="515"/>
        <v>1166</v>
      </c>
      <c r="CC235" s="3">
        <v>0</v>
      </c>
      <c r="CD235" s="47">
        <v>0</v>
      </c>
      <c r="CE235" s="47">
        <v>0</v>
      </c>
      <c r="CF235" s="3">
        <f t="shared" si="474"/>
        <v>1166</v>
      </c>
      <c r="CG235" s="47">
        <v>48</v>
      </c>
      <c r="CL235" s="47">
        <v>0</v>
      </c>
      <c r="CM235" s="4">
        <f t="shared" si="449"/>
        <v>599</v>
      </c>
      <c r="CN235" s="4">
        <f t="shared" si="450"/>
        <v>567</v>
      </c>
      <c r="CO235" s="4">
        <f t="shared" si="451"/>
        <v>0</v>
      </c>
      <c r="CP235" s="4">
        <f t="shared" si="452"/>
        <v>0</v>
      </c>
      <c r="CQ235" s="4">
        <f t="shared" si="453"/>
        <v>0</v>
      </c>
      <c r="CR235" s="4">
        <f t="shared" si="454"/>
        <v>63</v>
      </c>
      <c r="CS235" s="4">
        <f t="shared" si="455"/>
        <v>0</v>
      </c>
      <c r="CT235" s="47">
        <v>0</v>
      </c>
      <c r="CU235" s="32"/>
      <c r="CV235" s="47">
        <v>359.71</v>
      </c>
      <c r="CW235" s="47">
        <v>517</v>
      </c>
      <c r="CX235" s="4">
        <v>0</v>
      </c>
      <c r="CY235" s="3">
        <v>1166</v>
      </c>
      <c r="CZ235" s="47">
        <v>0</v>
      </c>
      <c r="DA235" s="47">
        <v>202</v>
      </c>
      <c r="DB235" s="47">
        <v>653</v>
      </c>
      <c r="DC235" s="47">
        <v>366</v>
      </c>
      <c r="DD235" s="3">
        <f t="shared" si="478"/>
        <v>599</v>
      </c>
      <c r="DE235" s="3">
        <f t="shared" si="479"/>
        <v>0</v>
      </c>
      <c r="DF235" s="4">
        <f t="shared" si="439"/>
        <v>420</v>
      </c>
      <c r="DG235" s="4">
        <v>0</v>
      </c>
      <c r="DH235" s="4">
        <f t="shared" si="475"/>
        <v>0</v>
      </c>
      <c r="DI235" s="3">
        <f t="shared" si="500"/>
        <v>0</v>
      </c>
      <c r="DJ235" s="3">
        <f t="shared" si="456"/>
        <v>147</v>
      </c>
      <c r="DL235" s="3">
        <f t="shared" si="463"/>
        <v>0</v>
      </c>
      <c r="DM235" s="3">
        <f t="shared" si="457"/>
        <v>0</v>
      </c>
      <c r="DN235" s="3">
        <f t="shared" si="458"/>
        <v>0</v>
      </c>
      <c r="DO235" s="3">
        <f t="shared" si="459"/>
        <v>0</v>
      </c>
      <c r="DP235" s="3">
        <f t="shared" si="476"/>
        <v>0</v>
      </c>
      <c r="DS235">
        <v>0</v>
      </c>
    </row>
    <row r="236" spans="1:123" x14ac:dyDescent="0.3">
      <c r="A236" s="1">
        <v>42603</v>
      </c>
      <c r="B236" s="3">
        <v>127160</v>
      </c>
      <c r="C236" s="4">
        <f t="shared" si="477"/>
        <v>-339</v>
      </c>
      <c r="D236" s="4">
        <f t="shared" si="465"/>
        <v>116350</v>
      </c>
      <c r="E236" s="3">
        <f t="shared" si="440"/>
        <v>127160</v>
      </c>
      <c r="F236" s="4">
        <f t="shared" si="480"/>
        <v>-339</v>
      </c>
      <c r="G236" s="4">
        <f t="shared" si="460"/>
        <v>0</v>
      </c>
      <c r="H236" s="33"/>
      <c r="I236" s="3">
        <v>38085</v>
      </c>
      <c r="J236" s="4">
        <f t="shared" si="514"/>
        <v>-1301</v>
      </c>
      <c r="K236" s="4">
        <f t="shared" si="466"/>
        <v>31326</v>
      </c>
      <c r="L236" s="3">
        <f t="shared" si="517"/>
        <v>38085</v>
      </c>
      <c r="M236" s="4">
        <f t="shared" si="518"/>
        <v>-1301</v>
      </c>
      <c r="O236" s="47"/>
      <c r="P236" s="47">
        <v>729</v>
      </c>
      <c r="Q236" s="21">
        <f t="shared" si="507"/>
        <v>71.929292929292956</v>
      </c>
      <c r="R236" s="21">
        <f t="shared" si="508"/>
        <v>657.07070707070704</v>
      </c>
      <c r="S236" s="33"/>
      <c r="T236" s="3">
        <v>82703</v>
      </c>
      <c r="U236" s="4">
        <f t="shared" si="443"/>
        <v>349</v>
      </c>
      <c r="V236" s="4">
        <f t="shared" si="467"/>
        <v>62481</v>
      </c>
      <c r="W236" s="3">
        <f t="shared" si="524"/>
        <v>81750</v>
      </c>
      <c r="X236" s="4">
        <f t="shared" si="525"/>
        <v>0</v>
      </c>
      <c r="Z236" s="47"/>
      <c r="AA236" s="47">
        <v>599</v>
      </c>
      <c r="AB236" s="3">
        <f t="shared" si="506"/>
        <v>599</v>
      </c>
      <c r="AC236" s="3">
        <v>0</v>
      </c>
      <c r="AD236" s="41">
        <f t="shared" si="485"/>
        <v>599</v>
      </c>
      <c r="AE236" s="3">
        <v>120788</v>
      </c>
      <c r="AF236" s="47">
        <v>677</v>
      </c>
      <c r="AG236" s="47">
        <v>197</v>
      </c>
      <c r="AH236" s="4">
        <f t="shared" si="444"/>
        <v>0</v>
      </c>
      <c r="AI236" s="33"/>
      <c r="AJ236" s="47">
        <v>868.1</v>
      </c>
      <c r="AK236" s="3">
        <v>550505</v>
      </c>
      <c r="AL236" s="4">
        <f t="shared" si="438"/>
        <v>-1043</v>
      </c>
      <c r="AM236" s="3">
        <v>2420000</v>
      </c>
      <c r="AN236" s="3">
        <f t="shared" si="468"/>
        <v>539959</v>
      </c>
      <c r="AO236" s="3">
        <f t="shared" si="520"/>
        <v>550505</v>
      </c>
      <c r="AP236" s="4">
        <f t="shared" si="521"/>
        <v>-1043</v>
      </c>
      <c r="AQ236" s="47" t="s">
        <v>13</v>
      </c>
      <c r="AT236" s="47">
        <v>677</v>
      </c>
      <c r="AV236" s="3">
        <v>1155</v>
      </c>
      <c r="AW236" s="4">
        <f t="shared" si="522"/>
        <v>628.23232323232321</v>
      </c>
      <c r="AX236" s="3">
        <f t="shared" si="523"/>
        <v>526.76767676767679</v>
      </c>
      <c r="AY236" s="47">
        <v>0</v>
      </c>
      <c r="AZ236" s="47">
        <v>0</v>
      </c>
      <c r="BA236" s="3">
        <f t="shared" si="469"/>
        <v>1155</v>
      </c>
      <c r="BB236" s="47">
        <v>48</v>
      </c>
      <c r="BC236" s="47">
        <v>0.3</v>
      </c>
      <c r="BD236" s="47">
        <v>0</v>
      </c>
      <c r="BE236" s="3">
        <f t="shared" si="470"/>
        <v>599</v>
      </c>
      <c r="BF236" s="3">
        <f t="shared" si="471"/>
        <v>0</v>
      </c>
      <c r="BG236" s="3" t="b">
        <f t="shared" si="472"/>
        <v>1</v>
      </c>
      <c r="BH236" s="17"/>
      <c r="BI236" s="7"/>
      <c r="BJ236" s="12">
        <v>0</v>
      </c>
      <c r="BK236" s="4">
        <f t="shared" si="445"/>
        <v>556</v>
      </c>
      <c r="BL236" s="4">
        <v>0</v>
      </c>
      <c r="BM236" s="4">
        <f t="shared" si="446"/>
        <v>0</v>
      </c>
      <c r="BN236" s="4">
        <f t="shared" si="447"/>
        <v>556</v>
      </c>
      <c r="BO236" s="33"/>
      <c r="BP236" s="47">
        <v>509.37</v>
      </c>
      <c r="BQ236" s="3">
        <v>66182</v>
      </c>
      <c r="BR236" s="4">
        <v>25</v>
      </c>
      <c r="BS236" s="4">
        <f t="shared" si="473"/>
        <v>64113</v>
      </c>
      <c r="BT236" s="3">
        <f>BT235</f>
        <v>65535</v>
      </c>
      <c r="BU236" s="47">
        <v>0</v>
      </c>
      <c r="BV236" s="47" t="s">
        <v>14</v>
      </c>
      <c r="BY236" s="3">
        <v>1155</v>
      </c>
      <c r="BZ236" s="3">
        <v>1155</v>
      </c>
      <c r="CA236" s="3">
        <v>1130</v>
      </c>
      <c r="CB236" s="3">
        <f t="shared" si="515"/>
        <v>1130</v>
      </c>
      <c r="CC236" s="3">
        <v>0</v>
      </c>
      <c r="CD236" s="47">
        <v>0</v>
      </c>
      <c r="CE236" s="47">
        <v>0</v>
      </c>
      <c r="CF236" s="3">
        <f t="shared" si="474"/>
        <v>1130</v>
      </c>
      <c r="CG236" s="47">
        <v>48</v>
      </c>
      <c r="CL236" s="47">
        <v>0</v>
      </c>
      <c r="CM236" s="4">
        <f t="shared" si="449"/>
        <v>599</v>
      </c>
      <c r="CN236" s="4">
        <f t="shared" si="450"/>
        <v>531</v>
      </c>
      <c r="CO236" s="4">
        <f t="shared" si="451"/>
        <v>0</v>
      </c>
      <c r="CP236" s="4">
        <f t="shared" si="452"/>
        <v>0</v>
      </c>
      <c r="CQ236" s="4">
        <f t="shared" si="453"/>
        <v>0</v>
      </c>
      <c r="CR236" s="4">
        <f t="shared" si="454"/>
        <v>25</v>
      </c>
      <c r="CS236" s="4">
        <f t="shared" si="455"/>
        <v>0</v>
      </c>
      <c r="CT236" s="47">
        <v>0</v>
      </c>
      <c r="CU236" s="32"/>
      <c r="CV236" s="47">
        <v>359.71</v>
      </c>
      <c r="CW236" s="47">
        <v>517</v>
      </c>
      <c r="CX236" s="4">
        <v>0</v>
      </c>
      <c r="CY236" s="3">
        <v>1130</v>
      </c>
      <c r="CZ236" s="47">
        <v>0</v>
      </c>
      <c r="DA236" s="47">
        <v>202</v>
      </c>
      <c r="DB236" s="47">
        <v>670</v>
      </c>
      <c r="DC236" s="47">
        <v>316</v>
      </c>
      <c r="DD236" s="3">
        <f t="shared" si="478"/>
        <v>599</v>
      </c>
      <c r="DE236" s="3">
        <f t="shared" si="479"/>
        <v>0</v>
      </c>
      <c r="DF236" s="4">
        <f t="shared" si="439"/>
        <v>387</v>
      </c>
      <c r="DG236" s="4">
        <v>0</v>
      </c>
      <c r="DH236" s="4">
        <f t="shared" si="475"/>
        <v>0</v>
      </c>
      <c r="DI236" s="3">
        <f t="shared" si="500"/>
        <v>0</v>
      </c>
      <c r="DJ236" s="3">
        <f t="shared" si="456"/>
        <v>144</v>
      </c>
      <c r="DL236" s="3">
        <f t="shared" si="463"/>
        <v>0</v>
      </c>
      <c r="DM236" s="3">
        <f t="shared" si="457"/>
        <v>0</v>
      </c>
      <c r="DN236" s="3">
        <f t="shared" si="458"/>
        <v>0</v>
      </c>
      <c r="DO236" s="3">
        <f t="shared" si="459"/>
        <v>0</v>
      </c>
      <c r="DP236" s="3">
        <f t="shared" si="476"/>
        <v>0</v>
      </c>
      <c r="DS236" s="47">
        <v>0</v>
      </c>
    </row>
    <row r="237" spans="1:123" x14ac:dyDescent="0.3">
      <c r="A237" s="1">
        <v>42604</v>
      </c>
      <c r="B237" s="3">
        <v>126820</v>
      </c>
      <c r="C237" s="4">
        <f t="shared" si="477"/>
        <v>-340</v>
      </c>
      <c r="D237" s="4">
        <f t="shared" si="465"/>
        <v>116350</v>
      </c>
      <c r="E237" s="3">
        <f t="shared" si="440"/>
        <v>126820</v>
      </c>
      <c r="F237" s="4">
        <f t="shared" si="480"/>
        <v>-340</v>
      </c>
      <c r="G237" s="4">
        <f t="shared" si="460"/>
        <v>0</v>
      </c>
      <c r="H237" s="33"/>
      <c r="I237" s="3">
        <v>36797</v>
      </c>
      <c r="J237" s="4">
        <f t="shared" si="514"/>
        <v>-1288</v>
      </c>
      <c r="K237" s="4">
        <f t="shared" si="466"/>
        <v>31155</v>
      </c>
      <c r="L237" s="3">
        <f t="shared" si="517"/>
        <v>36797</v>
      </c>
      <c r="M237" s="4">
        <f t="shared" si="518"/>
        <v>-1288</v>
      </c>
      <c r="O237" s="47"/>
      <c r="P237" s="47">
        <v>733</v>
      </c>
      <c r="Q237" s="21">
        <f t="shared" si="507"/>
        <v>82.494949494949537</v>
      </c>
      <c r="R237" s="21">
        <f t="shared" si="508"/>
        <v>650.50505050505046</v>
      </c>
      <c r="S237" s="33"/>
      <c r="T237" s="3">
        <v>83039</v>
      </c>
      <c r="U237" s="4">
        <f t="shared" si="443"/>
        <v>336</v>
      </c>
      <c r="V237" s="4">
        <f t="shared" si="467"/>
        <v>62053</v>
      </c>
      <c r="W237" s="3">
        <f t="shared" si="524"/>
        <v>81750</v>
      </c>
      <c r="X237" s="4">
        <f t="shared" si="525"/>
        <v>0</v>
      </c>
      <c r="Z237" s="47"/>
      <c r="AA237" s="47">
        <v>599</v>
      </c>
      <c r="AB237" s="3">
        <f t="shared" si="506"/>
        <v>599</v>
      </c>
      <c r="AC237" s="3">
        <v>0</v>
      </c>
      <c r="AD237" s="41">
        <f t="shared" si="485"/>
        <v>599</v>
      </c>
      <c r="AE237" s="3">
        <v>119836</v>
      </c>
      <c r="AF237" s="47">
        <v>811</v>
      </c>
      <c r="AG237" s="47">
        <v>331</v>
      </c>
      <c r="AH237" s="4">
        <f t="shared" si="444"/>
        <v>0</v>
      </c>
      <c r="AI237" s="33"/>
      <c r="AJ237" s="47">
        <v>867.93</v>
      </c>
      <c r="AK237" s="3">
        <v>549662</v>
      </c>
      <c r="AL237" s="4">
        <f t="shared" si="438"/>
        <v>-843</v>
      </c>
      <c r="AM237" s="3">
        <v>2420000</v>
      </c>
      <c r="AN237" s="3">
        <f t="shared" si="468"/>
        <v>539275</v>
      </c>
      <c r="AO237" s="3">
        <f t="shared" si="520"/>
        <v>549662</v>
      </c>
      <c r="AP237" s="4">
        <f t="shared" si="521"/>
        <v>-843</v>
      </c>
      <c r="AQ237" s="47" t="s">
        <v>13</v>
      </c>
      <c r="AT237" s="47">
        <v>811</v>
      </c>
      <c r="AV237" s="3">
        <v>1172</v>
      </c>
      <c r="AW237" s="4">
        <f t="shared" si="522"/>
        <v>746.24242424242425</v>
      </c>
      <c r="AX237" s="3">
        <f t="shared" si="523"/>
        <v>425.75757575757575</v>
      </c>
      <c r="AY237" s="47">
        <v>0</v>
      </c>
      <c r="AZ237" s="47">
        <v>0</v>
      </c>
      <c r="BA237" s="3">
        <f t="shared" si="469"/>
        <v>1172</v>
      </c>
      <c r="BB237" s="47">
        <v>64</v>
      </c>
      <c r="BC237" s="47">
        <v>0.4</v>
      </c>
      <c r="BD237" s="47">
        <v>0</v>
      </c>
      <c r="BE237" s="3">
        <f t="shared" si="470"/>
        <v>599</v>
      </c>
      <c r="BF237" s="3">
        <f t="shared" si="471"/>
        <v>0</v>
      </c>
      <c r="BG237" s="3" t="b">
        <f t="shared" si="472"/>
        <v>1</v>
      </c>
      <c r="BH237" s="17"/>
      <c r="BI237" s="7"/>
      <c r="BJ237" s="12">
        <v>0</v>
      </c>
      <c r="BK237" s="4">
        <f t="shared" si="445"/>
        <v>573</v>
      </c>
      <c r="BL237" s="4">
        <v>0</v>
      </c>
      <c r="BM237" s="4">
        <f t="shared" si="446"/>
        <v>0</v>
      </c>
      <c r="BN237" s="4">
        <f t="shared" si="447"/>
        <v>573</v>
      </c>
      <c r="BO237" s="33"/>
      <c r="BP237" s="47">
        <v>509.4</v>
      </c>
      <c r="BQ237" s="3">
        <v>66219</v>
      </c>
      <c r="BR237" s="4">
        <v>37</v>
      </c>
      <c r="BS237" s="4">
        <f t="shared" si="473"/>
        <v>64113</v>
      </c>
      <c r="BT237" s="3">
        <f t="shared" si="499"/>
        <v>65535</v>
      </c>
      <c r="BU237" s="47">
        <v>0</v>
      </c>
      <c r="BV237" s="47" t="s">
        <v>14</v>
      </c>
      <c r="BY237" s="3">
        <v>1174</v>
      </c>
      <c r="BZ237" s="3">
        <v>1172</v>
      </c>
      <c r="CA237" s="3">
        <v>1139</v>
      </c>
      <c r="CB237" s="3">
        <f t="shared" si="515"/>
        <v>1139</v>
      </c>
      <c r="CC237" s="3">
        <v>0</v>
      </c>
      <c r="CD237" s="47">
        <v>0</v>
      </c>
      <c r="CE237" s="47">
        <v>0</v>
      </c>
      <c r="CF237" s="3">
        <f t="shared" si="474"/>
        <v>1139</v>
      </c>
      <c r="CG237" s="47">
        <v>64</v>
      </c>
      <c r="CL237" s="47">
        <v>0</v>
      </c>
      <c r="CM237" s="4">
        <f t="shared" si="449"/>
        <v>599</v>
      </c>
      <c r="CN237" s="4">
        <f t="shared" si="450"/>
        <v>540</v>
      </c>
      <c r="CO237" s="4">
        <f t="shared" si="451"/>
        <v>0</v>
      </c>
      <c r="CP237" s="4">
        <f t="shared" si="452"/>
        <v>0</v>
      </c>
      <c r="CQ237" s="4">
        <f t="shared" si="453"/>
        <v>0</v>
      </c>
      <c r="CR237" s="4">
        <f t="shared" si="454"/>
        <v>33</v>
      </c>
      <c r="CS237" s="4">
        <f t="shared" si="455"/>
        <v>0</v>
      </c>
      <c r="CU237" s="32"/>
      <c r="CV237" s="47">
        <v>359.71</v>
      </c>
      <c r="CW237" s="47">
        <v>517</v>
      </c>
      <c r="CX237" s="4">
        <v>0</v>
      </c>
      <c r="CY237" s="3">
        <v>1139</v>
      </c>
      <c r="CZ237" s="47">
        <v>0</v>
      </c>
      <c r="DA237" s="47">
        <v>203</v>
      </c>
      <c r="DB237" s="47">
        <v>680</v>
      </c>
      <c r="DC237" s="47">
        <v>316</v>
      </c>
      <c r="DD237" s="3">
        <f t="shared" si="478"/>
        <v>599</v>
      </c>
      <c r="DE237" s="3">
        <f t="shared" si="479"/>
        <v>0</v>
      </c>
      <c r="DF237" s="4">
        <f t="shared" si="439"/>
        <v>397</v>
      </c>
      <c r="DG237" s="4">
        <v>0</v>
      </c>
      <c r="DH237" s="4">
        <f t="shared" si="475"/>
        <v>0</v>
      </c>
      <c r="DI237" s="3">
        <f t="shared" si="500"/>
        <v>0</v>
      </c>
      <c r="DJ237" s="3">
        <f t="shared" si="456"/>
        <v>143</v>
      </c>
      <c r="DL237" s="3">
        <f t="shared" si="463"/>
        <v>0</v>
      </c>
      <c r="DM237" s="3">
        <f t="shared" si="457"/>
        <v>0</v>
      </c>
      <c r="DN237" s="3">
        <f t="shared" si="458"/>
        <v>0</v>
      </c>
      <c r="DO237" s="3">
        <f t="shared" si="459"/>
        <v>0</v>
      </c>
      <c r="DP237" s="3">
        <f t="shared" si="476"/>
        <v>0</v>
      </c>
      <c r="DS237" s="47">
        <v>0</v>
      </c>
    </row>
    <row r="238" spans="1:123" x14ac:dyDescent="0.3">
      <c r="A238" s="1">
        <v>42605</v>
      </c>
      <c r="B238" s="3">
        <v>126503</v>
      </c>
      <c r="C238" s="4">
        <f t="shared" si="477"/>
        <v>-317</v>
      </c>
      <c r="D238" s="4">
        <f t="shared" si="465"/>
        <v>115898</v>
      </c>
      <c r="E238" s="3">
        <f t="shared" si="440"/>
        <v>126503</v>
      </c>
      <c r="F238" s="4">
        <f t="shared" si="480"/>
        <v>-317</v>
      </c>
      <c r="G238" s="4">
        <f t="shared" si="460"/>
        <v>0</v>
      </c>
      <c r="H238" s="33"/>
      <c r="I238" s="3">
        <v>35807</v>
      </c>
      <c r="J238" s="4">
        <f t="shared" si="514"/>
        <v>-990</v>
      </c>
      <c r="K238" s="4">
        <f t="shared" si="466"/>
        <v>31034</v>
      </c>
      <c r="L238" s="3">
        <f t="shared" si="517"/>
        <v>35807</v>
      </c>
      <c r="M238" s="4">
        <f t="shared" si="518"/>
        <v>-990</v>
      </c>
      <c r="O238" s="47"/>
      <c r="P238" s="47">
        <v>561</v>
      </c>
      <c r="Q238" s="21">
        <f t="shared" si="507"/>
        <v>61</v>
      </c>
      <c r="R238" s="21">
        <f t="shared" si="508"/>
        <v>500</v>
      </c>
      <c r="S238" s="33"/>
      <c r="T238" s="3">
        <v>83060</v>
      </c>
      <c r="U238" s="4">
        <f t="shared" si="443"/>
        <v>21</v>
      </c>
      <c r="V238" s="4">
        <f t="shared" si="467"/>
        <v>61547</v>
      </c>
      <c r="W238" s="3">
        <f t="shared" si="524"/>
        <v>81750</v>
      </c>
      <c r="X238" s="4">
        <f t="shared" si="525"/>
        <v>0</v>
      </c>
      <c r="AA238" s="47">
        <v>599</v>
      </c>
      <c r="AB238" s="3">
        <f t="shared" si="506"/>
        <v>599</v>
      </c>
      <c r="AC238" s="3">
        <v>0</v>
      </c>
      <c r="AD238" s="41">
        <f t="shared" si="485"/>
        <v>500</v>
      </c>
      <c r="AE238" s="3">
        <v>118867</v>
      </c>
      <c r="AF238" s="47">
        <v>731</v>
      </c>
      <c r="AG238" s="47">
        <v>242</v>
      </c>
      <c r="AH238" s="4">
        <f t="shared" si="444"/>
        <v>0</v>
      </c>
      <c r="AI238" s="33"/>
      <c r="AJ238" s="47">
        <v>867.82</v>
      </c>
      <c r="AK238" s="3">
        <v>549119</v>
      </c>
      <c r="AL238" s="4">
        <f t="shared" si="438"/>
        <v>-543</v>
      </c>
      <c r="AM238" s="3">
        <v>2420000</v>
      </c>
      <c r="AN238" s="3">
        <f t="shared" si="468"/>
        <v>538248</v>
      </c>
      <c r="AO238" s="3">
        <f t="shared" si="520"/>
        <v>549119</v>
      </c>
      <c r="AP238" s="4">
        <f t="shared" si="521"/>
        <v>-543</v>
      </c>
      <c r="AQ238" s="47" t="s">
        <v>13</v>
      </c>
      <c r="AT238" s="47">
        <v>731</v>
      </c>
      <c r="AV238" s="47">
        <v>946</v>
      </c>
      <c r="AW238" s="4">
        <f t="shared" si="522"/>
        <v>671.75757575757575</v>
      </c>
      <c r="AX238" s="3">
        <f t="shared" si="523"/>
        <v>274.24242424242425</v>
      </c>
      <c r="AY238" s="47">
        <v>0</v>
      </c>
      <c r="AZ238" s="47">
        <v>0</v>
      </c>
      <c r="BA238" s="3">
        <f t="shared" si="469"/>
        <v>946</v>
      </c>
      <c r="BB238" s="47">
        <v>59</v>
      </c>
      <c r="BC238" s="47">
        <v>0.37</v>
      </c>
      <c r="BD238" s="47">
        <v>0</v>
      </c>
      <c r="BE238" s="3">
        <f t="shared" si="470"/>
        <v>500</v>
      </c>
      <c r="BF238" s="3">
        <f t="shared" si="471"/>
        <v>0</v>
      </c>
      <c r="BG238" s="3" t="b">
        <f t="shared" si="472"/>
        <v>1</v>
      </c>
      <c r="BH238" s="17"/>
      <c r="BI238" s="7"/>
      <c r="BJ238" s="12">
        <v>0</v>
      </c>
      <c r="BK238" s="4">
        <f t="shared" si="445"/>
        <v>446</v>
      </c>
      <c r="BL238" s="4">
        <v>0</v>
      </c>
      <c r="BM238" s="4">
        <f t="shared" si="446"/>
        <v>0</v>
      </c>
      <c r="BN238" s="4">
        <f t="shared" si="447"/>
        <v>446</v>
      </c>
      <c r="BO238" s="33"/>
      <c r="BP238" s="47">
        <v>509</v>
      </c>
      <c r="BQ238" s="3">
        <v>65720</v>
      </c>
      <c r="BR238" s="4">
        <v>-499</v>
      </c>
      <c r="BS238" s="4">
        <f t="shared" si="473"/>
        <v>64113</v>
      </c>
      <c r="BT238" s="3">
        <f t="shared" si="499"/>
        <v>65535</v>
      </c>
      <c r="BU238" s="47">
        <v>0</v>
      </c>
      <c r="BV238" s="47" t="s">
        <v>15</v>
      </c>
      <c r="BY238" s="47">
        <v>936</v>
      </c>
      <c r="BZ238" s="47">
        <v>946</v>
      </c>
      <c r="CA238" s="3">
        <v>1173</v>
      </c>
      <c r="CB238" s="3">
        <f t="shared" si="515"/>
        <v>1173</v>
      </c>
      <c r="CC238" s="3">
        <v>0</v>
      </c>
      <c r="CD238" s="47">
        <v>0</v>
      </c>
      <c r="CE238" s="47">
        <v>0</v>
      </c>
      <c r="CF238" s="3">
        <f t="shared" si="474"/>
        <v>1173</v>
      </c>
      <c r="CG238" s="47">
        <v>59</v>
      </c>
      <c r="CL238" s="47">
        <v>0</v>
      </c>
      <c r="CM238" s="4">
        <f t="shared" si="449"/>
        <v>500</v>
      </c>
      <c r="CN238" s="4">
        <f t="shared" si="450"/>
        <v>446</v>
      </c>
      <c r="CO238" s="4">
        <f t="shared" si="451"/>
        <v>0</v>
      </c>
      <c r="CP238" s="4">
        <f t="shared" si="452"/>
        <v>227</v>
      </c>
      <c r="CQ238" s="4">
        <f t="shared" si="453"/>
        <v>0</v>
      </c>
      <c r="CR238" s="4">
        <f t="shared" si="454"/>
        <v>0</v>
      </c>
      <c r="CS238" s="4">
        <f t="shared" si="455"/>
        <v>0</v>
      </c>
      <c r="CU238" s="32"/>
      <c r="CV238" s="47">
        <v>359.71</v>
      </c>
      <c r="CW238" s="47">
        <v>517</v>
      </c>
      <c r="CX238" s="4">
        <v>0</v>
      </c>
      <c r="CY238" s="3">
        <v>1173</v>
      </c>
      <c r="CZ238" s="47">
        <v>0</v>
      </c>
      <c r="DA238" s="47">
        <v>204</v>
      </c>
      <c r="DB238" s="47">
        <v>697</v>
      </c>
      <c r="DC238" s="47">
        <v>337</v>
      </c>
      <c r="DD238" s="3">
        <f t="shared" si="478"/>
        <v>500</v>
      </c>
      <c r="DE238" s="3">
        <f t="shared" si="479"/>
        <v>0</v>
      </c>
      <c r="DF238" s="4">
        <f t="shared" si="439"/>
        <v>534</v>
      </c>
      <c r="DG238" s="4">
        <v>0</v>
      </c>
      <c r="DH238" s="4">
        <f t="shared" si="475"/>
        <v>0</v>
      </c>
      <c r="DI238" s="3">
        <f t="shared" si="500"/>
        <v>0</v>
      </c>
      <c r="DJ238" s="3">
        <f t="shared" si="456"/>
        <v>139</v>
      </c>
      <c r="DL238" s="3">
        <f t="shared" si="463"/>
        <v>0</v>
      </c>
      <c r="DM238" s="3">
        <f t="shared" si="457"/>
        <v>0</v>
      </c>
      <c r="DN238" s="3">
        <f t="shared" si="458"/>
        <v>0</v>
      </c>
      <c r="DO238" s="3">
        <f t="shared" si="459"/>
        <v>0</v>
      </c>
      <c r="DP238" s="3">
        <f t="shared" si="476"/>
        <v>0</v>
      </c>
      <c r="DS238" s="47">
        <v>0</v>
      </c>
    </row>
    <row r="239" spans="1:123" x14ac:dyDescent="0.3">
      <c r="A239" s="1">
        <v>42606</v>
      </c>
      <c r="B239" s="3">
        <v>125974</v>
      </c>
      <c r="C239" s="4">
        <f t="shared" si="477"/>
        <v>-529</v>
      </c>
      <c r="D239" s="4">
        <f t="shared" si="465"/>
        <v>115295</v>
      </c>
      <c r="E239" s="3">
        <f t="shared" si="440"/>
        <v>125974</v>
      </c>
      <c r="F239" s="4">
        <f t="shared" si="480"/>
        <v>-529</v>
      </c>
      <c r="G239" s="4">
        <f t="shared" si="460"/>
        <v>0</v>
      </c>
      <c r="H239" s="33"/>
      <c r="I239" s="3">
        <v>34808</v>
      </c>
      <c r="J239" s="4">
        <f t="shared" si="514"/>
        <v>-999</v>
      </c>
      <c r="K239" s="4">
        <f t="shared" si="466"/>
        <v>30894</v>
      </c>
      <c r="L239" s="3">
        <f t="shared" si="517"/>
        <v>34808</v>
      </c>
      <c r="M239" s="4">
        <f t="shared" si="518"/>
        <v>-999</v>
      </c>
      <c r="O239" s="47"/>
      <c r="P239" s="47">
        <v>589</v>
      </c>
      <c r="Q239" s="21">
        <f t="shared" si="507"/>
        <v>84.454545454545439</v>
      </c>
      <c r="R239" s="21">
        <f t="shared" si="508"/>
        <v>504.54545454545456</v>
      </c>
      <c r="S239" s="33"/>
      <c r="T239" s="3">
        <v>83100</v>
      </c>
      <c r="U239" s="4">
        <f t="shared" si="443"/>
        <v>40</v>
      </c>
      <c r="V239" s="4">
        <f t="shared" si="467"/>
        <v>61073</v>
      </c>
      <c r="W239" s="3">
        <f t="shared" si="524"/>
        <v>81750</v>
      </c>
      <c r="X239" s="4">
        <f t="shared" si="525"/>
        <v>0</v>
      </c>
      <c r="AA239" s="47">
        <v>596</v>
      </c>
      <c r="AB239" s="3">
        <f t="shared" si="506"/>
        <v>596</v>
      </c>
      <c r="AC239" s="3">
        <v>0</v>
      </c>
      <c r="AD239" s="41">
        <f t="shared" si="485"/>
        <v>504.54545454545456</v>
      </c>
      <c r="AE239" s="3">
        <v>117908</v>
      </c>
      <c r="AF239" s="47">
        <v>724</v>
      </c>
      <c r="AG239" s="47">
        <v>241</v>
      </c>
      <c r="AH239" s="4">
        <f t="shared" si="444"/>
        <v>0</v>
      </c>
      <c r="AI239" s="33"/>
      <c r="AJ239" s="47">
        <v>867.88</v>
      </c>
      <c r="AK239" s="3">
        <v>549415</v>
      </c>
      <c r="AL239" s="4">
        <f t="shared" si="438"/>
        <v>296</v>
      </c>
      <c r="AM239" s="3">
        <v>2420000</v>
      </c>
      <c r="AN239" s="3">
        <f t="shared" si="468"/>
        <v>537760</v>
      </c>
      <c r="AO239" s="3">
        <f>AO238</f>
        <v>549119</v>
      </c>
      <c r="AP239" s="4">
        <f t="shared" si="521"/>
        <v>0</v>
      </c>
      <c r="AQ239" t="s">
        <v>14</v>
      </c>
      <c r="AT239" s="47">
        <v>724</v>
      </c>
      <c r="AV239" s="47">
        <v>509</v>
      </c>
      <c r="AW239" s="4">
        <f t="shared" si="522"/>
        <v>509</v>
      </c>
      <c r="AX239" s="3">
        <f t="shared" si="523"/>
        <v>0</v>
      </c>
      <c r="AY239" s="47">
        <v>0</v>
      </c>
      <c r="AZ239" s="47">
        <v>0</v>
      </c>
      <c r="BA239" s="3">
        <f t="shared" si="469"/>
        <v>509</v>
      </c>
      <c r="BB239" s="47">
        <v>66</v>
      </c>
      <c r="BC239" s="47">
        <v>0.41</v>
      </c>
      <c r="BD239" s="47">
        <v>0</v>
      </c>
      <c r="BE239" s="3">
        <f t="shared" si="470"/>
        <v>504.54545454545456</v>
      </c>
      <c r="BF239" s="3">
        <f t="shared" si="471"/>
        <v>0</v>
      </c>
      <c r="BG239" s="3" t="b">
        <f t="shared" si="472"/>
        <v>1</v>
      </c>
      <c r="BH239" s="17"/>
      <c r="BI239" s="7"/>
      <c r="BJ239" s="12">
        <v>0</v>
      </c>
      <c r="BK239" s="4">
        <f t="shared" si="445"/>
        <v>4.454545454545439</v>
      </c>
      <c r="BL239" s="4">
        <f>AL239/1.98</f>
        <v>149.49494949494951</v>
      </c>
      <c r="BM239" s="4">
        <f t="shared" si="446"/>
        <v>149.49494949494951</v>
      </c>
      <c r="BN239" s="4">
        <f t="shared" si="447"/>
        <v>153.94949494949495</v>
      </c>
      <c r="BO239" s="33"/>
      <c r="BP239" s="47">
        <v>507.87</v>
      </c>
      <c r="BQ239" s="3">
        <v>64331</v>
      </c>
      <c r="BR239" s="4">
        <v>-1389</v>
      </c>
      <c r="BS239" s="4">
        <f t="shared" si="473"/>
        <v>64113</v>
      </c>
      <c r="BT239" s="3">
        <f>BQ239</f>
        <v>64331</v>
      </c>
      <c r="BU239" s="4">
        <f>BT239-BT223</f>
        <v>-404</v>
      </c>
      <c r="BV239" s="47" t="s">
        <v>16</v>
      </c>
      <c r="BY239" s="47">
        <v>491</v>
      </c>
      <c r="BZ239" s="47">
        <v>509</v>
      </c>
      <c r="CA239" s="3">
        <v>1175</v>
      </c>
      <c r="CB239" s="3">
        <f t="shared" ref="CB239:CB243" si="526">CA239-CC239</f>
        <v>970.95959595959596</v>
      </c>
      <c r="CC239" s="3">
        <f t="shared" ref="CC239" si="527">-BU239/1.98</f>
        <v>204.04040404040404</v>
      </c>
      <c r="CD239" s="47">
        <v>0</v>
      </c>
      <c r="CE239" s="47">
        <v>0</v>
      </c>
      <c r="CF239" s="3">
        <f t="shared" si="474"/>
        <v>1175</v>
      </c>
      <c r="CG239" s="47">
        <v>66</v>
      </c>
      <c r="CL239" s="4">
        <f t="shared" ref="CL239" si="528">MIN(CF239,-BU239/1.98-CG239)</f>
        <v>138.04040404040404</v>
      </c>
      <c r="CM239" s="4">
        <f t="shared" si="449"/>
        <v>504.54545454545456</v>
      </c>
      <c r="CN239" s="4">
        <f t="shared" si="450"/>
        <v>4.454545454545439</v>
      </c>
      <c r="CO239" s="4">
        <f t="shared" si="451"/>
        <v>0</v>
      </c>
      <c r="CP239" s="4">
        <f t="shared" si="452"/>
        <v>527.95959595959596</v>
      </c>
      <c r="CQ239" s="4">
        <f t="shared" si="453"/>
        <v>0</v>
      </c>
      <c r="CR239" s="4">
        <f t="shared" si="454"/>
        <v>0</v>
      </c>
      <c r="CS239" s="4">
        <f t="shared" si="455"/>
        <v>0</v>
      </c>
      <c r="CU239" s="32"/>
      <c r="CV239" s="47">
        <v>359.71</v>
      </c>
      <c r="CW239" s="47">
        <v>517</v>
      </c>
      <c r="CX239" s="4">
        <v>0</v>
      </c>
      <c r="CY239" s="3">
        <v>1175</v>
      </c>
      <c r="CZ239" s="47">
        <v>0</v>
      </c>
      <c r="DA239" s="47">
        <v>205</v>
      </c>
      <c r="DB239" s="47">
        <v>684</v>
      </c>
      <c r="DC239" s="47">
        <v>355</v>
      </c>
      <c r="DD239" s="3">
        <f t="shared" si="478"/>
        <v>504.54545454545456</v>
      </c>
      <c r="DE239" s="3">
        <f t="shared" si="479"/>
        <v>138.04040404040404</v>
      </c>
      <c r="DF239" s="4">
        <f t="shared" si="439"/>
        <v>396.41414141414145</v>
      </c>
      <c r="DG239" s="4">
        <v>0</v>
      </c>
      <c r="DH239" s="4">
        <f t="shared" si="475"/>
        <v>0</v>
      </c>
      <c r="DI239" s="3">
        <f t="shared" si="500"/>
        <v>0</v>
      </c>
      <c r="DJ239" s="3">
        <f t="shared" si="456"/>
        <v>135.99999999999989</v>
      </c>
      <c r="DL239" s="3">
        <f t="shared" si="463"/>
        <v>0</v>
      </c>
      <c r="DM239" s="3">
        <f t="shared" si="457"/>
        <v>0</v>
      </c>
      <c r="DN239" s="3">
        <f t="shared" si="458"/>
        <v>0</v>
      </c>
      <c r="DO239" s="3">
        <f t="shared" si="459"/>
        <v>0</v>
      </c>
      <c r="DP239" s="3">
        <f t="shared" si="476"/>
        <v>0</v>
      </c>
      <c r="DS239" s="47">
        <v>0</v>
      </c>
    </row>
    <row r="240" spans="1:123" x14ac:dyDescent="0.3">
      <c r="A240" s="1">
        <v>42607</v>
      </c>
      <c r="B240" s="3">
        <v>125974</v>
      </c>
      <c r="C240" s="4">
        <f t="shared" si="477"/>
        <v>0</v>
      </c>
      <c r="D240" s="4">
        <f t="shared" si="465"/>
        <v>114995</v>
      </c>
      <c r="E240" s="3">
        <f t="shared" si="440"/>
        <v>125974</v>
      </c>
      <c r="F240" s="4">
        <f t="shared" si="480"/>
        <v>0</v>
      </c>
      <c r="G240" s="4">
        <f t="shared" si="460"/>
        <v>0</v>
      </c>
      <c r="H240" s="33"/>
      <c r="I240" s="3">
        <v>34397</v>
      </c>
      <c r="J240" s="4">
        <f t="shared" si="514"/>
        <v>-411</v>
      </c>
      <c r="K240" s="4">
        <f t="shared" si="466"/>
        <v>30723</v>
      </c>
      <c r="L240" s="3">
        <f t="shared" si="517"/>
        <v>34397</v>
      </c>
      <c r="M240" s="4">
        <f t="shared" si="518"/>
        <v>-411</v>
      </c>
      <c r="O240" s="47"/>
      <c r="P240" s="47">
        <v>249</v>
      </c>
      <c r="Q240" s="21">
        <f t="shared" si="507"/>
        <v>41.424242424242436</v>
      </c>
      <c r="R240" s="21">
        <f t="shared" si="508"/>
        <v>207.57575757575756</v>
      </c>
      <c r="S240" s="33"/>
      <c r="T240" s="3">
        <v>82454</v>
      </c>
      <c r="U240" s="4">
        <f t="shared" si="443"/>
        <v>-646</v>
      </c>
      <c r="V240" s="4">
        <f t="shared" si="467"/>
        <v>60630</v>
      </c>
      <c r="W240" s="3">
        <f t="shared" si="524"/>
        <v>81750</v>
      </c>
      <c r="X240" s="4">
        <f t="shared" si="525"/>
        <v>0</v>
      </c>
      <c r="AA240" s="47">
        <v>597</v>
      </c>
      <c r="AB240" s="3">
        <f t="shared" si="506"/>
        <v>597</v>
      </c>
      <c r="AC240" s="3">
        <v>0</v>
      </c>
      <c r="AD240" s="41">
        <f t="shared" si="485"/>
        <v>207.57575757575756</v>
      </c>
      <c r="AE240" s="3">
        <v>116851</v>
      </c>
      <c r="AF240" s="47">
        <v>815</v>
      </c>
      <c r="AG240" s="47">
        <v>282</v>
      </c>
      <c r="AH240" s="4">
        <f t="shared" si="444"/>
        <v>0</v>
      </c>
      <c r="AI240" s="33"/>
      <c r="AJ240" s="47">
        <v>867.61</v>
      </c>
      <c r="AK240" s="3">
        <v>548081</v>
      </c>
      <c r="AL240" s="4">
        <f t="shared" si="438"/>
        <v>-1334</v>
      </c>
      <c r="AM240" s="3">
        <v>2420000</v>
      </c>
      <c r="AN240" s="3">
        <f t="shared" si="468"/>
        <v>536978</v>
      </c>
      <c r="AO240" s="3">
        <f t="shared" ref="AO240:AO242" si="529">AK240</f>
        <v>548081</v>
      </c>
      <c r="AP240" s="4">
        <f t="shared" ref="AP240:AP243" si="530">AO240-AO239</f>
        <v>-1038</v>
      </c>
      <c r="AQ240" t="s">
        <v>16</v>
      </c>
      <c r="AT240" s="47">
        <v>815</v>
      </c>
      <c r="AV240" s="3">
        <v>1427</v>
      </c>
      <c r="AW240" s="4">
        <f t="shared" si="522"/>
        <v>902.75757575757575</v>
      </c>
      <c r="AX240" s="3">
        <f t="shared" si="523"/>
        <v>524.24242424242425</v>
      </c>
      <c r="AY240" s="47">
        <v>0</v>
      </c>
      <c r="AZ240" s="47">
        <v>0</v>
      </c>
      <c r="BA240" s="3">
        <f t="shared" si="469"/>
        <v>1427</v>
      </c>
      <c r="BB240" s="47">
        <v>61</v>
      </c>
      <c r="BC240" s="47">
        <v>0.38</v>
      </c>
      <c r="BD240" s="47">
        <v>0</v>
      </c>
      <c r="BE240" s="3">
        <f t="shared" si="470"/>
        <v>207.57575757575756</v>
      </c>
      <c r="BF240" s="3">
        <f t="shared" si="471"/>
        <v>0</v>
      </c>
      <c r="BG240" s="3" t="b">
        <f t="shared" si="472"/>
        <v>1</v>
      </c>
      <c r="BH240" s="17"/>
      <c r="BI240" s="7"/>
      <c r="BJ240" s="12">
        <v>0</v>
      </c>
      <c r="BK240" s="4">
        <f t="shared" si="445"/>
        <v>1219.4242424242425</v>
      </c>
      <c r="BL240" s="4">
        <v>0</v>
      </c>
      <c r="BM240" s="4">
        <f t="shared" si="446"/>
        <v>0</v>
      </c>
      <c r="BN240" s="4">
        <f t="shared" si="447"/>
        <v>1219.4242424242425</v>
      </c>
      <c r="BO240" s="33"/>
      <c r="BP240" s="47">
        <v>508.28</v>
      </c>
      <c r="BQ240" s="3">
        <v>64834</v>
      </c>
      <c r="BR240" s="4">
        <v>503</v>
      </c>
      <c r="BS240" s="4">
        <f t="shared" si="473"/>
        <v>63895</v>
      </c>
      <c r="BT240" s="3">
        <f>BT239</f>
        <v>64331</v>
      </c>
      <c r="BU240" s="47">
        <v>0</v>
      </c>
      <c r="BV240" s="47" t="s">
        <v>14</v>
      </c>
      <c r="BY240" s="3">
        <v>1410</v>
      </c>
      <c r="BZ240" s="3">
        <v>1427</v>
      </c>
      <c r="CA240" s="3">
        <v>1141</v>
      </c>
      <c r="CB240" s="3">
        <f t="shared" si="526"/>
        <v>1141</v>
      </c>
      <c r="CC240" s="3">
        <v>0</v>
      </c>
      <c r="CD240" s="47">
        <v>0</v>
      </c>
      <c r="CE240" s="47">
        <v>0</v>
      </c>
      <c r="CF240" s="3">
        <f t="shared" si="474"/>
        <v>1141</v>
      </c>
      <c r="CG240" s="47">
        <v>61</v>
      </c>
      <c r="CL240" s="47">
        <v>0</v>
      </c>
      <c r="CM240" s="4">
        <f t="shared" si="449"/>
        <v>207.57575757575756</v>
      </c>
      <c r="CN240" s="4">
        <f t="shared" si="450"/>
        <v>933.42424242424249</v>
      </c>
      <c r="CO240" s="4">
        <f t="shared" si="451"/>
        <v>0</v>
      </c>
      <c r="CP240" s="4">
        <f t="shared" si="452"/>
        <v>0</v>
      </c>
      <c r="CQ240" s="4">
        <f t="shared" si="453"/>
        <v>0</v>
      </c>
      <c r="CR240" s="4">
        <f t="shared" si="454"/>
        <v>286</v>
      </c>
      <c r="CS240" s="4">
        <f t="shared" si="455"/>
        <v>0</v>
      </c>
      <c r="CU240" s="32"/>
      <c r="CV240" s="47">
        <v>359.68</v>
      </c>
      <c r="CW240" s="47">
        <v>515</v>
      </c>
      <c r="CX240" s="4">
        <v>-2</v>
      </c>
      <c r="CY240" s="3">
        <v>1141</v>
      </c>
      <c r="CZ240" s="47">
        <v>0</v>
      </c>
      <c r="DA240" s="47">
        <v>170</v>
      </c>
      <c r="DB240" s="47">
        <v>643</v>
      </c>
      <c r="DC240" s="47">
        <v>391</v>
      </c>
      <c r="DD240" s="3">
        <f t="shared" si="478"/>
        <v>207.57575757575756</v>
      </c>
      <c r="DE240" s="3">
        <f t="shared" si="479"/>
        <v>0</v>
      </c>
      <c r="DF240" s="4">
        <f t="shared" si="439"/>
        <v>826.42424242424249</v>
      </c>
      <c r="DG240" s="4">
        <v>0</v>
      </c>
      <c r="DH240" s="4">
        <f t="shared" si="475"/>
        <v>0</v>
      </c>
      <c r="DI240" s="3">
        <f t="shared" si="500"/>
        <v>0</v>
      </c>
      <c r="DJ240" s="3">
        <f t="shared" si="456"/>
        <v>107</v>
      </c>
      <c r="DL240" s="3">
        <f t="shared" si="463"/>
        <v>0</v>
      </c>
      <c r="DM240" s="3">
        <f t="shared" si="457"/>
        <v>0</v>
      </c>
      <c r="DN240" s="3">
        <f t="shared" si="458"/>
        <v>0</v>
      </c>
      <c r="DO240" s="3">
        <f t="shared" si="459"/>
        <v>0</v>
      </c>
      <c r="DP240" s="3">
        <f t="shared" si="476"/>
        <v>0</v>
      </c>
      <c r="DS240" s="47">
        <v>0</v>
      </c>
    </row>
    <row r="241" spans="1:123" x14ac:dyDescent="0.3">
      <c r="A241" s="1">
        <v>42608</v>
      </c>
      <c r="B241" s="3">
        <v>125300</v>
      </c>
      <c r="C241" s="4">
        <f t="shared" si="477"/>
        <v>-674</v>
      </c>
      <c r="D241" s="4">
        <f t="shared" si="465"/>
        <v>114695</v>
      </c>
      <c r="E241" s="3">
        <f t="shared" si="440"/>
        <v>125300</v>
      </c>
      <c r="F241" s="4">
        <f t="shared" si="480"/>
        <v>-674</v>
      </c>
      <c r="G241" s="4">
        <f t="shared" si="460"/>
        <v>0</v>
      </c>
      <c r="H241" s="33"/>
      <c r="I241" s="3">
        <v>34242</v>
      </c>
      <c r="J241" s="4">
        <f t="shared" si="514"/>
        <v>-155</v>
      </c>
      <c r="K241" s="4">
        <f t="shared" si="466"/>
        <v>30532</v>
      </c>
      <c r="L241" s="3">
        <f t="shared" si="517"/>
        <v>34242</v>
      </c>
      <c r="M241" s="4">
        <f t="shared" si="518"/>
        <v>-155</v>
      </c>
      <c r="O241" s="47"/>
      <c r="P241" s="47">
        <v>129</v>
      </c>
      <c r="Q241" s="21">
        <f t="shared" si="507"/>
        <v>50.717171717171723</v>
      </c>
      <c r="R241" s="21">
        <f t="shared" si="508"/>
        <v>78.282828282828277</v>
      </c>
      <c r="S241" s="33"/>
      <c r="T241" s="3">
        <v>81562</v>
      </c>
      <c r="U241" s="4">
        <f t="shared" si="443"/>
        <v>-892</v>
      </c>
      <c r="V241" s="4">
        <f t="shared" si="467"/>
        <v>60193</v>
      </c>
      <c r="W241" s="3">
        <f>T241</f>
        <v>81562</v>
      </c>
      <c r="X241" s="4">
        <f t="shared" si="525"/>
        <v>-188</v>
      </c>
      <c r="AA241" s="47">
        <v>598</v>
      </c>
      <c r="AB241" s="3">
        <f t="shared" si="506"/>
        <v>598</v>
      </c>
      <c r="AC241" s="3">
        <v>0</v>
      </c>
      <c r="AD241" s="41">
        <f t="shared" si="485"/>
        <v>78.282828282828277</v>
      </c>
      <c r="AE241" s="3">
        <v>115804</v>
      </c>
      <c r="AF241" s="47">
        <v>716</v>
      </c>
      <c r="AG241" s="47">
        <v>188</v>
      </c>
      <c r="AH241" s="4">
        <f t="shared" si="444"/>
        <v>0</v>
      </c>
      <c r="AI241" s="33"/>
      <c r="AJ241" s="47">
        <v>867.45</v>
      </c>
      <c r="AK241" s="3">
        <v>547290</v>
      </c>
      <c r="AL241" s="4">
        <f t="shared" si="438"/>
        <v>-791</v>
      </c>
      <c r="AM241" s="3">
        <v>2420000</v>
      </c>
      <c r="AN241" s="3">
        <f t="shared" si="468"/>
        <v>536832</v>
      </c>
      <c r="AO241" s="3">
        <f t="shared" si="529"/>
        <v>547290</v>
      </c>
      <c r="AP241" s="4">
        <f t="shared" si="530"/>
        <v>-791</v>
      </c>
      <c r="AQ241" s="47" t="s">
        <v>13</v>
      </c>
      <c r="AT241" s="47">
        <v>716</v>
      </c>
      <c r="AV241" s="3">
        <v>1062</v>
      </c>
      <c r="AW241" s="4">
        <f t="shared" si="522"/>
        <v>662.50505050505058</v>
      </c>
      <c r="AX241" s="3">
        <f t="shared" si="523"/>
        <v>399.49494949494948</v>
      </c>
      <c r="AY241" s="47">
        <v>0</v>
      </c>
      <c r="AZ241" s="47">
        <v>0</v>
      </c>
      <c r="BA241" s="3">
        <f t="shared" si="469"/>
        <v>1062</v>
      </c>
      <c r="BB241" s="47">
        <v>53</v>
      </c>
      <c r="BC241" s="47">
        <v>0.33</v>
      </c>
      <c r="BD241" s="47">
        <v>0</v>
      </c>
      <c r="BE241" s="3">
        <f t="shared" si="470"/>
        <v>78.282828282828277</v>
      </c>
      <c r="BF241" s="3">
        <f t="shared" si="471"/>
        <v>0</v>
      </c>
      <c r="BG241" s="3" t="b">
        <f t="shared" si="472"/>
        <v>1</v>
      </c>
      <c r="BH241" s="17"/>
      <c r="BI241" s="7"/>
      <c r="BJ241" s="12">
        <v>0</v>
      </c>
      <c r="BK241" s="4">
        <f t="shared" si="445"/>
        <v>983.71717171717171</v>
      </c>
      <c r="BL241" s="4">
        <v>0</v>
      </c>
      <c r="BM241" s="4">
        <f t="shared" si="446"/>
        <v>0</v>
      </c>
      <c r="BN241" s="4">
        <f t="shared" si="447"/>
        <v>983.71717171717171</v>
      </c>
      <c r="BO241" s="33"/>
      <c r="BP241" s="47">
        <v>508.22</v>
      </c>
      <c r="BQ241" s="3">
        <v>64760</v>
      </c>
      <c r="BR241" s="4">
        <v>-74</v>
      </c>
      <c r="BS241" s="4">
        <f t="shared" si="473"/>
        <v>63026</v>
      </c>
      <c r="BT241" s="3">
        <f>BT240</f>
        <v>64331</v>
      </c>
      <c r="BU241" s="47">
        <v>0</v>
      </c>
      <c r="BV241" s="47" t="s">
        <v>15</v>
      </c>
      <c r="BY241" s="3">
        <v>1049</v>
      </c>
      <c r="BZ241" s="3">
        <v>1062</v>
      </c>
      <c r="CA241" s="3">
        <v>1073</v>
      </c>
      <c r="CB241" s="3">
        <f t="shared" si="526"/>
        <v>1073</v>
      </c>
      <c r="CC241" s="3">
        <v>0</v>
      </c>
      <c r="CD241" s="47">
        <v>0</v>
      </c>
      <c r="CE241" s="47">
        <v>0</v>
      </c>
      <c r="CF241" s="3">
        <f t="shared" si="474"/>
        <v>1073</v>
      </c>
      <c r="CG241" s="47">
        <v>53</v>
      </c>
      <c r="CL241" s="47">
        <v>0</v>
      </c>
      <c r="CM241" s="4">
        <f t="shared" si="449"/>
        <v>78.282828282828277</v>
      </c>
      <c r="CN241" s="4">
        <f t="shared" si="450"/>
        <v>983.71717171717171</v>
      </c>
      <c r="CO241" s="4">
        <f t="shared" si="451"/>
        <v>0</v>
      </c>
      <c r="CP241" s="4">
        <f t="shared" si="452"/>
        <v>11</v>
      </c>
      <c r="CQ241" s="4">
        <f t="shared" si="453"/>
        <v>0</v>
      </c>
      <c r="CR241" s="4">
        <f t="shared" si="454"/>
        <v>0</v>
      </c>
      <c r="CS241" s="4">
        <f t="shared" si="455"/>
        <v>0</v>
      </c>
      <c r="CU241" s="32"/>
      <c r="CV241" s="47">
        <v>359.68</v>
      </c>
      <c r="CW241" s="47">
        <v>515</v>
      </c>
      <c r="CX241" s="4">
        <v>0</v>
      </c>
      <c r="CY241" s="3">
        <v>1073</v>
      </c>
      <c r="CZ241" s="47">
        <v>0</v>
      </c>
      <c r="DA241" s="47">
        <v>153</v>
      </c>
      <c r="DB241" s="47">
        <v>635</v>
      </c>
      <c r="DC241" s="47">
        <v>346</v>
      </c>
      <c r="DD241" s="3">
        <f t="shared" si="478"/>
        <v>78.282828282828277</v>
      </c>
      <c r="DE241" s="3">
        <f t="shared" si="479"/>
        <v>0</v>
      </c>
      <c r="DF241" s="4">
        <f t="shared" si="439"/>
        <v>902.71717171717171</v>
      </c>
      <c r="DG241" s="4">
        <v>0</v>
      </c>
      <c r="DH241" s="4">
        <f t="shared" si="475"/>
        <v>0</v>
      </c>
      <c r="DI241" s="3">
        <f t="shared" si="500"/>
        <v>0</v>
      </c>
      <c r="DJ241" s="3">
        <f t="shared" si="456"/>
        <v>92</v>
      </c>
      <c r="DL241" s="3">
        <f t="shared" si="463"/>
        <v>0</v>
      </c>
      <c r="DM241" s="3">
        <f t="shared" si="457"/>
        <v>0</v>
      </c>
      <c r="DN241" s="3">
        <f t="shared" si="458"/>
        <v>0</v>
      </c>
      <c r="DO241" s="3">
        <f t="shared" si="459"/>
        <v>0</v>
      </c>
      <c r="DP241" s="3">
        <f t="shared" si="476"/>
        <v>0</v>
      </c>
      <c r="DS241" s="47">
        <v>0</v>
      </c>
    </row>
    <row r="242" spans="1:123" x14ac:dyDescent="0.3">
      <c r="A242" s="1">
        <v>42609</v>
      </c>
      <c r="B242" s="3">
        <v>124985</v>
      </c>
      <c r="C242" s="4">
        <f t="shared" si="477"/>
        <v>-315</v>
      </c>
      <c r="D242" s="4">
        <f t="shared" si="465"/>
        <v>114395</v>
      </c>
      <c r="E242" s="3">
        <f t="shared" si="440"/>
        <v>124985</v>
      </c>
      <c r="F242" s="4">
        <f t="shared" si="480"/>
        <v>-315</v>
      </c>
      <c r="G242" s="4">
        <f t="shared" si="460"/>
        <v>0</v>
      </c>
      <c r="H242" s="33"/>
      <c r="I242" s="3">
        <v>34190</v>
      </c>
      <c r="J242" s="4">
        <f t="shared" si="514"/>
        <v>-52</v>
      </c>
      <c r="K242" s="4">
        <f t="shared" si="466"/>
        <v>30276</v>
      </c>
      <c r="L242" s="3">
        <f t="shared" si="517"/>
        <v>34190</v>
      </c>
      <c r="M242" s="4">
        <f t="shared" si="518"/>
        <v>-52</v>
      </c>
      <c r="O242" s="47"/>
      <c r="P242" s="47">
        <v>125</v>
      </c>
      <c r="Q242" s="21">
        <f t="shared" si="507"/>
        <v>98.73737373737373</v>
      </c>
      <c r="R242" s="21">
        <f t="shared" si="508"/>
        <v>26.262626262626263</v>
      </c>
      <c r="S242" s="33"/>
      <c r="T242" s="3">
        <v>80655</v>
      </c>
      <c r="U242" s="4">
        <f t="shared" si="443"/>
        <v>-907</v>
      </c>
      <c r="V242" s="4">
        <f t="shared" si="467"/>
        <v>59830</v>
      </c>
      <c r="W242" s="3">
        <f t="shared" ref="W242:W265" si="531">T242</f>
        <v>80655</v>
      </c>
      <c r="X242" s="4">
        <f t="shared" si="525"/>
        <v>-907</v>
      </c>
      <c r="AA242" s="47">
        <v>599</v>
      </c>
      <c r="AB242" s="3">
        <f t="shared" si="506"/>
        <v>599</v>
      </c>
      <c r="AC242" s="3">
        <v>0</v>
      </c>
      <c r="AD242" s="41">
        <f t="shared" si="485"/>
        <v>26.262626262626263</v>
      </c>
      <c r="AE242" s="3">
        <v>114845</v>
      </c>
      <c r="AF242" s="47">
        <v>775</v>
      </c>
      <c r="AG242" s="47">
        <v>292</v>
      </c>
      <c r="AH242" s="4">
        <f t="shared" si="444"/>
        <v>0</v>
      </c>
      <c r="AI242" s="33"/>
      <c r="AJ242" s="47">
        <v>867.28</v>
      </c>
      <c r="AK242" s="3">
        <v>546450</v>
      </c>
      <c r="AL242" s="4">
        <f t="shared" si="438"/>
        <v>-840</v>
      </c>
      <c r="AM242" s="3">
        <v>2420000</v>
      </c>
      <c r="AN242" s="3">
        <f t="shared" si="468"/>
        <v>536392</v>
      </c>
      <c r="AO242" s="3">
        <f t="shared" si="529"/>
        <v>546450</v>
      </c>
      <c r="AP242" s="4">
        <f t="shared" si="530"/>
        <v>-840</v>
      </c>
      <c r="AQ242" s="47" t="s">
        <v>13</v>
      </c>
      <c r="AT242" s="47">
        <v>775</v>
      </c>
      <c r="AV242" s="3">
        <v>1142</v>
      </c>
      <c r="AW242" s="4">
        <f t="shared" si="522"/>
        <v>717.75757575757575</v>
      </c>
      <c r="AX242" s="3">
        <f t="shared" si="523"/>
        <v>424.24242424242425</v>
      </c>
      <c r="AY242" s="47">
        <v>0</v>
      </c>
      <c r="AZ242" s="47">
        <v>0</v>
      </c>
      <c r="BA242" s="3">
        <f t="shared" si="469"/>
        <v>1142</v>
      </c>
      <c r="BB242" s="47">
        <v>56</v>
      </c>
      <c r="BC242" s="47">
        <v>0.35</v>
      </c>
      <c r="BD242" s="47">
        <v>0</v>
      </c>
      <c r="BE242" s="3">
        <f t="shared" si="470"/>
        <v>26.262626262626263</v>
      </c>
      <c r="BF242" s="3">
        <f t="shared" si="471"/>
        <v>0</v>
      </c>
      <c r="BG242" s="3" t="b">
        <f t="shared" si="472"/>
        <v>1</v>
      </c>
      <c r="BH242" s="17"/>
      <c r="BI242" s="7"/>
      <c r="BJ242" s="12">
        <v>0</v>
      </c>
      <c r="BK242" s="4">
        <f t="shared" si="445"/>
        <v>1115.7373737373737</v>
      </c>
      <c r="BL242" s="4">
        <v>0</v>
      </c>
      <c r="BM242" s="4">
        <f t="shared" si="446"/>
        <v>0</v>
      </c>
      <c r="BN242" s="4">
        <f t="shared" si="447"/>
        <v>1115.7373737373737</v>
      </c>
      <c r="BO242" s="33"/>
      <c r="BP242" s="47">
        <v>508.41</v>
      </c>
      <c r="BQ242" s="3">
        <v>64994</v>
      </c>
      <c r="BR242" s="4">
        <v>234</v>
      </c>
      <c r="BS242" s="4">
        <f t="shared" si="473"/>
        <v>62704</v>
      </c>
      <c r="BT242" s="3">
        <f>BT241</f>
        <v>64331</v>
      </c>
      <c r="BU242" s="47">
        <v>0</v>
      </c>
      <c r="BV242" s="47" t="s">
        <v>14</v>
      </c>
      <c r="BY242" s="3">
        <v>1148</v>
      </c>
      <c r="BZ242" s="3">
        <v>1142</v>
      </c>
      <c r="CA242" s="3">
        <v>1016</v>
      </c>
      <c r="CB242" s="3">
        <f t="shared" si="526"/>
        <v>1016</v>
      </c>
      <c r="CC242" s="3">
        <v>0</v>
      </c>
      <c r="CD242" s="47">
        <v>0</v>
      </c>
      <c r="CE242" s="47">
        <v>0</v>
      </c>
      <c r="CF242" s="3">
        <f t="shared" si="474"/>
        <v>1016</v>
      </c>
      <c r="CG242" s="47">
        <v>56</v>
      </c>
      <c r="CL242" s="47">
        <v>0</v>
      </c>
      <c r="CM242" s="4">
        <f t="shared" si="449"/>
        <v>26.262626262626263</v>
      </c>
      <c r="CN242" s="4">
        <f t="shared" si="450"/>
        <v>989.73737373737379</v>
      </c>
      <c r="CO242" s="4">
        <f t="shared" si="451"/>
        <v>0</v>
      </c>
      <c r="CP242" s="4">
        <f t="shared" si="452"/>
        <v>0</v>
      </c>
      <c r="CQ242" s="4">
        <f t="shared" si="453"/>
        <v>0</v>
      </c>
      <c r="CR242" s="4">
        <f t="shared" si="454"/>
        <v>125.99999999999989</v>
      </c>
      <c r="CS242" s="4">
        <f t="shared" si="455"/>
        <v>0</v>
      </c>
      <c r="CU242" s="32"/>
      <c r="CV242" s="47">
        <v>359.68</v>
      </c>
      <c r="CW242" s="47">
        <v>515</v>
      </c>
      <c r="CX242" s="4">
        <v>0</v>
      </c>
      <c r="CY242" s="3">
        <v>1016</v>
      </c>
      <c r="CZ242" s="47">
        <v>0</v>
      </c>
      <c r="DA242" s="47">
        <v>152</v>
      </c>
      <c r="DB242" s="47">
        <v>613</v>
      </c>
      <c r="DC242" s="47">
        <v>312</v>
      </c>
      <c r="DD242" s="3">
        <f t="shared" si="478"/>
        <v>26.262626262626263</v>
      </c>
      <c r="DE242" s="3">
        <f t="shared" si="479"/>
        <v>0</v>
      </c>
      <c r="DF242" s="4">
        <f t="shared" si="439"/>
        <v>898.73737373737379</v>
      </c>
      <c r="DG242" s="4">
        <v>0</v>
      </c>
      <c r="DH242" s="4">
        <f t="shared" si="475"/>
        <v>0</v>
      </c>
      <c r="DI242" s="3">
        <f t="shared" si="500"/>
        <v>0</v>
      </c>
      <c r="DJ242" s="3">
        <f t="shared" si="456"/>
        <v>91</v>
      </c>
      <c r="DL242" s="3">
        <f t="shared" si="463"/>
        <v>0</v>
      </c>
      <c r="DM242" s="3">
        <f t="shared" si="457"/>
        <v>0</v>
      </c>
      <c r="DN242" s="3">
        <f t="shared" si="458"/>
        <v>0</v>
      </c>
      <c r="DO242" s="3">
        <f t="shared" si="459"/>
        <v>0</v>
      </c>
      <c r="DP242" s="3">
        <f t="shared" si="476"/>
        <v>0</v>
      </c>
      <c r="DS242" s="47">
        <v>0</v>
      </c>
    </row>
    <row r="243" spans="1:123" x14ac:dyDescent="0.3">
      <c r="A243" s="1">
        <v>42610</v>
      </c>
      <c r="B243" s="3">
        <v>124357</v>
      </c>
      <c r="C243" s="4">
        <f t="shared" si="477"/>
        <v>-628</v>
      </c>
      <c r="D243" s="4">
        <f t="shared" si="465"/>
        <v>113947</v>
      </c>
      <c r="E243" s="3">
        <f t="shared" si="440"/>
        <v>124357</v>
      </c>
      <c r="F243" s="4">
        <f t="shared" si="480"/>
        <v>-628</v>
      </c>
      <c r="G243" s="4">
        <f t="shared" si="460"/>
        <v>0</v>
      </c>
      <c r="H243" s="33"/>
      <c r="I243" s="3">
        <v>34121</v>
      </c>
      <c r="J243" s="4">
        <f t="shared" si="514"/>
        <v>-69</v>
      </c>
      <c r="K243" s="4">
        <f t="shared" si="466"/>
        <v>29972</v>
      </c>
      <c r="L243" s="3">
        <f t="shared" si="517"/>
        <v>34121</v>
      </c>
      <c r="M243" s="4">
        <f t="shared" si="518"/>
        <v>-69</v>
      </c>
      <c r="O243" s="47"/>
      <c r="P243" s="47">
        <v>121</v>
      </c>
      <c r="Q243" s="21">
        <f t="shared" si="507"/>
        <v>86.151515151515156</v>
      </c>
      <c r="R243" s="21">
        <f t="shared" si="508"/>
        <v>34.848484848484851</v>
      </c>
      <c r="S243" s="33"/>
      <c r="T243" s="3">
        <v>79752</v>
      </c>
      <c r="U243" s="4">
        <f t="shared" si="443"/>
        <v>-903</v>
      </c>
      <c r="V243" s="4">
        <f t="shared" si="467"/>
        <v>59515</v>
      </c>
      <c r="W243" s="3">
        <f t="shared" si="531"/>
        <v>79752</v>
      </c>
      <c r="X243" s="4">
        <f t="shared" si="525"/>
        <v>-903</v>
      </c>
      <c r="AA243" s="47">
        <v>599</v>
      </c>
      <c r="AB243" s="3">
        <f t="shared" si="506"/>
        <v>599</v>
      </c>
      <c r="AC243" s="3">
        <v>0</v>
      </c>
      <c r="AD243" s="41">
        <f t="shared" si="485"/>
        <v>34.848484848484851</v>
      </c>
      <c r="AE243" s="3">
        <v>113873</v>
      </c>
      <c r="AF243" s="47">
        <v>759</v>
      </c>
      <c r="AG243" s="47">
        <v>269</v>
      </c>
      <c r="AH243" s="4">
        <f t="shared" si="444"/>
        <v>0</v>
      </c>
      <c r="AI243" s="33"/>
      <c r="AJ243" s="47">
        <v>867.29</v>
      </c>
      <c r="AK243" s="3">
        <v>546500</v>
      </c>
      <c r="AL243" s="4">
        <f t="shared" si="438"/>
        <v>50</v>
      </c>
      <c r="AM243" s="3">
        <v>2420000</v>
      </c>
      <c r="AN243" s="3">
        <f t="shared" si="468"/>
        <v>536392</v>
      </c>
      <c r="AO243" s="3">
        <f>AO242</f>
        <v>546450</v>
      </c>
      <c r="AP243" s="4">
        <f t="shared" si="530"/>
        <v>0</v>
      </c>
      <c r="AQ243" s="47" t="s">
        <v>14</v>
      </c>
      <c r="AT243" s="47">
        <v>759</v>
      </c>
      <c r="AV243" s="47">
        <v>685</v>
      </c>
      <c r="AW243" s="4">
        <f t="shared" si="522"/>
        <v>685</v>
      </c>
      <c r="AX243" s="3">
        <f t="shared" si="523"/>
        <v>0</v>
      </c>
      <c r="AY243" s="47">
        <v>0</v>
      </c>
      <c r="AZ243" s="47">
        <v>0</v>
      </c>
      <c r="BA243" s="3">
        <f t="shared" si="469"/>
        <v>685</v>
      </c>
      <c r="BB243" s="47">
        <v>49</v>
      </c>
      <c r="BC243" s="47">
        <v>0.31</v>
      </c>
      <c r="BD243" s="47">
        <v>0</v>
      </c>
      <c r="BE243" s="3">
        <f t="shared" si="470"/>
        <v>34.848484848484851</v>
      </c>
      <c r="BF243" s="3">
        <f t="shared" si="471"/>
        <v>0</v>
      </c>
      <c r="BG243" s="3" t="b">
        <f t="shared" si="472"/>
        <v>1</v>
      </c>
      <c r="BH243" s="17"/>
      <c r="BI243" s="7"/>
      <c r="BJ243" s="12">
        <v>0</v>
      </c>
      <c r="BK243" s="4">
        <f t="shared" si="445"/>
        <v>650.15151515151513</v>
      </c>
      <c r="BL243" s="4">
        <f>AL243/1.98</f>
        <v>25.252525252525253</v>
      </c>
      <c r="BM243" s="4">
        <f t="shared" si="446"/>
        <v>25.252525252525253</v>
      </c>
      <c r="BN243" s="4">
        <f t="shared" si="447"/>
        <v>675.40404040404042</v>
      </c>
      <c r="BO243" s="33"/>
      <c r="BP243" s="47">
        <v>507.91</v>
      </c>
      <c r="BQ243" s="3">
        <v>64380</v>
      </c>
      <c r="BR243" s="4">
        <v>-614</v>
      </c>
      <c r="BS243" s="4">
        <f t="shared" si="473"/>
        <v>62704</v>
      </c>
      <c r="BT243" s="3">
        <f>BT242</f>
        <v>64331</v>
      </c>
      <c r="BU243" s="47">
        <v>0</v>
      </c>
      <c r="BV243" s="47" t="s">
        <v>15</v>
      </c>
      <c r="BY243" s="47">
        <v>659</v>
      </c>
      <c r="BZ243" s="47">
        <v>685</v>
      </c>
      <c r="CA243" s="47">
        <v>957</v>
      </c>
      <c r="CB243" s="3">
        <f t="shared" si="526"/>
        <v>957</v>
      </c>
      <c r="CC243" s="3">
        <v>0</v>
      </c>
      <c r="CD243" s="47">
        <v>0</v>
      </c>
      <c r="CE243" s="47">
        <v>0</v>
      </c>
      <c r="CF243" s="3">
        <f t="shared" si="474"/>
        <v>957</v>
      </c>
      <c r="CG243" s="47">
        <v>49</v>
      </c>
      <c r="CL243" s="47">
        <v>0</v>
      </c>
      <c r="CM243" s="4">
        <f t="shared" si="449"/>
        <v>34.848484848484851</v>
      </c>
      <c r="CN243" s="4">
        <f t="shared" si="450"/>
        <v>650.15151515151513</v>
      </c>
      <c r="CO243" s="4">
        <f t="shared" si="451"/>
        <v>0</v>
      </c>
      <c r="CP243" s="4">
        <f t="shared" si="452"/>
        <v>272</v>
      </c>
      <c r="CQ243" s="4">
        <f t="shared" si="453"/>
        <v>0</v>
      </c>
      <c r="CR243" s="4">
        <f t="shared" si="454"/>
        <v>0</v>
      </c>
      <c r="CS243" s="4">
        <f t="shared" si="455"/>
        <v>0</v>
      </c>
      <c r="CU243" s="32"/>
      <c r="CV243" s="47">
        <v>359.67</v>
      </c>
      <c r="CW243" s="47">
        <v>514</v>
      </c>
      <c r="CX243" s="4">
        <v>-1</v>
      </c>
      <c r="CY243" s="47">
        <v>957</v>
      </c>
      <c r="CZ243" s="47">
        <v>0</v>
      </c>
      <c r="DA243" s="47">
        <v>152</v>
      </c>
      <c r="DB243" s="47">
        <v>553</v>
      </c>
      <c r="DC243" s="47">
        <v>312</v>
      </c>
      <c r="DD243" s="3">
        <f t="shared" si="478"/>
        <v>34.848484848484851</v>
      </c>
      <c r="DE243" s="3">
        <f t="shared" si="479"/>
        <v>0</v>
      </c>
      <c r="DF243" s="4">
        <f t="shared" si="439"/>
        <v>830.15151515151513</v>
      </c>
      <c r="DG243" s="4">
        <v>0</v>
      </c>
      <c r="DH243" s="4">
        <f t="shared" si="475"/>
        <v>0</v>
      </c>
      <c r="DI243" s="3">
        <f t="shared" si="500"/>
        <v>0</v>
      </c>
      <c r="DJ243" s="3">
        <f t="shared" si="456"/>
        <v>92</v>
      </c>
      <c r="DL243" s="3">
        <f t="shared" si="463"/>
        <v>0</v>
      </c>
      <c r="DM243" s="3">
        <f t="shared" si="457"/>
        <v>0</v>
      </c>
      <c r="DN243" s="3">
        <f t="shared" si="458"/>
        <v>0</v>
      </c>
      <c r="DO243" s="3">
        <f t="shared" si="459"/>
        <v>0</v>
      </c>
      <c r="DP243" s="3">
        <f t="shared" si="476"/>
        <v>0</v>
      </c>
      <c r="DS243" s="47">
        <v>0</v>
      </c>
    </row>
    <row r="244" spans="1:123" x14ac:dyDescent="0.3">
      <c r="A244" s="1">
        <v>42611</v>
      </c>
      <c r="B244" s="3">
        <v>124357</v>
      </c>
      <c r="C244" s="4">
        <f t="shared" si="477"/>
        <v>0</v>
      </c>
      <c r="D244" s="4">
        <f t="shared" si="465"/>
        <v>113648</v>
      </c>
      <c r="E244" s="3">
        <f t="shared" si="440"/>
        <v>124357</v>
      </c>
      <c r="F244" s="4">
        <f t="shared" si="480"/>
        <v>0</v>
      </c>
      <c r="G244" s="4">
        <f t="shared" si="460"/>
        <v>0</v>
      </c>
      <c r="H244" s="33"/>
      <c r="I244" s="3">
        <v>34035</v>
      </c>
      <c r="J244" s="4">
        <f t="shared" si="514"/>
        <v>-86</v>
      </c>
      <c r="K244" s="4">
        <f t="shared" si="466"/>
        <v>29674</v>
      </c>
      <c r="L244" s="3">
        <f t="shared" si="517"/>
        <v>34035</v>
      </c>
      <c r="M244" s="4">
        <f t="shared" si="518"/>
        <v>-86</v>
      </c>
      <c r="O244" s="47"/>
      <c r="P244" s="47">
        <v>137</v>
      </c>
      <c r="Q244" s="21">
        <f t="shared" si="507"/>
        <v>93.565656565656568</v>
      </c>
      <c r="R244" s="21">
        <f t="shared" si="508"/>
        <v>43.434343434343432</v>
      </c>
      <c r="S244" s="33"/>
      <c r="T244" s="3">
        <v>78878</v>
      </c>
      <c r="U244" s="4">
        <f t="shared" si="443"/>
        <v>-874</v>
      </c>
      <c r="V244" s="4">
        <f t="shared" si="467"/>
        <v>59200</v>
      </c>
      <c r="W244" s="3">
        <f t="shared" si="531"/>
        <v>78878</v>
      </c>
      <c r="X244" s="4">
        <f t="shared" si="525"/>
        <v>-874</v>
      </c>
      <c r="AA244" s="47">
        <v>597</v>
      </c>
      <c r="AB244" s="3">
        <f t="shared" si="506"/>
        <v>597</v>
      </c>
      <c r="AC244" s="3">
        <v>0</v>
      </c>
      <c r="AD244" s="41">
        <f t="shared" si="485"/>
        <v>43.434343434343432</v>
      </c>
      <c r="AE244" s="3">
        <v>112913</v>
      </c>
      <c r="AF244" s="47">
        <v>796</v>
      </c>
      <c r="AG244" s="47">
        <v>312</v>
      </c>
      <c r="AH244" s="4">
        <f t="shared" si="444"/>
        <v>0</v>
      </c>
      <c r="AI244" s="33"/>
      <c r="AJ244" s="47">
        <v>867.24</v>
      </c>
      <c r="AK244" s="3">
        <v>546253</v>
      </c>
      <c r="AL244" s="4">
        <f t="shared" si="438"/>
        <v>-247</v>
      </c>
      <c r="AM244" s="3">
        <v>2420000</v>
      </c>
      <c r="AN244" s="3">
        <f t="shared" si="468"/>
        <v>536392</v>
      </c>
      <c r="AO244" s="3">
        <f t="shared" ref="AO244:AO249" si="532">AK244</f>
        <v>546253</v>
      </c>
      <c r="AP244" s="4">
        <f t="shared" ref="AP244:AP250" si="533">AO244-AO243</f>
        <v>-197</v>
      </c>
      <c r="AQ244" s="47" t="s">
        <v>16</v>
      </c>
      <c r="AT244" s="47">
        <v>796</v>
      </c>
      <c r="AV244" s="47">
        <v>867</v>
      </c>
      <c r="AW244" s="4">
        <f t="shared" si="522"/>
        <v>767.50505050505046</v>
      </c>
      <c r="AX244" s="3">
        <f t="shared" si="523"/>
        <v>99.494949494949495</v>
      </c>
      <c r="AY244" s="47">
        <v>0</v>
      </c>
      <c r="AZ244" s="47">
        <v>0</v>
      </c>
      <c r="BA244" s="3">
        <f t="shared" si="469"/>
        <v>867</v>
      </c>
      <c r="BB244" s="47">
        <v>54</v>
      </c>
      <c r="BC244" s="47">
        <v>0.34</v>
      </c>
      <c r="BD244" s="47">
        <v>0</v>
      </c>
      <c r="BE244" s="3">
        <f t="shared" si="470"/>
        <v>43.434343434343432</v>
      </c>
      <c r="BF244" s="3">
        <f t="shared" si="471"/>
        <v>0</v>
      </c>
      <c r="BG244" s="3" t="b">
        <f t="shared" si="472"/>
        <v>1</v>
      </c>
      <c r="BH244" s="17"/>
      <c r="BI244" s="7"/>
      <c r="BJ244" s="12">
        <v>0</v>
      </c>
      <c r="BK244" s="4">
        <f t="shared" si="445"/>
        <v>823.56565656565658</v>
      </c>
      <c r="BL244" s="4">
        <v>0</v>
      </c>
      <c r="BM244" s="4">
        <f t="shared" si="446"/>
        <v>0</v>
      </c>
      <c r="BN244" s="4">
        <f t="shared" si="447"/>
        <v>823.56565656565658</v>
      </c>
      <c r="BO244" s="33"/>
      <c r="BP244" s="47">
        <v>507.8</v>
      </c>
      <c r="BQ244" s="3">
        <v>64247</v>
      </c>
      <c r="BR244" s="4">
        <v>-133</v>
      </c>
      <c r="BS244" s="4">
        <f t="shared" si="473"/>
        <v>62704</v>
      </c>
      <c r="BT244" s="3">
        <f>BQ244</f>
        <v>64247</v>
      </c>
      <c r="BU244" s="4">
        <f>BT244-BT243</f>
        <v>-84</v>
      </c>
      <c r="BV244" s="47" t="s">
        <v>16</v>
      </c>
      <c r="BY244" s="47">
        <v>853</v>
      </c>
      <c r="BZ244" s="47">
        <v>867</v>
      </c>
      <c r="CA244" s="47">
        <v>907</v>
      </c>
      <c r="CB244" s="3">
        <f t="shared" ref="CB244:CB246" si="534">CA244-CC244</f>
        <v>864.57575757575762</v>
      </c>
      <c r="CC244" s="3">
        <f t="shared" ref="CC244" si="535">-BU244/1.98</f>
        <v>42.424242424242422</v>
      </c>
      <c r="CD244" s="47">
        <v>0</v>
      </c>
      <c r="CE244" s="47">
        <v>0</v>
      </c>
      <c r="CF244" s="3">
        <f t="shared" si="474"/>
        <v>907</v>
      </c>
      <c r="CG244" s="47">
        <v>54</v>
      </c>
      <c r="CL244" s="4">
        <v>0</v>
      </c>
      <c r="CM244" s="4">
        <f t="shared" si="449"/>
        <v>43.434343434343432</v>
      </c>
      <c r="CN244" s="4">
        <f t="shared" si="450"/>
        <v>823.56565656565658</v>
      </c>
      <c r="CO244" s="4">
        <f t="shared" si="451"/>
        <v>0</v>
      </c>
      <c r="CP244" s="4">
        <f t="shared" si="452"/>
        <v>40</v>
      </c>
      <c r="CQ244" s="4">
        <f t="shared" si="453"/>
        <v>0</v>
      </c>
      <c r="CR244" s="4">
        <f t="shared" si="454"/>
        <v>0</v>
      </c>
      <c r="CS244" s="4">
        <f t="shared" si="455"/>
        <v>0</v>
      </c>
      <c r="CU244" s="32"/>
      <c r="CV244" s="47">
        <v>359.67</v>
      </c>
      <c r="CW244" s="47">
        <v>514</v>
      </c>
      <c r="CX244" s="4">
        <v>0</v>
      </c>
      <c r="CY244" s="47">
        <v>907</v>
      </c>
      <c r="CZ244" s="47">
        <v>0</v>
      </c>
      <c r="DA244" s="47">
        <v>151</v>
      </c>
      <c r="DB244" s="47">
        <v>555</v>
      </c>
      <c r="DC244" s="47">
        <v>264</v>
      </c>
      <c r="DD244" s="3">
        <f t="shared" si="478"/>
        <v>43.434343434343432</v>
      </c>
      <c r="DE244" s="3">
        <f t="shared" si="479"/>
        <v>0</v>
      </c>
      <c r="DF244" s="4">
        <f t="shared" si="439"/>
        <v>775.56565656565658</v>
      </c>
      <c r="DG244" s="4">
        <v>0</v>
      </c>
      <c r="DH244" s="4">
        <f t="shared" si="475"/>
        <v>0</v>
      </c>
      <c r="DI244" s="3">
        <f t="shared" si="500"/>
        <v>0</v>
      </c>
      <c r="DJ244" s="3">
        <f t="shared" si="456"/>
        <v>88</v>
      </c>
      <c r="DL244" s="3">
        <f t="shared" si="463"/>
        <v>0</v>
      </c>
      <c r="DM244" s="3">
        <f t="shared" si="457"/>
        <v>0</v>
      </c>
      <c r="DN244" s="3">
        <f t="shared" si="458"/>
        <v>0</v>
      </c>
      <c r="DO244" s="3">
        <f t="shared" si="459"/>
        <v>0</v>
      </c>
      <c r="DP244" s="3">
        <f t="shared" si="476"/>
        <v>0</v>
      </c>
      <c r="DS244" s="47">
        <v>0</v>
      </c>
    </row>
    <row r="245" spans="1:123" x14ac:dyDescent="0.3">
      <c r="A245" s="1">
        <v>42612</v>
      </c>
      <c r="B245" s="3">
        <v>124044</v>
      </c>
      <c r="C245" s="4">
        <f t="shared" si="477"/>
        <v>-313</v>
      </c>
      <c r="D245" s="4">
        <f t="shared" si="465"/>
        <v>113201</v>
      </c>
      <c r="E245" s="3">
        <f t="shared" si="440"/>
        <v>124044</v>
      </c>
      <c r="F245" s="4">
        <f t="shared" si="480"/>
        <v>-313</v>
      </c>
      <c r="G245" s="4">
        <f t="shared" si="460"/>
        <v>0</v>
      </c>
      <c r="H245" s="33"/>
      <c r="I245" s="3">
        <v>33932</v>
      </c>
      <c r="J245" s="4">
        <f t="shared" si="514"/>
        <v>-103</v>
      </c>
      <c r="K245" s="4">
        <f t="shared" si="466"/>
        <v>29437</v>
      </c>
      <c r="L245" s="3">
        <f t="shared" si="517"/>
        <v>33932</v>
      </c>
      <c r="M245" s="4">
        <f t="shared" si="518"/>
        <v>-103</v>
      </c>
      <c r="O245" s="47"/>
      <c r="P245" s="47">
        <v>147</v>
      </c>
      <c r="Q245" s="21">
        <f t="shared" si="507"/>
        <v>94.979797979797979</v>
      </c>
      <c r="R245" s="21">
        <f t="shared" si="508"/>
        <v>52.020202020202021</v>
      </c>
      <c r="S245" s="33"/>
      <c r="T245" s="3">
        <v>78009</v>
      </c>
      <c r="U245" s="4">
        <f t="shared" si="443"/>
        <v>-869</v>
      </c>
      <c r="V245" s="4">
        <f t="shared" si="467"/>
        <v>58838</v>
      </c>
      <c r="W245" s="3">
        <f t="shared" si="531"/>
        <v>78009</v>
      </c>
      <c r="X245" s="4">
        <f t="shared" si="525"/>
        <v>-869</v>
      </c>
      <c r="AA245" s="47">
        <v>598</v>
      </c>
      <c r="AB245" s="3">
        <f t="shared" si="506"/>
        <v>598</v>
      </c>
      <c r="AC245" s="3">
        <v>0</v>
      </c>
      <c r="AD245" s="41">
        <f t="shared" si="485"/>
        <v>52.020202020202021</v>
      </c>
      <c r="AE245" s="3">
        <v>111941</v>
      </c>
      <c r="AF245" s="47">
        <v>803</v>
      </c>
      <c r="AG245" s="47">
        <v>313</v>
      </c>
      <c r="AH245" s="4">
        <f t="shared" si="444"/>
        <v>0</v>
      </c>
      <c r="AI245" s="33"/>
      <c r="AJ245" s="47">
        <v>867.15</v>
      </c>
      <c r="AK245" s="3">
        <v>545808</v>
      </c>
      <c r="AL245" s="4">
        <f t="shared" si="438"/>
        <v>-445</v>
      </c>
      <c r="AM245" s="3">
        <v>2420000</v>
      </c>
      <c r="AN245" s="3">
        <f t="shared" si="468"/>
        <v>535952</v>
      </c>
      <c r="AO245" s="3">
        <f t="shared" si="532"/>
        <v>545808</v>
      </c>
      <c r="AP245" s="4">
        <f t="shared" si="533"/>
        <v>-445</v>
      </c>
      <c r="AQ245" s="47" t="s">
        <v>13</v>
      </c>
      <c r="AT245" s="47">
        <v>803</v>
      </c>
      <c r="AV245" s="47">
        <v>970</v>
      </c>
      <c r="AW245" s="4">
        <f t="shared" ref="AW245:AW250" si="536">AV245-AX245</f>
        <v>745.25252525252529</v>
      </c>
      <c r="AX245" s="3">
        <f t="shared" ref="AX245:AX250" si="537">IF(AV245&lt;=-AP245/1.98,AV245,-AP245/1.98)</f>
        <v>224.74747474747474</v>
      </c>
      <c r="AY245" s="47">
        <v>0</v>
      </c>
      <c r="AZ245" s="47">
        <v>0</v>
      </c>
      <c r="BA245" s="3">
        <f t="shared" si="469"/>
        <v>970</v>
      </c>
      <c r="BB245" s="47">
        <v>57</v>
      </c>
      <c r="BC245" s="47">
        <v>0.36</v>
      </c>
      <c r="BD245" s="47">
        <v>0</v>
      </c>
      <c r="BE245" s="3">
        <f t="shared" si="470"/>
        <v>52.020202020202021</v>
      </c>
      <c r="BF245" s="3">
        <f t="shared" si="471"/>
        <v>0</v>
      </c>
      <c r="BG245" s="3" t="b">
        <f t="shared" si="472"/>
        <v>1</v>
      </c>
      <c r="BH245" s="17"/>
      <c r="BI245" s="7"/>
      <c r="BJ245" s="12">
        <v>0</v>
      </c>
      <c r="BK245" s="4">
        <f t="shared" si="445"/>
        <v>917.97979797979792</v>
      </c>
      <c r="BL245" s="4">
        <v>0</v>
      </c>
      <c r="BM245" s="4">
        <f t="shared" si="446"/>
        <v>0</v>
      </c>
      <c r="BN245" s="4">
        <f t="shared" si="447"/>
        <v>917.97979797979792</v>
      </c>
      <c r="BO245" s="33"/>
      <c r="BP245" s="47">
        <v>507.87</v>
      </c>
      <c r="BQ245" s="3">
        <v>64331</v>
      </c>
      <c r="BR245" s="4">
        <v>84</v>
      </c>
      <c r="BS245" s="4">
        <f t="shared" si="473"/>
        <v>62704</v>
      </c>
      <c r="BT245" s="3">
        <f t="shared" ref="BT245:BT247" si="538">BT244</f>
        <v>64247</v>
      </c>
      <c r="BU245" s="47">
        <v>0</v>
      </c>
      <c r="BV245" s="47" t="s">
        <v>14</v>
      </c>
      <c r="BY245" s="47">
        <v>967</v>
      </c>
      <c r="BZ245" s="47">
        <v>970</v>
      </c>
      <c r="CA245" s="47">
        <v>911</v>
      </c>
      <c r="CB245" s="3">
        <f t="shared" si="534"/>
        <v>911</v>
      </c>
      <c r="CC245" s="3">
        <v>0</v>
      </c>
      <c r="CD245" s="47">
        <v>0</v>
      </c>
      <c r="CE245" s="47">
        <v>0</v>
      </c>
      <c r="CF245" s="3">
        <f t="shared" si="474"/>
        <v>911</v>
      </c>
      <c r="CG245" s="47">
        <v>57</v>
      </c>
      <c r="CL245" s="47">
        <v>0</v>
      </c>
      <c r="CM245" s="4">
        <f t="shared" si="449"/>
        <v>52.020202020202021</v>
      </c>
      <c r="CN245" s="4">
        <f t="shared" si="450"/>
        <v>858.97979797979792</v>
      </c>
      <c r="CO245" s="4">
        <f t="shared" si="451"/>
        <v>0</v>
      </c>
      <c r="CP245" s="4">
        <f t="shared" si="452"/>
        <v>0</v>
      </c>
      <c r="CQ245" s="4">
        <f t="shared" si="453"/>
        <v>0</v>
      </c>
      <c r="CR245" s="4">
        <f t="shared" si="454"/>
        <v>59</v>
      </c>
      <c r="CS245" s="4">
        <f t="shared" si="455"/>
        <v>0</v>
      </c>
      <c r="CU245" s="32"/>
      <c r="CV245" s="47">
        <v>359.67</v>
      </c>
      <c r="CW245" s="47">
        <v>514</v>
      </c>
      <c r="CX245" s="4">
        <v>0</v>
      </c>
      <c r="CY245" s="47">
        <v>911</v>
      </c>
      <c r="CZ245" s="47">
        <v>0</v>
      </c>
      <c r="DA245" s="47">
        <v>152</v>
      </c>
      <c r="DB245" s="47">
        <v>556</v>
      </c>
      <c r="DC245" s="47">
        <v>265</v>
      </c>
      <c r="DD245" s="3">
        <f t="shared" si="478"/>
        <v>52.020202020202021</v>
      </c>
      <c r="DE245" s="3">
        <f t="shared" si="479"/>
        <v>0</v>
      </c>
      <c r="DF245" s="4">
        <f t="shared" si="439"/>
        <v>768.97979797979792</v>
      </c>
      <c r="DG245" s="4">
        <v>0</v>
      </c>
      <c r="DH245" s="4">
        <f t="shared" si="475"/>
        <v>0</v>
      </c>
      <c r="DI245" s="3">
        <f t="shared" si="500"/>
        <v>0</v>
      </c>
      <c r="DJ245" s="3">
        <f t="shared" si="456"/>
        <v>90</v>
      </c>
      <c r="DL245" s="3">
        <f t="shared" si="463"/>
        <v>0</v>
      </c>
      <c r="DM245" s="3">
        <f t="shared" si="457"/>
        <v>0</v>
      </c>
      <c r="DN245" s="3">
        <f t="shared" si="458"/>
        <v>0</v>
      </c>
      <c r="DO245" s="3">
        <f t="shared" si="459"/>
        <v>0</v>
      </c>
      <c r="DP245" s="3">
        <f t="shared" si="476"/>
        <v>0</v>
      </c>
      <c r="DS245" s="47">
        <v>0</v>
      </c>
    </row>
    <row r="246" spans="1:123" x14ac:dyDescent="0.3">
      <c r="A246" s="1">
        <v>42613</v>
      </c>
      <c r="B246" s="3">
        <v>124044</v>
      </c>
      <c r="C246" s="4">
        <f t="shared" si="477"/>
        <v>0</v>
      </c>
      <c r="D246" s="4">
        <f t="shared" si="465"/>
        <v>112904</v>
      </c>
      <c r="E246" s="3">
        <f t="shared" si="440"/>
        <v>124044</v>
      </c>
      <c r="F246" s="4">
        <f t="shared" si="480"/>
        <v>0</v>
      </c>
      <c r="G246" s="4">
        <f t="shared" si="460"/>
        <v>0</v>
      </c>
      <c r="H246" s="33"/>
      <c r="I246" s="3">
        <v>33807</v>
      </c>
      <c r="J246" s="4">
        <f t="shared" si="514"/>
        <v>-125</v>
      </c>
      <c r="K246" s="4">
        <f t="shared" si="466"/>
        <v>29230</v>
      </c>
      <c r="L246" s="3">
        <f t="shared" si="517"/>
        <v>33807</v>
      </c>
      <c r="M246" s="4">
        <f t="shared" si="518"/>
        <v>-125</v>
      </c>
      <c r="N246">
        <v>0</v>
      </c>
      <c r="O246" s="4">
        <f>-SUM(M216:M246)</f>
        <v>19099</v>
      </c>
      <c r="P246" s="47"/>
      <c r="Q246" s="28">
        <f t="shared" si="507"/>
        <v>-63.131313131313135</v>
      </c>
      <c r="R246" s="21">
        <f t="shared" si="508"/>
        <v>63.131313131313135</v>
      </c>
      <c r="S246" s="33"/>
      <c r="T246" s="3">
        <v>77175</v>
      </c>
      <c r="U246" s="4">
        <f t="shared" si="443"/>
        <v>-834</v>
      </c>
      <c r="V246" s="4">
        <f t="shared" si="467"/>
        <v>58406</v>
      </c>
      <c r="W246" s="3">
        <f t="shared" si="531"/>
        <v>77175</v>
      </c>
      <c r="X246" s="4">
        <f t="shared" si="525"/>
        <v>-834</v>
      </c>
      <c r="Y246">
        <v>0</v>
      </c>
      <c r="Z246" s="4">
        <f>-SUM(X216:X246)</f>
        <v>10181</v>
      </c>
      <c r="AA246" s="47"/>
      <c r="AB246" s="3">
        <f t="shared" si="506"/>
        <v>0</v>
      </c>
      <c r="AC246" s="3">
        <v>0</v>
      </c>
      <c r="AD246" s="41">
        <f t="shared" si="485"/>
        <v>0</v>
      </c>
      <c r="AE246" s="3">
        <v>110982</v>
      </c>
      <c r="AF246" s="47">
        <v>770</v>
      </c>
      <c r="AG246" s="47">
        <v>287</v>
      </c>
      <c r="AH246" s="4">
        <f t="shared" si="444"/>
        <v>0</v>
      </c>
      <c r="AI246" s="33"/>
      <c r="AJ246" s="47">
        <v>866.87</v>
      </c>
      <c r="AK246" s="3">
        <v>544428</v>
      </c>
      <c r="AL246" s="4">
        <f t="shared" si="438"/>
        <v>-1380</v>
      </c>
      <c r="AM246" s="3">
        <v>2420000</v>
      </c>
      <c r="AO246" s="3">
        <f t="shared" si="532"/>
        <v>544428</v>
      </c>
      <c r="AP246" s="4">
        <f t="shared" si="533"/>
        <v>-1380</v>
      </c>
      <c r="AQ246" s="47" t="s">
        <v>13</v>
      </c>
      <c r="AR246">
        <v>0</v>
      </c>
      <c r="AS246" s="4">
        <f>-SUM(AP216:AP246)</f>
        <v>38317</v>
      </c>
      <c r="AT246" s="47">
        <v>770</v>
      </c>
      <c r="AV246" s="3">
        <v>1404</v>
      </c>
      <c r="AW246" s="4">
        <f t="shared" si="536"/>
        <v>707.030303030303</v>
      </c>
      <c r="AX246" s="3">
        <f t="shared" si="537"/>
        <v>696.969696969697</v>
      </c>
      <c r="AY246" s="47">
        <v>0</v>
      </c>
      <c r="AZ246" s="47">
        <v>0</v>
      </c>
      <c r="BA246" s="3">
        <f t="shared" si="469"/>
        <v>1404</v>
      </c>
      <c r="BB246" s="47">
        <v>62</v>
      </c>
      <c r="BC246" s="47">
        <v>0.39</v>
      </c>
      <c r="BD246" s="47">
        <v>0</v>
      </c>
      <c r="BE246" s="3">
        <f t="shared" si="470"/>
        <v>0</v>
      </c>
      <c r="BF246" s="3">
        <f t="shared" si="471"/>
        <v>0</v>
      </c>
      <c r="BG246" s="3" t="b">
        <f t="shared" si="472"/>
        <v>1</v>
      </c>
      <c r="BH246" s="17"/>
      <c r="BI246" s="7"/>
      <c r="BJ246" s="12">
        <v>0</v>
      </c>
      <c r="BK246" s="4">
        <f t="shared" si="445"/>
        <v>1404</v>
      </c>
      <c r="BL246" s="4">
        <v>0</v>
      </c>
      <c r="BM246" s="4">
        <f t="shared" si="446"/>
        <v>0</v>
      </c>
      <c r="BN246" s="4">
        <f t="shared" si="447"/>
        <v>1404</v>
      </c>
      <c r="BO246" s="33"/>
      <c r="BP246" s="47">
        <v>508.59</v>
      </c>
      <c r="BQ246" s="3">
        <v>65215</v>
      </c>
      <c r="BR246" s="4">
        <v>884</v>
      </c>
      <c r="BS246" s="4">
        <f t="shared" si="473"/>
        <v>62561</v>
      </c>
      <c r="BT246" s="3">
        <f t="shared" si="538"/>
        <v>64247</v>
      </c>
      <c r="BU246" s="47">
        <v>0</v>
      </c>
      <c r="BV246" s="47" t="s">
        <v>14</v>
      </c>
      <c r="BW246" s="3">
        <f>BU224</f>
        <v>113</v>
      </c>
      <c r="BX246" s="4">
        <f>-SUM(BU225:BU246,BU221)</f>
        <v>638</v>
      </c>
      <c r="BY246" s="3">
        <v>1419</v>
      </c>
      <c r="BZ246" s="3">
        <v>1404</v>
      </c>
      <c r="CA246" s="47">
        <v>957</v>
      </c>
      <c r="CB246" s="3">
        <f t="shared" si="534"/>
        <v>957</v>
      </c>
      <c r="CC246" s="3">
        <v>0</v>
      </c>
      <c r="CD246" s="47">
        <v>0</v>
      </c>
      <c r="CE246" s="47">
        <v>0</v>
      </c>
      <c r="CF246" s="3">
        <f t="shared" si="474"/>
        <v>957</v>
      </c>
      <c r="CG246" s="47">
        <v>62</v>
      </c>
      <c r="CL246">
        <v>0</v>
      </c>
      <c r="CM246" s="4">
        <f t="shared" si="449"/>
        <v>0</v>
      </c>
      <c r="CN246" s="4">
        <f t="shared" si="450"/>
        <v>957</v>
      </c>
      <c r="CO246" s="4">
        <f t="shared" si="451"/>
        <v>0</v>
      </c>
      <c r="CP246" s="4">
        <f t="shared" si="452"/>
        <v>0</v>
      </c>
      <c r="CQ246" s="4">
        <f t="shared" si="453"/>
        <v>0</v>
      </c>
      <c r="CR246" s="4">
        <f t="shared" si="454"/>
        <v>447</v>
      </c>
      <c r="CS246" s="4">
        <f t="shared" si="455"/>
        <v>0</v>
      </c>
      <c r="CU246" s="32"/>
      <c r="CV246" s="47">
        <v>359.67</v>
      </c>
      <c r="CW246" s="47">
        <v>514</v>
      </c>
      <c r="CX246" s="4">
        <v>0</v>
      </c>
      <c r="CY246" s="47">
        <v>957</v>
      </c>
      <c r="CZ246" s="47">
        <v>0</v>
      </c>
      <c r="DA246" s="47">
        <v>155</v>
      </c>
      <c r="DB246" s="47">
        <v>563</v>
      </c>
      <c r="DC246" s="47">
        <v>287</v>
      </c>
      <c r="DD246" s="3">
        <f t="shared" si="478"/>
        <v>0</v>
      </c>
      <c r="DE246" s="3">
        <f t="shared" si="479"/>
        <v>0</v>
      </c>
      <c r="DF246" s="4">
        <f t="shared" si="439"/>
        <v>850</v>
      </c>
      <c r="DG246" s="3">
        <f t="shared" ref="DG246:DG276" si="539">MIN(CN246+CP246-DF246,DB246+DC246-DD246-DE246-DF246)</f>
        <v>0</v>
      </c>
      <c r="DH246" s="4">
        <f t="shared" si="475"/>
        <v>0</v>
      </c>
      <c r="DI246" s="3">
        <f t="shared" si="500"/>
        <v>0</v>
      </c>
      <c r="DJ246" s="3">
        <f t="shared" si="456"/>
        <v>107</v>
      </c>
      <c r="DL246" s="3">
        <f t="shared" si="463"/>
        <v>0</v>
      </c>
      <c r="DM246" s="3">
        <f t="shared" si="457"/>
        <v>0</v>
      </c>
      <c r="DN246" s="3">
        <f t="shared" si="458"/>
        <v>0</v>
      </c>
      <c r="DO246" s="3">
        <f t="shared" si="459"/>
        <v>0</v>
      </c>
      <c r="DP246" s="3">
        <f t="shared" si="476"/>
        <v>0</v>
      </c>
      <c r="DS246" s="47">
        <v>0</v>
      </c>
    </row>
    <row r="247" spans="1:123" x14ac:dyDescent="0.3">
      <c r="A247" s="1">
        <v>42614</v>
      </c>
      <c r="B247" s="3">
        <v>123106</v>
      </c>
      <c r="C247" s="4">
        <f t="shared" si="477"/>
        <v>-938</v>
      </c>
      <c r="D247" s="1"/>
      <c r="E247" s="3">
        <f t="shared" si="440"/>
        <v>123106</v>
      </c>
      <c r="F247" s="4">
        <f t="shared" si="480"/>
        <v>-938</v>
      </c>
      <c r="G247" s="4">
        <f t="shared" si="460"/>
        <v>0</v>
      </c>
      <c r="H247" s="33"/>
      <c r="I247" s="3">
        <v>33660</v>
      </c>
      <c r="J247" s="4">
        <f t="shared" si="514"/>
        <v>-147</v>
      </c>
      <c r="K247" s="1"/>
      <c r="L247" s="3">
        <f t="shared" si="517"/>
        <v>33660</v>
      </c>
      <c r="M247" s="4">
        <f t="shared" si="518"/>
        <v>-147</v>
      </c>
      <c r="O247" s="47"/>
      <c r="P247" s="47">
        <v>161</v>
      </c>
      <c r="Q247" s="21">
        <f t="shared" si="507"/>
        <v>86.757575757575751</v>
      </c>
      <c r="R247" s="21">
        <f t="shared" si="508"/>
        <v>74.242424242424249</v>
      </c>
      <c r="S247" s="33"/>
      <c r="T247" s="3">
        <v>76347</v>
      </c>
      <c r="U247" s="4">
        <f t="shared" si="443"/>
        <v>-828</v>
      </c>
      <c r="V247" s="4">
        <f>MIN(T247:T276)</f>
        <v>58406</v>
      </c>
      <c r="W247" s="3">
        <f t="shared" si="531"/>
        <v>76347</v>
      </c>
      <c r="X247" s="4">
        <f t="shared" si="525"/>
        <v>-828</v>
      </c>
      <c r="AA247" s="47">
        <v>599</v>
      </c>
      <c r="AB247" s="3">
        <f t="shared" si="506"/>
        <v>599</v>
      </c>
      <c r="AC247" s="3">
        <v>0</v>
      </c>
      <c r="AD247" s="41">
        <f t="shared" si="485"/>
        <v>74.242424242424249</v>
      </c>
      <c r="AE247" s="3">
        <v>110007</v>
      </c>
      <c r="AF247" s="47">
        <v>782</v>
      </c>
      <c r="AG247" s="47">
        <v>290</v>
      </c>
      <c r="AH247" s="4">
        <f t="shared" si="444"/>
        <v>0</v>
      </c>
      <c r="AI247" s="33"/>
      <c r="AJ247" s="47">
        <v>866.68</v>
      </c>
      <c r="AK247" s="3">
        <v>543495</v>
      </c>
      <c r="AL247" s="4">
        <f t="shared" si="438"/>
        <v>-933</v>
      </c>
      <c r="AM247" s="3">
        <v>2420000</v>
      </c>
      <c r="AO247" s="3">
        <f t="shared" si="532"/>
        <v>543495</v>
      </c>
      <c r="AP247" s="4">
        <f t="shared" si="533"/>
        <v>-933</v>
      </c>
      <c r="AQ247" s="47" t="s">
        <v>13</v>
      </c>
      <c r="AT247" s="47">
        <v>782</v>
      </c>
      <c r="AV247" s="3">
        <v>1199</v>
      </c>
      <c r="AW247" s="4">
        <f t="shared" si="536"/>
        <v>727.78787878787875</v>
      </c>
      <c r="AX247" s="3">
        <f t="shared" si="537"/>
        <v>471.21212121212119</v>
      </c>
      <c r="AY247" s="47">
        <v>0</v>
      </c>
      <c r="AZ247" s="47">
        <v>0</v>
      </c>
      <c r="BA247" s="3">
        <f t="shared" si="469"/>
        <v>1199</v>
      </c>
      <c r="BB247" s="47">
        <v>53</v>
      </c>
      <c r="BC247" s="47">
        <v>0.33</v>
      </c>
      <c r="BD247" s="47">
        <v>0</v>
      </c>
      <c r="BE247" s="3">
        <f t="shared" si="470"/>
        <v>74.242424242424249</v>
      </c>
      <c r="BF247" s="3">
        <f t="shared" si="471"/>
        <v>0</v>
      </c>
      <c r="BG247" s="3" t="b">
        <f t="shared" si="472"/>
        <v>1</v>
      </c>
      <c r="BJ247" s="12">
        <v>0</v>
      </c>
      <c r="BK247" s="4">
        <f t="shared" ref="BK247:BK276" si="540">BA247-BE247-BF247-BJ247</f>
        <v>1124.7575757575758</v>
      </c>
      <c r="BL247" s="4">
        <v>0</v>
      </c>
      <c r="BM247" s="4">
        <f t="shared" ref="BM247:BM276" si="541">BL247-BH247</f>
        <v>0</v>
      </c>
      <c r="BN247" s="4">
        <f t="shared" ref="BN247:BN276" si="542">BM247+BK247</f>
        <v>1124.7575757575758</v>
      </c>
      <c r="BO247" s="33"/>
      <c r="BP247" s="47">
        <v>508.92</v>
      </c>
      <c r="BQ247" s="3">
        <v>65622</v>
      </c>
      <c r="BR247" s="4">
        <f>BQ247-BQ246</f>
        <v>407</v>
      </c>
      <c r="BS247" s="4">
        <f>MIN(BQ247:BQ276)</f>
        <v>62561</v>
      </c>
      <c r="BT247" s="3">
        <f t="shared" si="538"/>
        <v>64247</v>
      </c>
      <c r="BU247" s="47">
        <v>0</v>
      </c>
      <c r="BV247" s="47" t="s">
        <v>14</v>
      </c>
      <c r="BY247" s="3">
        <v>1187</v>
      </c>
      <c r="BZ247" s="3">
        <v>1199</v>
      </c>
      <c r="CA247" s="47">
        <v>969</v>
      </c>
      <c r="CB247" s="3">
        <f t="shared" ref="CB247:CB265" si="543">CA247-CC247</f>
        <v>969</v>
      </c>
      <c r="CC247" s="3">
        <v>0</v>
      </c>
      <c r="CD247" s="47">
        <v>0</v>
      </c>
      <c r="CE247" s="47">
        <v>0</v>
      </c>
      <c r="CF247" s="3">
        <f t="shared" si="474"/>
        <v>969</v>
      </c>
      <c r="CG247" s="47">
        <v>13</v>
      </c>
      <c r="CL247" s="47">
        <v>0</v>
      </c>
      <c r="CM247" s="4">
        <f t="shared" ref="CM247:CM276" si="544">MIN(CF247-CL247,BE247+BF247-CI247)</f>
        <v>74.242424242424249</v>
      </c>
      <c r="CN247" s="4">
        <f t="shared" ref="CN247:CN276" si="545">MIN(CF247-CL247-CM247-CO247,BK247-CJ247)</f>
        <v>894.75757575757575</v>
      </c>
      <c r="CO247" s="4">
        <f t="shared" ref="CO247:CO276" si="546">MIN(CF247-CM247-CL247,BJ247)</f>
        <v>0</v>
      </c>
      <c r="CP247" s="4">
        <f t="shared" ref="CP247:CP276" si="547">CF247-CM247-CN247-CO247-CL247</f>
        <v>0</v>
      </c>
      <c r="CQ247" s="4">
        <f t="shared" ref="CQ247:CQ276" si="548">BE247+BF247-CI247-CM247</f>
        <v>0</v>
      </c>
      <c r="CR247" s="4">
        <f t="shared" ref="CR247:CR276" si="549">BK247-CN247-CJ247</f>
        <v>230</v>
      </c>
      <c r="CS247" s="4">
        <f t="shared" ref="CS247:CS276" si="550">BJ247-CO247</f>
        <v>0</v>
      </c>
      <c r="CU247" s="32"/>
      <c r="CV247" s="47">
        <v>359.65</v>
      </c>
      <c r="CW247" s="47">
        <v>513</v>
      </c>
      <c r="CX247" s="4">
        <v>-1</v>
      </c>
      <c r="CY247" s="47">
        <v>969</v>
      </c>
      <c r="CZ247" s="47">
        <v>0</v>
      </c>
      <c r="DA247" s="47">
        <v>152</v>
      </c>
      <c r="DB247" s="47">
        <v>586</v>
      </c>
      <c r="DC247" s="47">
        <v>296</v>
      </c>
      <c r="DD247" s="3">
        <f t="shared" si="478"/>
        <v>74.242424242424249</v>
      </c>
      <c r="DE247" s="3">
        <f t="shared" si="479"/>
        <v>0</v>
      </c>
      <c r="DF247" s="4">
        <f t="shared" si="439"/>
        <v>807.75757575757575</v>
      </c>
      <c r="DG247" s="3">
        <f t="shared" si="539"/>
        <v>0</v>
      </c>
      <c r="DH247" s="4">
        <f t="shared" si="475"/>
        <v>0</v>
      </c>
      <c r="DI247" s="3">
        <f t="shared" si="500"/>
        <v>0</v>
      </c>
      <c r="DJ247" s="3">
        <f t="shared" si="456"/>
        <v>87</v>
      </c>
      <c r="DL247" s="3">
        <f t="shared" si="463"/>
        <v>0</v>
      </c>
      <c r="DM247" s="3">
        <f t="shared" si="457"/>
        <v>0</v>
      </c>
      <c r="DN247" s="3">
        <f t="shared" si="458"/>
        <v>0</v>
      </c>
      <c r="DO247" s="3">
        <f t="shared" si="459"/>
        <v>0</v>
      </c>
      <c r="DP247" s="3">
        <f t="shared" si="476"/>
        <v>0</v>
      </c>
      <c r="DS247" s="47">
        <v>0</v>
      </c>
    </row>
    <row r="248" spans="1:123" x14ac:dyDescent="0.3">
      <c r="A248" s="1">
        <v>42615</v>
      </c>
      <c r="B248" s="3">
        <v>122794</v>
      </c>
      <c r="C248" s="4">
        <f t="shared" si="477"/>
        <v>-312</v>
      </c>
      <c r="D248" s="1"/>
      <c r="E248" s="3">
        <f t="shared" si="440"/>
        <v>122794</v>
      </c>
      <c r="F248" s="4">
        <f t="shared" si="480"/>
        <v>-312</v>
      </c>
      <c r="G248" s="4">
        <f t="shared" si="460"/>
        <v>0</v>
      </c>
      <c r="H248" s="33"/>
      <c r="I248" s="3">
        <v>33554</v>
      </c>
      <c r="J248" s="4">
        <f t="shared" si="514"/>
        <v>-106</v>
      </c>
      <c r="K248" s="1"/>
      <c r="L248" s="3">
        <f t="shared" si="517"/>
        <v>33554</v>
      </c>
      <c r="M248" s="4">
        <f t="shared" si="518"/>
        <v>-106</v>
      </c>
      <c r="O248" s="47"/>
      <c r="P248" s="47">
        <v>143</v>
      </c>
      <c r="Q248" s="21">
        <f t="shared" si="507"/>
        <v>89.464646464646464</v>
      </c>
      <c r="R248" s="21">
        <f t="shared" si="508"/>
        <v>53.535353535353536</v>
      </c>
      <c r="S248" s="33"/>
      <c r="T248" s="3">
        <v>75495</v>
      </c>
      <c r="U248" s="4">
        <f t="shared" si="443"/>
        <v>-852</v>
      </c>
      <c r="V248" s="4">
        <f>MIN(T248:T276)</f>
        <v>58406</v>
      </c>
      <c r="W248" s="3">
        <f t="shared" si="531"/>
        <v>75495</v>
      </c>
      <c r="X248" s="4">
        <f t="shared" si="525"/>
        <v>-852</v>
      </c>
      <c r="AA248" s="47">
        <v>599</v>
      </c>
      <c r="AB248" s="3">
        <f t="shared" si="506"/>
        <v>599</v>
      </c>
      <c r="AC248" s="3">
        <v>0</v>
      </c>
      <c r="AD248" s="41">
        <f t="shared" si="485"/>
        <v>53.535353535353536</v>
      </c>
      <c r="AE248" s="3">
        <v>109049</v>
      </c>
      <c r="AF248" s="47">
        <v>745</v>
      </c>
      <c r="AG248" s="47">
        <v>262</v>
      </c>
      <c r="AH248" s="4">
        <f t="shared" si="444"/>
        <v>0</v>
      </c>
      <c r="AI248" s="33"/>
      <c r="AJ248" s="47">
        <v>866.59</v>
      </c>
      <c r="AK248" s="3">
        <v>543053</v>
      </c>
      <c r="AL248" s="4">
        <f t="shared" si="438"/>
        <v>-442</v>
      </c>
      <c r="AM248" s="3">
        <v>2420000</v>
      </c>
      <c r="AO248" s="3">
        <f t="shared" si="532"/>
        <v>543053</v>
      </c>
      <c r="AP248" s="4">
        <f t="shared" si="533"/>
        <v>-442</v>
      </c>
      <c r="AQ248" s="47" t="s">
        <v>13</v>
      </c>
      <c r="AT248" s="47">
        <v>745</v>
      </c>
      <c r="AV248" s="47">
        <v>912</v>
      </c>
      <c r="AW248" s="4">
        <f t="shared" si="536"/>
        <v>688.76767676767679</v>
      </c>
      <c r="AX248" s="3">
        <f t="shared" si="537"/>
        <v>223.23232323232324</v>
      </c>
      <c r="AY248" s="47">
        <v>0</v>
      </c>
      <c r="AZ248" s="47">
        <v>0</v>
      </c>
      <c r="BA248" s="3">
        <f t="shared" si="469"/>
        <v>912</v>
      </c>
      <c r="BB248" s="47">
        <v>56</v>
      </c>
      <c r="BC248" s="47">
        <v>0.35</v>
      </c>
      <c r="BD248" s="47">
        <v>0</v>
      </c>
      <c r="BE248" s="3">
        <f t="shared" si="470"/>
        <v>53.535353535353536</v>
      </c>
      <c r="BF248" s="3">
        <f t="shared" si="471"/>
        <v>0</v>
      </c>
      <c r="BG248" s="3" t="b">
        <f t="shared" si="472"/>
        <v>1</v>
      </c>
      <c r="BJ248" s="12">
        <v>0</v>
      </c>
      <c r="BK248" s="4">
        <f t="shared" si="540"/>
        <v>858.46464646464642</v>
      </c>
      <c r="BL248" s="4">
        <v>0</v>
      </c>
      <c r="BM248" s="4">
        <f t="shared" si="541"/>
        <v>0</v>
      </c>
      <c r="BN248" s="4">
        <f t="shared" si="542"/>
        <v>858.46464646464642</v>
      </c>
      <c r="BO248" s="33"/>
      <c r="BP248" s="47">
        <v>508.71</v>
      </c>
      <c r="BQ248" s="3">
        <v>65363</v>
      </c>
      <c r="BR248" s="4">
        <f t="shared" ref="BR248:BR276" si="551">BQ248-BQ247</f>
        <v>-259</v>
      </c>
      <c r="BS248" s="4">
        <f>MIN(BQ248:BQ276)</f>
        <v>62561</v>
      </c>
      <c r="BT248" s="3">
        <f>BT247</f>
        <v>64247</v>
      </c>
      <c r="BU248" s="47">
        <v>0</v>
      </c>
      <c r="BV248" s="47" t="s">
        <v>15</v>
      </c>
      <c r="BY248" s="47">
        <v>901</v>
      </c>
      <c r="BZ248" s="47">
        <v>912</v>
      </c>
      <c r="CA248" s="3">
        <v>1018</v>
      </c>
      <c r="CB248" s="3">
        <f t="shared" si="543"/>
        <v>1018</v>
      </c>
      <c r="CC248" s="3">
        <v>0</v>
      </c>
      <c r="CD248" s="47">
        <v>0</v>
      </c>
      <c r="CE248" s="47">
        <v>0</v>
      </c>
      <c r="CF248" s="3">
        <f t="shared" si="474"/>
        <v>1018</v>
      </c>
      <c r="CG248" s="47">
        <v>14</v>
      </c>
      <c r="CL248" s="47">
        <v>0</v>
      </c>
      <c r="CM248" s="4">
        <f t="shared" si="544"/>
        <v>53.535353535353536</v>
      </c>
      <c r="CN248" s="4">
        <f t="shared" si="545"/>
        <v>858.46464646464642</v>
      </c>
      <c r="CO248" s="4">
        <f t="shared" si="546"/>
        <v>0</v>
      </c>
      <c r="CP248" s="4">
        <f t="shared" si="547"/>
        <v>106</v>
      </c>
      <c r="CQ248" s="4">
        <f t="shared" si="548"/>
        <v>0</v>
      </c>
      <c r="CR248" s="4">
        <f t="shared" si="549"/>
        <v>0</v>
      </c>
      <c r="CS248" s="4">
        <f t="shared" si="550"/>
        <v>0</v>
      </c>
      <c r="CU248" s="32"/>
      <c r="CV248" s="47">
        <v>359.67</v>
      </c>
      <c r="CW248" s="47">
        <v>514</v>
      </c>
      <c r="CX248" s="4">
        <v>1</v>
      </c>
      <c r="CY248" s="3">
        <v>1018</v>
      </c>
      <c r="CZ248" s="47">
        <v>0</v>
      </c>
      <c r="DA248" s="47">
        <v>152</v>
      </c>
      <c r="DB248" s="47">
        <v>599</v>
      </c>
      <c r="DC248" s="47">
        <v>329</v>
      </c>
      <c r="DD248" s="3">
        <f t="shared" si="478"/>
        <v>53.535353535353536</v>
      </c>
      <c r="DE248" s="3">
        <f t="shared" si="479"/>
        <v>0</v>
      </c>
      <c r="DF248" s="4">
        <f t="shared" si="439"/>
        <v>874.46464646464642</v>
      </c>
      <c r="DG248" s="3">
        <f t="shared" si="539"/>
        <v>0</v>
      </c>
      <c r="DH248" s="4">
        <f t="shared" si="475"/>
        <v>0</v>
      </c>
      <c r="DI248" s="3">
        <f t="shared" si="500"/>
        <v>0</v>
      </c>
      <c r="DJ248" s="3">
        <f t="shared" si="456"/>
        <v>90</v>
      </c>
      <c r="DL248" s="3">
        <f t="shared" si="463"/>
        <v>0</v>
      </c>
      <c r="DM248" s="3">
        <f t="shared" si="457"/>
        <v>0</v>
      </c>
      <c r="DN248" s="3">
        <f t="shared" si="458"/>
        <v>0</v>
      </c>
      <c r="DO248" s="3">
        <f t="shared" si="459"/>
        <v>0</v>
      </c>
      <c r="DP248" s="3">
        <f t="shared" si="476"/>
        <v>0</v>
      </c>
      <c r="DS248" s="47">
        <v>0</v>
      </c>
    </row>
    <row r="249" spans="1:123" x14ac:dyDescent="0.3">
      <c r="A249" s="1">
        <v>42616</v>
      </c>
      <c r="B249" s="3">
        <v>122483</v>
      </c>
      <c r="C249" s="4">
        <f t="shared" si="477"/>
        <v>-311</v>
      </c>
      <c r="D249" s="1"/>
      <c r="E249" s="3">
        <f t="shared" si="440"/>
        <v>122483</v>
      </c>
      <c r="F249" s="4">
        <f t="shared" si="480"/>
        <v>-311</v>
      </c>
      <c r="G249" s="4">
        <f t="shared" si="460"/>
        <v>0</v>
      </c>
      <c r="H249" s="33"/>
      <c r="I249" s="3">
        <v>33481</v>
      </c>
      <c r="J249" s="4">
        <f t="shared" si="514"/>
        <v>-73</v>
      </c>
      <c r="K249" s="1"/>
      <c r="L249" s="3">
        <f t="shared" si="517"/>
        <v>33481</v>
      </c>
      <c r="M249" s="4">
        <f t="shared" si="518"/>
        <v>-73</v>
      </c>
      <c r="O249" s="47"/>
      <c r="P249" s="47">
        <v>128</v>
      </c>
      <c r="Q249" s="21">
        <f t="shared" si="507"/>
        <v>91.131313131313135</v>
      </c>
      <c r="R249" s="21">
        <f t="shared" si="508"/>
        <v>36.868686868686872</v>
      </c>
      <c r="S249" s="33"/>
      <c r="T249" s="3">
        <v>74595</v>
      </c>
      <c r="U249" s="4">
        <f t="shared" si="443"/>
        <v>-900</v>
      </c>
      <c r="V249" s="4">
        <f>MIN(T249:T276)</f>
        <v>58406</v>
      </c>
      <c r="W249" s="3">
        <f t="shared" si="531"/>
        <v>74595</v>
      </c>
      <c r="X249" s="4">
        <f t="shared" si="525"/>
        <v>-900</v>
      </c>
      <c r="AA249" s="47">
        <v>597</v>
      </c>
      <c r="AB249" s="3">
        <f t="shared" ref="AB249:AB276" si="552">AA249</f>
        <v>597</v>
      </c>
      <c r="AC249" s="3">
        <v>0</v>
      </c>
      <c r="AD249" s="41">
        <f t="shared" si="485"/>
        <v>36.868686868686872</v>
      </c>
      <c r="AE249" s="3">
        <v>108076</v>
      </c>
      <c r="AF249" s="47">
        <v>719</v>
      </c>
      <c r="AG249" s="47">
        <v>228</v>
      </c>
      <c r="AH249" s="4">
        <f t="shared" si="444"/>
        <v>0</v>
      </c>
      <c r="AI249" s="33"/>
      <c r="AJ249" s="47">
        <v>866.37</v>
      </c>
      <c r="AK249" s="3">
        <v>541972</v>
      </c>
      <c r="AL249" s="4">
        <f t="shared" si="438"/>
        <v>-1081</v>
      </c>
      <c r="AM249" s="3">
        <v>2420000</v>
      </c>
      <c r="AO249" s="3">
        <f t="shared" si="532"/>
        <v>541972</v>
      </c>
      <c r="AP249" s="4">
        <f t="shared" si="533"/>
        <v>-1081</v>
      </c>
      <c r="AQ249" s="47" t="s">
        <v>13</v>
      </c>
      <c r="AT249" s="47">
        <v>719</v>
      </c>
      <c r="AV249" s="3">
        <v>1210</v>
      </c>
      <c r="AW249" s="4">
        <f t="shared" si="536"/>
        <v>664.04040404040404</v>
      </c>
      <c r="AX249" s="3">
        <f t="shared" si="537"/>
        <v>545.95959595959596</v>
      </c>
      <c r="AY249" s="47">
        <v>0</v>
      </c>
      <c r="AZ249" s="47">
        <v>0</v>
      </c>
      <c r="BA249" s="3">
        <f t="shared" si="469"/>
        <v>1210</v>
      </c>
      <c r="BB249" s="47">
        <v>54</v>
      </c>
      <c r="BC249" s="47">
        <v>0.34</v>
      </c>
      <c r="BD249" s="47">
        <v>0</v>
      </c>
      <c r="BE249" s="3">
        <f t="shared" si="470"/>
        <v>36.868686868686872</v>
      </c>
      <c r="BF249" s="3">
        <f t="shared" si="471"/>
        <v>0</v>
      </c>
      <c r="BG249" s="3" t="b">
        <f t="shared" si="472"/>
        <v>1</v>
      </c>
      <c r="BJ249" s="12">
        <v>0</v>
      </c>
      <c r="BK249" s="4">
        <f t="shared" si="540"/>
        <v>1173.1313131313132</v>
      </c>
      <c r="BL249" s="4">
        <v>0</v>
      </c>
      <c r="BM249" s="4">
        <f t="shared" si="541"/>
        <v>0</v>
      </c>
      <c r="BN249" s="4">
        <f t="shared" si="542"/>
        <v>1173.1313131313132</v>
      </c>
      <c r="BO249" s="33"/>
      <c r="BP249" s="47">
        <v>508.93</v>
      </c>
      <c r="BQ249" s="3">
        <v>65634</v>
      </c>
      <c r="BR249" s="4">
        <f t="shared" si="551"/>
        <v>271</v>
      </c>
      <c r="BS249" s="4">
        <f>MIN(BQ249:BQ276)</f>
        <v>62561</v>
      </c>
      <c r="BT249" s="3">
        <f>BT248</f>
        <v>64247</v>
      </c>
      <c r="BU249" s="47">
        <v>0</v>
      </c>
      <c r="BV249" s="47" t="s">
        <v>14</v>
      </c>
      <c r="BY249" s="3">
        <v>1212</v>
      </c>
      <c r="BZ249" s="3">
        <v>1210</v>
      </c>
      <c r="CA249" s="3">
        <v>1061</v>
      </c>
      <c r="CB249" s="3">
        <f t="shared" si="543"/>
        <v>1061</v>
      </c>
      <c r="CC249" s="3">
        <v>0</v>
      </c>
      <c r="CD249" s="47">
        <v>0</v>
      </c>
      <c r="CE249" s="47">
        <v>0</v>
      </c>
      <c r="CF249" s="3">
        <f t="shared" si="474"/>
        <v>1061</v>
      </c>
      <c r="CG249" s="47">
        <v>14</v>
      </c>
      <c r="CL249" s="47">
        <v>0</v>
      </c>
      <c r="CM249" s="4">
        <f t="shared" si="544"/>
        <v>36.868686868686872</v>
      </c>
      <c r="CN249" s="4">
        <f t="shared" si="545"/>
        <v>1024.1313131313132</v>
      </c>
      <c r="CO249" s="4">
        <f t="shared" si="546"/>
        <v>0</v>
      </c>
      <c r="CP249" s="4">
        <f t="shared" si="547"/>
        <v>0</v>
      </c>
      <c r="CQ249" s="4">
        <f t="shared" si="548"/>
        <v>0</v>
      </c>
      <c r="CR249" s="4">
        <f t="shared" si="549"/>
        <v>149</v>
      </c>
      <c r="CS249" s="4">
        <f t="shared" si="550"/>
        <v>0</v>
      </c>
      <c r="CU249" s="32"/>
      <c r="CV249" s="47">
        <v>359.65</v>
      </c>
      <c r="CW249" s="47">
        <v>513</v>
      </c>
      <c r="CX249" s="4">
        <v>-1</v>
      </c>
      <c r="CY249" s="3">
        <v>1061</v>
      </c>
      <c r="CZ249" s="47">
        <v>0</v>
      </c>
      <c r="DA249" s="47">
        <v>151</v>
      </c>
      <c r="DB249" s="47">
        <v>621</v>
      </c>
      <c r="DC249" s="47">
        <v>352</v>
      </c>
      <c r="DD249" s="3">
        <f t="shared" si="478"/>
        <v>36.868686868686872</v>
      </c>
      <c r="DE249" s="3">
        <f t="shared" si="479"/>
        <v>0</v>
      </c>
      <c r="DF249" s="4">
        <f t="shared" si="439"/>
        <v>936.13131313131316</v>
      </c>
      <c r="DG249" s="3">
        <f t="shared" si="539"/>
        <v>0</v>
      </c>
      <c r="DH249" s="4">
        <f t="shared" si="475"/>
        <v>0</v>
      </c>
      <c r="DI249" s="3">
        <f t="shared" si="500"/>
        <v>0</v>
      </c>
      <c r="DJ249" s="3">
        <f t="shared" si="456"/>
        <v>88</v>
      </c>
      <c r="DL249" s="3">
        <f t="shared" si="463"/>
        <v>0</v>
      </c>
      <c r="DM249" s="3">
        <f t="shared" si="457"/>
        <v>0</v>
      </c>
      <c r="DN249" s="3">
        <f t="shared" si="458"/>
        <v>0</v>
      </c>
      <c r="DO249" s="3">
        <f t="shared" si="459"/>
        <v>0</v>
      </c>
      <c r="DP249" s="3">
        <f t="shared" si="476"/>
        <v>0</v>
      </c>
      <c r="DS249" s="47">
        <v>0</v>
      </c>
    </row>
    <row r="250" spans="1:123" x14ac:dyDescent="0.3">
      <c r="A250" s="1">
        <v>42617</v>
      </c>
      <c r="B250" s="3">
        <v>122017</v>
      </c>
      <c r="C250" s="4">
        <f t="shared" si="477"/>
        <v>-466</v>
      </c>
      <c r="D250" s="1"/>
      <c r="E250" s="3">
        <f t="shared" si="440"/>
        <v>122017</v>
      </c>
      <c r="F250" s="4">
        <f t="shared" si="480"/>
        <v>-466</v>
      </c>
      <c r="G250" s="4">
        <f t="shared" si="460"/>
        <v>0</v>
      </c>
      <c r="H250" s="33"/>
      <c r="I250" s="3">
        <v>33410</v>
      </c>
      <c r="J250" s="4">
        <f t="shared" si="514"/>
        <v>-71</v>
      </c>
      <c r="K250" s="1"/>
      <c r="L250" s="3">
        <f t="shared" si="517"/>
        <v>33410</v>
      </c>
      <c r="M250" s="4">
        <f t="shared" si="518"/>
        <v>-71</v>
      </c>
      <c r="O250" s="47"/>
      <c r="P250" s="47">
        <v>129</v>
      </c>
      <c r="Q250" s="21">
        <f t="shared" ref="Q250:Q276" si="553">P250+M250/1.98</f>
        <v>93.141414141414145</v>
      </c>
      <c r="R250" s="21">
        <f t="shared" ref="R250:R276" si="554">-M250/1.98</f>
        <v>35.858585858585862</v>
      </c>
      <c r="S250" s="33"/>
      <c r="T250" s="3">
        <v>73693</v>
      </c>
      <c r="U250" s="4">
        <f t="shared" si="443"/>
        <v>-902</v>
      </c>
      <c r="V250" s="4">
        <f>MIN(T250:T276)</f>
        <v>58406</v>
      </c>
      <c r="W250" s="3">
        <f t="shared" si="531"/>
        <v>73693</v>
      </c>
      <c r="X250" s="4">
        <f t="shared" si="525"/>
        <v>-902</v>
      </c>
      <c r="AA250" s="47">
        <v>597</v>
      </c>
      <c r="AB250" s="3">
        <f t="shared" si="552"/>
        <v>597</v>
      </c>
      <c r="AC250" s="3">
        <v>0</v>
      </c>
      <c r="AD250" s="41">
        <f t="shared" si="485"/>
        <v>35.858585858585862</v>
      </c>
      <c r="AE250" s="3">
        <v>107103</v>
      </c>
      <c r="AF250" s="47">
        <v>697</v>
      </c>
      <c r="AG250" s="47">
        <v>206</v>
      </c>
      <c r="AH250" s="4">
        <f t="shared" si="444"/>
        <v>0</v>
      </c>
      <c r="AI250" s="33"/>
      <c r="AJ250" s="47">
        <v>866.44</v>
      </c>
      <c r="AK250" s="3">
        <v>542316</v>
      </c>
      <c r="AL250" s="4">
        <f t="shared" si="438"/>
        <v>344</v>
      </c>
      <c r="AM250" s="3">
        <v>2420000</v>
      </c>
      <c r="AO250" s="3">
        <f>AO249</f>
        <v>541972</v>
      </c>
      <c r="AP250" s="4">
        <f t="shared" si="533"/>
        <v>0</v>
      </c>
      <c r="AQ250" s="47" t="s">
        <v>14</v>
      </c>
      <c r="AT250" s="47">
        <v>697</v>
      </c>
      <c r="AV250" s="47">
        <v>473</v>
      </c>
      <c r="AW250" s="4">
        <f t="shared" si="536"/>
        <v>473</v>
      </c>
      <c r="AX250" s="3">
        <f t="shared" si="537"/>
        <v>0</v>
      </c>
      <c r="AY250" s="47">
        <v>0</v>
      </c>
      <c r="AZ250" s="47">
        <v>0</v>
      </c>
      <c r="BA250" s="3">
        <f t="shared" si="469"/>
        <v>473</v>
      </c>
      <c r="BB250" s="47">
        <v>51</v>
      </c>
      <c r="BC250" s="47">
        <v>0.32</v>
      </c>
      <c r="BD250" s="47">
        <v>0</v>
      </c>
      <c r="BE250" s="3">
        <f t="shared" si="470"/>
        <v>35.858585858585862</v>
      </c>
      <c r="BF250" s="3">
        <f t="shared" si="471"/>
        <v>0</v>
      </c>
      <c r="BG250" s="3" t="b">
        <f t="shared" si="472"/>
        <v>1</v>
      </c>
      <c r="BJ250" s="12">
        <v>0</v>
      </c>
      <c r="BK250" s="4">
        <f t="shared" si="540"/>
        <v>437.14141414141415</v>
      </c>
      <c r="BL250" s="4">
        <f>AL250/1.98</f>
        <v>173.73737373737373</v>
      </c>
      <c r="BM250" s="4">
        <f t="shared" si="541"/>
        <v>173.73737373737373</v>
      </c>
      <c r="BN250" s="4">
        <f t="shared" si="542"/>
        <v>610.87878787878788</v>
      </c>
      <c r="BO250" s="33"/>
      <c r="BP250" s="47">
        <v>507.96</v>
      </c>
      <c r="BQ250" s="3">
        <v>64441</v>
      </c>
      <c r="BR250" s="4">
        <f t="shared" si="551"/>
        <v>-1193</v>
      </c>
      <c r="BS250" s="4">
        <f>MIN(BQ250:BQ276)</f>
        <v>62561</v>
      </c>
      <c r="BT250" s="3">
        <f>BT249</f>
        <v>64247</v>
      </c>
      <c r="BU250" s="47">
        <v>0</v>
      </c>
      <c r="BV250" s="47" t="s">
        <v>15</v>
      </c>
      <c r="BY250" s="47">
        <v>447</v>
      </c>
      <c r="BZ250" s="47">
        <v>473</v>
      </c>
      <c r="CA250" s="3">
        <v>1035</v>
      </c>
      <c r="CB250" s="3">
        <f t="shared" si="543"/>
        <v>1035</v>
      </c>
      <c r="CC250" s="3">
        <v>0</v>
      </c>
      <c r="CD250" s="47">
        <v>0</v>
      </c>
      <c r="CE250" s="47">
        <v>0</v>
      </c>
      <c r="CF250" s="3">
        <f t="shared" si="474"/>
        <v>1035</v>
      </c>
      <c r="CG250" s="47">
        <v>13</v>
      </c>
      <c r="CL250" s="47">
        <v>0</v>
      </c>
      <c r="CM250" s="4">
        <f t="shared" si="544"/>
        <v>35.858585858585862</v>
      </c>
      <c r="CN250" s="4">
        <f t="shared" si="545"/>
        <v>437.14141414141415</v>
      </c>
      <c r="CO250" s="4">
        <f t="shared" si="546"/>
        <v>0</v>
      </c>
      <c r="CP250" s="4">
        <f t="shared" si="547"/>
        <v>562</v>
      </c>
      <c r="CQ250" s="4">
        <f t="shared" si="548"/>
        <v>0</v>
      </c>
      <c r="CR250" s="4">
        <f t="shared" si="549"/>
        <v>0</v>
      </c>
      <c r="CS250" s="4">
        <f t="shared" si="550"/>
        <v>0</v>
      </c>
      <c r="CU250" s="32"/>
      <c r="CV250" s="47">
        <v>359.65</v>
      </c>
      <c r="CW250" s="47">
        <v>513</v>
      </c>
      <c r="CX250" s="4">
        <v>0</v>
      </c>
      <c r="CY250" s="3">
        <v>1035</v>
      </c>
      <c r="CZ250" s="47">
        <v>0</v>
      </c>
      <c r="DA250" s="47">
        <v>150</v>
      </c>
      <c r="DB250" s="47">
        <v>644</v>
      </c>
      <c r="DC250" s="47">
        <v>303</v>
      </c>
      <c r="DD250" s="3">
        <f t="shared" si="478"/>
        <v>35.858585858585862</v>
      </c>
      <c r="DE250" s="3">
        <f t="shared" si="479"/>
        <v>0</v>
      </c>
      <c r="DF250" s="4">
        <f t="shared" si="439"/>
        <v>911.14141414141409</v>
      </c>
      <c r="DG250" s="3">
        <f t="shared" si="539"/>
        <v>0</v>
      </c>
      <c r="DH250" s="4">
        <f t="shared" si="475"/>
        <v>0</v>
      </c>
      <c r="DI250" s="3">
        <f t="shared" si="500"/>
        <v>0</v>
      </c>
      <c r="DJ250" s="3">
        <f t="shared" si="456"/>
        <v>88</v>
      </c>
      <c r="DL250" s="3">
        <f t="shared" si="463"/>
        <v>0</v>
      </c>
      <c r="DM250" s="3">
        <f t="shared" si="457"/>
        <v>0</v>
      </c>
      <c r="DN250" s="3">
        <f t="shared" si="458"/>
        <v>0</v>
      </c>
      <c r="DO250" s="3">
        <f t="shared" si="459"/>
        <v>0</v>
      </c>
      <c r="DP250" s="3">
        <f t="shared" si="476"/>
        <v>0</v>
      </c>
      <c r="DS250" s="47">
        <v>0</v>
      </c>
    </row>
    <row r="251" spans="1:123" x14ac:dyDescent="0.3">
      <c r="A251" s="1">
        <v>42618</v>
      </c>
      <c r="B251" s="3">
        <v>121707</v>
      </c>
      <c r="C251" s="4">
        <f t="shared" si="477"/>
        <v>-310</v>
      </c>
      <c r="D251" s="1"/>
      <c r="E251" s="3">
        <f t="shared" si="440"/>
        <v>121707</v>
      </c>
      <c r="F251" s="4">
        <f t="shared" si="480"/>
        <v>-310</v>
      </c>
      <c r="G251" s="4">
        <f t="shared" si="460"/>
        <v>0</v>
      </c>
      <c r="H251" s="33"/>
      <c r="I251" s="3">
        <v>33317</v>
      </c>
      <c r="J251" s="4">
        <f t="shared" si="514"/>
        <v>-93</v>
      </c>
      <c r="K251" s="1"/>
      <c r="L251" s="3">
        <f t="shared" si="517"/>
        <v>33317</v>
      </c>
      <c r="M251" s="4">
        <f t="shared" si="518"/>
        <v>-93</v>
      </c>
      <c r="O251" s="47"/>
      <c r="P251" s="47">
        <v>137</v>
      </c>
      <c r="Q251" s="21">
        <f t="shared" si="553"/>
        <v>90.030303030303031</v>
      </c>
      <c r="R251" s="21">
        <f t="shared" si="554"/>
        <v>46.969696969696969</v>
      </c>
      <c r="S251" s="33"/>
      <c r="T251" s="3">
        <v>72809</v>
      </c>
      <c r="U251" s="4">
        <f t="shared" si="443"/>
        <v>-884</v>
      </c>
      <c r="V251" s="4">
        <f>MIN(T251:T276)</f>
        <v>58406</v>
      </c>
      <c r="W251" s="3">
        <f t="shared" si="531"/>
        <v>72809</v>
      </c>
      <c r="X251" s="4">
        <f t="shared" si="525"/>
        <v>-884</v>
      </c>
      <c r="AA251" s="47">
        <v>598</v>
      </c>
      <c r="AB251" s="3">
        <f t="shared" si="552"/>
        <v>598</v>
      </c>
      <c r="AC251" s="3">
        <v>0</v>
      </c>
      <c r="AD251" s="41">
        <f t="shared" si="485"/>
        <v>46.969696969696969</v>
      </c>
      <c r="AE251" s="3">
        <v>106126</v>
      </c>
      <c r="AF251" s="47">
        <v>741</v>
      </c>
      <c r="AG251" s="47">
        <v>248</v>
      </c>
      <c r="AH251" s="4">
        <f t="shared" si="444"/>
        <v>0</v>
      </c>
      <c r="AI251" s="33"/>
      <c r="AJ251" s="47">
        <v>866.14</v>
      </c>
      <c r="AK251" s="3">
        <v>540842</v>
      </c>
      <c r="AL251" s="4">
        <f t="shared" si="438"/>
        <v>-1474</v>
      </c>
      <c r="AM251" s="3">
        <v>2420000</v>
      </c>
      <c r="AO251" s="3">
        <f t="shared" ref="AO251:AO252" si="555">AK251</f>
        <v>540842</v>
      </c>
      <c r="AP251" s="4">
        <f t="shared" ref="AP251:AP252" si="556">AO251-AO250</f>
        <v>-1130</v>
      </c>
      <c r="AQ251" s="47" t="s">
        <v>16</v>
      </c>
      <c r="AT251" s="47">
        <v>741</v>
      </c>
      <c r="AV251" s="3">
        <v>1436</v>
      </c>
      <c r="AW251" s="4">
        <f t="shared" ref="AW251:AW261" si="557">AV251-AX251</f>
        <v>865.29292929292933</v>
      </c>
      <c r="AX251" s="3">
        <f t="shared" ref="AX251:AX261" si="558">IF(AV251&lt;=-AP251/1.98,AV251,-AP251/1.98)</f>
        <v>570.70707070707067</v>
      </c>
      <c r="AY251" s="47">
        <v>0</v>
      </c>
      <c r="AZ251" s="47">
        <v>0</v>
      </c>
      <c r="BA251" s="3">
        <f t="shared" si="469"/>
        <v>1436</v>
      </c>
      <c r="BB251" s="47">
        <v>48</v>
      </c>
      <c r="BC251" s="47">
        <v>0.3</v>
      </c>
      <c r="BD251" s="47">
        <v>0</v>
      </c>
      <c r="BE251" s="3">
        <f t="shared" si="470"/>
        <v>46.969696969696969</v>
      </c>
      <c r="BF251" s="3">
        <f t="shared" si="471"/>
        <v>0</v>
      </c>
      <c r="BG251" s="3" t="b">
        <f t="shared" si="472"/>
        <v>1</v>
      </c>
      <c r="BJ251" s="12">
        <v>0</v>
      </c>
      <c r="BK251" s="4">
        <f t="shared" si="540"/>
        <v>1389.030303030303</v>
      </c>
      <c r="BL251" s="4">
        <v>0</v>
      </c>
      <c r="BM251" s="4">
        <f t="shared" si="541"/>
        <v>0</v>
      </c>
      <c r="BN251" s="4">
        <f t="shared" si="542"/>
        <v>1389.030303030303</v>
      </c>
      <c r="BO251" s="33"/>
      <c r="BP251" s="47">
        <v>508.62</v>
      </c>
      <c r="BQ251" s="3">
        <v>65252</v>
      </c>
      <c r="BR251" s="4">
        <f t="shared" si="551"/>
        <v>811</v>
      </c>
      <c r="BS251" s="4">
        <f>MIN(BQ251:BQ276)</f>
        <v>62561</v>
      </c>
      <c r="BT251" s="3">
        <f t="shared" ref="BT251:BT252" si="559">BT250</f>
        <v>64247</v>
      </c>
      <c r="BU251" s="47">
        <v>0</v>
      </c>
      <c r="BV251" s="47" t="s">
        <v>14</v>
      </c>
      <c r="BY251" s="3">
        <v>1446</v>
      </c>
      <c r="BZ251" s="3">
        <v>1436</v>
      </c>
      <c r="CA251" s="3">
        <v>1025</v>
      </c>
      <c r="CB251" s="3">
        <f t="shared" si="543"/>
        <v>1025</v>
      </c>
      <c r="CC251" s="3">
        <v>0</v>
      </c>
      <c r="CD251" s="47">
        <v>0</v>
      </c>
      <c r="CE251" s="47">
        <v>0</v>
      </c>
      <c r="CF251" s="3">
        <f t="shared" si="474"/>
        <v>1025</v>
      </c>
      <c r="CG251" s="47">
        <v>12</v>
      </c>
      <c r="CL251" s="47">
        <v>0</v>
      </c>
      <c r="CM251" s="4">
        <f t="shared" si="544"/>
        <v>46.969696969696969</v>
      </c>
      <c r="CN251" s="4">
        <f t="shared" si="545"/>
        <v>978.030303030303</v>
      </c>
      <c r="CO251" s="4">
        <f t="shared" si="546"/>
        <v>0</v>
      </c>
      <c r="CP251" s="4">
        <f t="shared" si="547"/>
        <v>0</v>
      </c>
      <c r="CQ251" s="4">
        <f t="shared" si="548"/>
        <v>0</v>
      </c>
      <c r="CR251" s="4">
        <f t="shared" si="549"/>
        <v>411</v>
      </c>
      <c r="CS251" s="4">
        <f t="shared" si="550"/>
        <v>0</v>
      </c>
      <c r="CU251" s="32"/>
      <c r="CV251" s="47">
        <v>359.65</v>
      </c>
      <c r="CW251" s="47">
        <v>513</v>
      </c>
      <c r="CX251" s="4">
        <v>0</v>
      </c>
      <c r="CY251" s="3">
        <v>1025</v>
      </c>
      <c r="CZ251" s="47">
        <v>0</v>
      </c>
      <c r="DA251" s="47">
        <v>153</v>
      </c>
      <c r="DB251" s="47">
        <v>654</v>
      </c>
      <c r="DC251" s="47">
        <v>283</v>
      </c>
      <c r="DD251" s="3">
        <f t="shared" si="478"/>
        <v>46.969696969696969</v>
      </c>
      <c r="DE251" s="3">
        <f t="shared" si="479"/>
        <v>0</v>
      </c>
      <c r="DF251" s="4">
        <f t="shared" si="439"/>
        <v>890.030303030303</v>
      </c>
      <c r="DG251" s="3">
        <f t="shared" si="539"/>
        <v>0</v>
      </c>
      <c r="DH251" s="4">
        <f t="shared" si="475"/>
        <v>0</v>
      </c>
      <c r="DI251" s="3">
        <f t="shared" si="500"/>
        <v>0</v>
      </c>
      <c r="DJ251" s="3">
        <f t="shared" si="456"/>
        <v>88</v>
      </c>
      <c r="DL251" s="3">
        <f t="shared" si="463"/>
        <v>0</v>
      </c>
      <c r="DM251" s="3">
        <f t="shared" si="457"/>
        <v>0</v>
      </c>
      <c r="DN251" s="3">
        <f t="shared" si="458"/>
        <v>0</v>
      </c>
      <c r="DO251" s="3">
        <f t="shared" si="459"/>
        <v>0</v>
      </c>
      <c r="DP251" s="3">
        <f t="shared" si="476"/>
        <v>0</v>
      </c>
      <c r="DS251" s="47">
        <v>0</v>
      </c>
    </row>
    <row r="252" spans="1:123" x14ac:dyDescent="0.3">
      <c r="A252" s="1">
        <v>42619</v>
      </c>
      <c r="B252" s="3">
        <v>121397</v>
      </c>
      <c r="C252" s="4">
        <f t="shared" si="477"/>
        <v>-310</v>
      </c>
      <c r="D252" s="1"/>
      <c r="E252" s="3">
        <f t="shared" si="440"/>
        <v>121397</v>
      </c>
      <c r="F252" s="4">
        <f t="shared" si="480"/>
        <v>-310</v>
      </c>
      <c r="G252" s="4">
        <f t="shared" si="460"/>
        <v>0</v>
      </c>
      <c r="H252" s="33"/>
      <c r="I252" s="3">
        <v>33187</v>
      </c>
      <c r="J252" s="4">
        <f t="shared" si="514"/>
        <v>-130</v>
      </c>
      <c r="K252" s="1"/>
      <c r="L252" s="3">
        <f t="shared" si="517"/>
        <v>33187</v>
      </c>
      <c r="M252" s="4">
        <f t="shared" si="518"/>
        <v>-130</v>
      </c>
      <c r="O252" s="47"/>
      <c r="P252" s="47">
        <v>155</v>
      </c>
      <c r="Q252" s="21">
        <f t="shared" si="553"/>
        <v>89.343434343434339</v>
      </c>
      <c r="R252" s="21">
        <f t="shared" si="554"/>
        <v>65.656565656565661</v>
      </c>
      <c r="S252" s="33"/>
      <c r="T252" s="3">
        <v>71979</v>
      </c>
      <c r="U252" s="4">
        <f t="shared" si="443"/>
        <v>-830</v>
      </c>
      <c r="V252" s="4">
        <f>MIN(T252:T276)</f>
        <v>58406</v>
      </c>
      <c r="W252" s="3">
        <f t="shared" si="531"/>
        <v>71979</v>
      </c>
      <c r="X252" s="4">
        <f t="shared" si="525"/>
        <v>-830</v>
      </c>
      <c r="AA252" s="47">
        <v>600</v>
      </c>
      <c r="AB252" s="3">
        <f t="shared" si="552"/>
        <v>600</v>
      </c>
      <c r="AC252" s="3">
        <v>0</v>
      </c>
      <c r="AD252" s="41">
        <f t="shared" si="485"/>
        <v>65.656565656565661</v>
      </c>
      <c r="AE252" s="3">
        <v>105166</v>
      </c>
      <c r="AF252" s="47">
        <v>874</v>
      </c>
      <c r="AG252" s="47">
        <v>390</v>
      </c>
      <c r="AH252" s="4">
        <f t="shared" si="444"/>
        <v>0</v>
      </c>
      <c r="AI252" s="33"/>
      <c r="AJ252" s="47">
        <v>866.02</v>
      </c>
      <c r="AK252" s="3">
        <v>540252</v>
      </c>
      <c r="AL252" s="4">
        <f t="shared" si="438"/>
        <v>-590</v>
      </c>
      <c r="AM252" s="3">
        <v>2420000</v>
      </c>
      <c r="AO252" s="3">
        <f t="shared" si="555"/>
        <v>540252</v>
      </c>
      <c r="AP252" s="4">
        <f t="shared" si="556"/>
        <v>-590</v>
      </c>
      <c r="AQ252" s="47" t="s">
        <v>13</v>
      </c>
      <c r="AT252" s="47">
        <v>874</v>
      </c>
      <c r="AV252" s="3">
        <v>1122</v>
      </c>
      <c r="AW252" s="4">
        <f t="shared" si="557"/>
        <v>824.02020202020208</v>
      </c>
      <c r="AX252" s="3">
        <f t="shared" si="558"/>
        <v>297.97979797979798</v>
      </c>
      <c r="AY252" s="47">
        <v>0</v>
      </c>
      <c r="AZ252" s="47">
        <v>0</v>
      </c>
      <c r="BA252" s="3">
        <f t="shared" si="469"/>
        <v>1122</v>
      </c>
      <c r="BB252" s="47">
        <v>49</v>
      </c>
      <c r="BC252" s="47">
        <v>0.31</v>
      </c>
      <c r="BD252" s="47">
        <v>0</v>
      </c>
      <c r="BE252" s="3">
        <f t="shared" si="470"/>
        <v>65.656565656565661</v>
      </c>
      <c r="BF252" s="3">
        <f t="shared" si="471"/>
        <v>0</v>
      </c>
      <c r="BG252" s="3" t="b">
        <f t="shared" si="472"/>
        <v>1</v>
      </c>
      <c r="BJ252" s="12">
        <v>0</v>
      </c>
      <c r="BK252" s="4">
        <f t="shared" si="540"/>
        <v>1056.3434343434344</v>
      </c>
      <c r="BL252" s="4">
        <v>0</v>
      </c>
      <c r="BM252" s="4">
        <f t="shared" si="541"/>
        <v>0</v>
      </c>
      <c r="BN252" s="4">
        <f t="shared" si="542"/>
        <v>1056.3434343434344</v>
      </c>
      <c r="BO252" s="33"/>
      <c r="BP252" s="47">
        <v>508.76</v>
      </c>
      <c r="BQ252" s="3">
        <v>65425</v>
      </c>
      <c r="BR252" s="4">
        <f t="shared" si="551"/>
        <v>173</v>
      </c>
      <c r="BS252" s="4">
        <f>MIN(BQ252:BQ276)</f>
        <v>62561</v>
      </c>
      <c r="BT252" s="3">
        <f t="shared" si="559"/>
        <v>64247</v>
      </c>
      <c r="BU252" s="47">
        <v>0</v>
      </c>
      <c r="BV252" s="47" t="s">
        <v>14</v>
      </c>
      <c r="BY252" s="3">
        <v>1112</v>
      </c>
      <c r="BZ252" s="3">
        <v>1122</v>
      </c>
      <c r="CA252" s="3">
        <v>1013</v>
      </c>
      <c r="CB252" s="3">
        <f t="shared" si="543"/>
        <v>1013</v>
      </c>
      <c r="CC252" s="3">
        <v>0</v>
      </c>
      <c r="CD252" s="47">
        <v>0</v>
      </c>
      <c r="CE252" s="47">
        <v>0</v>
      </c>
      <c r="CF252" s="3">
        <f t="shared" si="474"/>
        <v>1013</v>
      </c>
      <c r="CG252" s="47">
        <v>12</v>
      </c>
      <c r="CL252" s="47">
        <v>0</v>
      </c>
      <c r="CM252" s="4">
        <f t="shared" si="544"/>
        <v>65.656565656565661</v>
      </c>
      <c r="CN252" s="4">
        <f t="shared" si="545"/>
        <v>947.3434343434343</v>
      </c>
      <c r="CO252" s="4">
        <f t="shared" si="546"/>
        <v>0</v>
      </c>
      <c r="CP252" s="4">
        <f t="shared" si="547"/>
        <v>0</v>
      </c>
      <c r="CQ252" s="4">
        <f t="shared" si="548"/>
        <v>0</v>
      </c>
      <c r="CR252" s="4">
        <f t="shared" si="549"/>
        <v>109.00000000000011</v>
      </c>
      <c r="CS252" s="4">
        <f t="shared" si="550"/>
        <v>0</v>
      </c>
      <c r="CU252" s="32"/>
      <c r="CV252" s="47">
        <v>359.65</v>
      </c>
      <c r="CW252" s="47">
        <v>513</v>
      </c>
      <c r="CX252" s="4">
        <v>0</v>
      </c>
      <c r="CY252" s="3">
        <v>1013</v>
      </c>
      <c r="CZ252" s="47">
        <v>0</v>
      </c>
      <c r="DA252" s="47">
        <v>153</v>
      </c>
      <c r="DB252" s="47">
        <v>624</v>
      </c>
      <c r="DC252" s="47">
        <v>301</v>
      </c>
      <c r="DD252" s="3">
        <f t="shared" si="478"/>
        <v>65.656565656565661</v>
      </c>
      <c r="DE252" s="3">
        <f t="shared" si="479"/>
        <v>0</v>
      </c>
      <c r="DF252" s="4">
        <f t="shared" si="439"/>
        <v>859.3434343434343</v>
      </c>
      <c r="DG252" s="3">
        <f t="shared" si="539"/>
        <v>0</v>
      </c>
      <c r="DH252" s="4">
        <f t="shared" si="475"/>
        <v>0</v>
      </c>
      <c r="DI252" s="3">
        <f t="shared" si="500"/>
        <v>0</v>
      </c>
      <c r="DJ252" s="3">
        <f t="shared" si="456"/>
        <v>88</v>
      </c>
      <c r="DL252" s="3">
        <f t="shared" si="463"/>
        <v>0</v>
      </c>
      <c r="DM252" s="3">
        <f t="shared" si="457"/>
        <v>0</v>
      </c>
      <c r="DN252" s="3">
        <f t="shared" si="458"/>
        <v>0</v>
      </c>
      <c r="DO252" s="3">
        <f t="shared" si="459"/>
        <v>0</v>
      </c>
      <c r="DP252" s="3">
        <f t="shared" si="476"/>
        <v>0</v>
      </c>
      <c r="DS252" s="47">
        <v>0</v>
      </c>
    </row>
    <row r="253" spans="1:123" x14ac:dyDescent="0.3">
      <c r="A253" s="1">
        <v>42620</v>
      </c>
      <c r="B253" s="3">
        <v>121088</v>
      </c>
      <c r="C253" s="4">
        <f t="shared" si="477"/>
        <v>-309</v>
      </c>
      <c r="D253" s="1"/>
      <c r="E253" s="3">
        <f t="shared" si="440"/>
        <v>121088</v>
      </c>
      <c r="F253" s="4">
        <f t="shared" si="480"/>
        <v>-309</v>
      </c>
      <c r="G253" s="4">
        <f t="shared" si="460"/>
        <v>0</v>
      </c>
      <c r="H253" s="33"/>
      <c r="I253" s="3">
        <v>33051</v>
      </c>
      <c r="J253" s="4">
        <f t="shared" si="514"/>
        <v>-136</v>
      </c>
      <c r="K253" s="1"/>
      <c r="L253" s="3">
        <f t="shared" si="517"/>
        <v>33051</v>
      </c>
      <c r="M253" s="4">
        <f t="shared" si="518"/>
        <v>-136</v>
      </c>
      <c r="O253" s="47"/>
      <c r="P253" s="47">
        <v>161</v>
      </c>
      <c r="Q253" s="21">
        <f t="shared" si="553"/>
        <v>92.313131313131308</v>
      </c>
      <c r="R253" s="21">
        <f t="shared" si="554"/>
        <v>68.686868686868692</v>
      </c>
      <c r="S253" s="33"/>
      <c r="T253" s="3">
        <v>71140</v>
      </c>
      <c r="U253" s="4">
        <f t="shared" si="443"/>
        <v>-839</v>
      </c>
      <c r="V253" s="4">
        <f>MIN(T253:T276)</f>
        <v>58406</v>
      </c>
      <c r="W253" s="3">
        <f t="shared" si="531"/>
        <v>71140</v>
      </c>
      <c r="X253" s="4">
        <f t="shared" si="525"/>
        <v>-839</v>
      </c>
      <c r="AA253" s="47">
        <v>599</v>
      </c>
      <c r="AB253" s="3">
        <f t="shared" si="552"/>
        <v>599</v>
      </c>
      <c r="AC253" s="3">
        <v>0</v>
      </c>
      <c r="AD253" s="41">
        <f t="shared" si="485"/>
        <v>68.686868686868692</v>
      </c>
      <c r="AE253" s="3">
        <v>104191</v>
      </c>
      <c r="AF253" s="47">
        <v>731</v>
      </c>
      <c r="AG253" s="47">
        <v>239</v>
      </c>
      <c r="AH253" s="4">
        <f t="shared" si="444"/>
        <v>0</v>
      </c>
      <c r="AI253" s="33"/>
      <c r="AJ253" s="47">
        <v>865.96</v>
      </c>
      <c r="AK253" s="3">
        <v>539959</v>
      </c>
      <c r="AL253" s="4">
        <f t="shared" si="438"/>
        <v>-293</v>
      </c>
      <c r="AM253" s="3">
        <v>2420000</v>
      </c>
      <c r="AO253" s="3">
        <f t="shared" ref="AO253:AO259" si="560">AK253</f>
        <v>539959</v>
      </c>
      <c r="AP253" s="4">
        <f t="shared" ref="AP253:AP260" si="561">AO253-AO252</f>
        <v>-293</v>
      </c>
      <c r="AQ253" s="47" t="s">
        <v>13</v>
      </c>
      <c r="AT253" s="47">
        <v>731</v>
      </c>
      <c r="AV253" s="47">
        <v>822</v>
      </c>
      <c r="AW253" s="4">
        <f t="shared" si="557"/>
        <v>674.02020202020208</v>
      </c>
      <c r="AX253" s="3">
        <f t="shared" si="558"/>
        <v>147.97979797979798</v>
      </c>
      <c r="AY253" s="47">
        <v>0</v>
      </c>
      <c r="AZ253" s="47">
        <v>0</v>
      </c>
      <c r="BA253" s="3">
        <f t="shared" si="469"/>
        <v>822</v>
      </c>
      <c r="BB253" s="47">
        <v>57</v>
      </c>
      <c r="BC253" s="47">
        <v>0.36</v>
      </c>
      <c r="BD253" s="47">
        <v>0</v>
      </c>
      <c r="BE253" s="3">
        <f t="shared" si="470"/>
        <v>68.686868686868692</v>
      </c>
      <c r="BF253" s="3">
        <f t="shared" si="471"/>
        <v>0</v>
      </c>
      <c r="BG253" s="3" t="b">
        <f t="shared" si="472"/>
        <v>1</v>
      </c>
      <c r="BJ253" s="12">
        <v>0</v>
      </c>
      <c r="BK253" s="4">
        <f t="shared" si="540"/>
        <v>753.31313131313129</v>
      </c>
      <c r="BL253" s="4">
        <v>0</v>
      </c>
      <c r="BM253" s="4">
        <f t="shared" si="541"/>
        <v>0</v>
      </c>
      <c r="BN253" s="4">
        <f t="shared" si="542"/>
        <v>753.31313131313129</v>
      </c>
      <c r="BO253" s="33"/>
      <c r="BP253" s="47">
        <v>508.41</v>
      </c>
      <c r="BQ253" s="3">
        <v>64994</v>
      </c>
      <c r="BR253" s="4">
        <f t="shared" si="551"/>
        <v>-431</v>
      </c>
      <c r="BS253" s="4">
        <f>MIN(BQ253:BQ276)</f>
        <v>62561</v>
      </c>
      <c r="BT253" s="3">
        <f>BT252</f>
        <v>64247</v>
      </c>
      <c r="BU253" s="47">
        <v>0</v>
      </c>
      <c r="BV253" s="47" t="s">
        <v>15</v>
      </c>
      <c r="BY253" s="47">
        <v>798</v>
      </c>
      <c r="BZ253" s="47">
        <v>822</v>
      </c>
      <c r="CA253" s="3">
        <v>1001</v>
      </c>
      <c r="CB253" s="3">
        <f t="shared" si="543"/>
        <v>1001</v>
      </c>
      <c r="CC253" s="3">
        <v>0</v>
      </c>
      <c r="CD253" s="47">
        <v>0</v>
      </c>
      <c r="CE253" s="47">
        <v>0</v>
      </c>
      <c r="CF253" s="3">
        <f t="shared" si="474"/>
        <v>1001</v>
      </c>
      <c r="CG253" s="47">
        <v>14</v>
      </c>
      <c r="CL253" s="47">
        <v>0</v>
      </c>
      <c r="CM253" s="4">
        <f t="shared" si="544"/>
        <v>68.686868686868692</v>
      </c>
      <c r="CN253" s="4">
        <f t="shared" si="545"/>
        <v>753.31313131313129</v>
      </c>
      <c r="CO253" s="4">
        <f t="shared" si="546"/>
        <v>0</v>
      </c>
      <c r="CP253" s="4">
        <f t="shared" si="547"/>
        <v>179</v>
      </c>
      <c r="CQ253" s="4">
        <f t="shared" si="548"/>
        <v>0</v>
      </c>
      <c r="CR253" s="4">
        <f t="shared" si="549"/>
        <v>0</v>
      </c>
      <c r="CS253" s="4">
        <f t="shared" si="550"/>
        <v>0</v>
      </c>
      <c r="CU253" s="32"/>
      <c r="CV253" s="47">
        <v>359.65</v>
      </c>
      <c r="CW253" s="47">
        <v>513</v>
      </c>
      <c r="CX253" s="4">
        <v>0</v>
      </c>
      <c r="CY253" s="3">
        <v>1001</v>
      </c>
      <c r="CZ253" s="47">
        <v>0</v>
      </c>
      <c r="DA253" s="47">
        <v>153</v>
      </c>
      <c r="DB253" s="47">
        <v>617</v>
      </c>
      <c r="DC253" s="47">
        <v>301</v>
      </c>
      <c r="DD253" s="3">
        <f t="shared" si="478"/>
        <v>68.686868686868692</v>
      </c>
      <c r="DE253" s="3">
        <f t="shared" si="479"/>
        <v>0</v>
      </c>
      <c r="DF253" s="4">
        <f t="shared" si="439"/>
        <v>849.31313131313129</v>
      </c>
      <c r="DG253" s="3">
        <f t="shared" si="539"/>
        <v>0</v>
      </c>
      <c r="DH253" s="4">
        <f t="shared" si="475"/>
        <v>0</v>
      </c>
      <c r="DI253" s="3">
        <f t="shared" si="500"/>
        <v>0</v>
      </c>
      <c r="DJ253" s="3">
        <f t="shared" si="456"/>
        <v>83</v>
      </c>
      <c r="DL253" s="3">
        <f t="shared" si="463"/>
        <v>0</v>
      </c>
      <c r="DM253" s="3">
        <f t="shared" si="457"/>
        <v>0</v>
      </c>
      <c r="DN253" s="3">
        <f t="shared" si="458"/>
        <v>0</v>
      </c>
      <c r="DO253" s="3">
        <f t="shared" si="459"/>
        <v>0</v>
      </c>
      <c r="DP253" s="3">
        <f t="shared" si="476"/>
        <v>0</v>
      </c>
      <c r="DS253" s="47">
        <v>0</v>
      </c>
    </row>
    <row r="254" spans="1:123" x14ac:dyDescent="0.3">
      <c r="A254" s="1">
        <v>42621</v>
      </c>
      <c r="B254" s="3">
        <v>120779</v>
      </c>
      <c r="C254" s="4">
        <f t="shared" si="477"/>
        <v>-309</v>
      </c>
      <c r="D254" s="1"/>
      <c r="E254" s="3">
        <f t="shared" si="440"/>
        <v>120779</v>
      </c>
      <c r="F254" s="4">
        <f t="shared" si="480"/>
        <v>-309</v>
      </c>
      <c r="G254" s="4">
        <f t="shared" si="460"/>
        <v>0</v>
      </c>
      <c r="H254" s="33"/>
      <c r="I254" s="3">
        <v>32942</v>
      </c>
      <c r="J254" s="4">
        <f t="shared" si="514"/>
        <v>-109</v>
      </c>
      <c r="K254" s="1"/>
      <c r="L254" s="3">
        <f t="shared" si="517"/>
        <v>32942</v>
      </c>
      <c r="M254" s="4">
        <f t="shared" si="518"/>
        <v>-109</v>
      </c>
      <c r="O254" s="47"/>
      <c r="P254" s="47">
        <v>140</v>
      </c>
      <c r="Q254" s="21">
        <f t="shared" si="553"/>
        <v>84.949494949494948</v>
      </c>
      <c r="R254" s="21">
        <f t="shared" si="554"/>
        <v>55.050505050505052</v>
      </c>
      <c r="S254" s="33"/>
      <c r="T254" s="3">
        <v>70267</v>
      </c>
      <c r="U254" s="4">
        <f t="shared" si="443"/>
        <v>-873</v>
      </c>
      <c r="V254" s="4">
        <f>MIN(T254:T276)</f>
        <v>58406</v>
      </c>
      <c r="W254" s="3">
        <f t="shared" si="531"/>
        <v>70267</v>
      </c>
      <c r="X254" s="4">
        <f t="shared" si="525"/>
        <v>-873</v>
      </c>
      <c r="AA254" s="47">
        <v>595</v>
      </c>
      <c r="AB254" s="3">
        <f t="shared" si="552"/>
        <v>595</v>
      </c>
      <c r="AC254" s="3">
        <v>0</v>
      </c>
      <c r="AD254" s="41">
        <f t="shared" si="485"/>
        <v>55.050505050505052</v>
      </c>
      <c r="AE254" s="3">
        <v>103209</v>
      </c>
      <c r="AF254" s="47">
        <v>840</v>
      </c>
      <c r="AG254" s="47">
        <v>345</v>
      </c>
      <c r="AH254" s="4">
        <f t="shared" si="444"/>
        <v>0</v>
      </c>
      <c r="AI254" s="33"/>
      <c r="AJ254" s="47">
        <v>865.82</v>
      </c>
      <c r="AK254" s="3">
        <v>539275</v>
      </c>
      <c r="AL254" s="4">
        <f t="shared" ref="AL254:AL276" si="562">AK254-AK253</f>
        <v>-684</v>
      </c>
      <c r="AM254" s="3">
        <v>2420000</v>
      </c>
      <c r="AO254" s="3">
        <f t="shared" si="560"/>
        <v>539275</v>
      </c>
      <c r="AP254" s="4">
        <f t="shared" si="561"/>
        <v>-684</v>
      </c>
      <c r="AQ254" s="47" t="s">
        <v>13</v>
      </c>
      <c r="AT254" s="47">
        <v>840</v>
      </c>
      <c r="AV254" s="3">
        <v>1130</v>
      </c>
      <c r="AW254" s="4">
        <f t="shared" si="557"/>
        <v>784.5454545454545</v>
      </c>
      <c r="AX254" s="3">
        <f t="shared" si="558"/>
        <v>345.45454545454544</v>
      </c>
      <c r="AY254" s="47">
        <v>0</v>
      </c>
      <c r="AZ254" s="47">
        <v>0</v>
      </c>
      <c r="BA254" s="3">
        <f t="shared" si="469"/>
        <v>1130</v>
      </c>
      <c r="BB254" s="47">
        <v>55</v>
      </c>
      <c r="BC254" s="47">
        <v>0.35</v>
      </c>
      <c r="BD254" s="47">
        <v>0</v>
      </c>
      <c r="BE254" s="3">
        <f t="shared" si="470"/>
        <v>55.050505050505052</v>
      </c>
      <c r="BF254" s="3">
        <f t="shared" si="471"/>
        <v>0</v>
      </c>
      <c r="BG254" s="3" t="b">
        <f t="shared" si="472"/>
        <v>1</v>
      </c>
      <c r="BJ254" s="12">
        <v>0</v>
      </c>
      <c r="BK254" s="4">
        <f t="shared" si="540"/>
        <v>1074.9494949494949</v>
      </c>
      <c r="BL254" s="4">
        <v>0</v>
      </c>
      <c r="BM254" s="4">
        <f t="shared" si="541"/>
        <v>0</v>
      </c>
      <c r="BN254" s="4">
        <f t="shared" si="542"/>
        <v>1074.9494949494949</v>
      </c>
      <c r="BO254" s="33"/>
      <c r="BP254" s="47">
        <v>508.5</v>
      </c>
      <c r="BQ254" s="3">
        <v>65105</v>
      </c>
      <c r="BR254" s="4">
        <f t="shared" si="551"/>
        <v>111</v>
      </c>
      <c r="BS254" s="4">
        <f>MIN(BQ254:BQ276)</f>
        <v>62561</v>
      </c>
      <c r="BT254" s="3">
        <f t="shared" ref="BT254:BT257" si="563">BT253</f>
        <v>64247</v>
      </c>
      <c r="BU254" s="47">
        <v>0</v>
      </c>
      <c r="BV254" s="47" t="s">
        <v>14</v>
      </c>
      <c r="BY254" s="3">
        <v>1137</v>
      </c>
      <c r="BZ254" s="3">
        <v>1130</v>
      </c>
      <c r="CA254" s="3">
        <v>1067</v>
      </c>
      <c r="CB254" s="3">
        <f t="shared" si="543"/>
        <v>1067</v>
      </c>
      <c r="CC254" s="3">
        <v>0</v>
      </c>
      <c r="CD254" s="47">
        <v>0</v>
      </c>
      <c r="CE254" s="47">
        <v>0</v>
      </c>
      <c r="CF254" s="3">
        <f t="shared" si="474"/>
        <v>1067</v>
      </c>
      <c r="CG254" s="47">
        <v>14</v>
      </c>
      <c r="CL254" s="47">
        <v>0</v>
      </c>
      <c r="CM254" s="4">
        <f t="shared" si="544"/>
        <v>55.050505050505052</v>
      </c>
      <c r="CN254" s="4">
        <f t="shared" si="545"/>
        <v>1011.9494949494949</v>
      </c>
      <c r="CO254" s="4">
        <f t="shared" si="546"/>
        <v>0</v>
      </c>
      <c r="CP254" s="4">
        <f t="shared" si="547"/>
        <v>0</v>
      </c>
      <c r="CQ254" s="4">
        <f t="shared" si="548"/>
        <v>0</v>
      </c>
      <c r="CR254" s="4">
        <f t="shared" si="549"/>
        <v>63</v>
      </c>
      <c r="CS254" s="4">
        <f t="shared" si="550"/>
        <v>0</v>
      </c>
      <c r="CU254" s="32"/>
      <c r="CV254" s="47">
        <v>359.65</v>
      </c>
      <c r="CW254" s="47">
        <v>513</v>
      </c>
      <c r="CX254" s="4">
        <v>0</v>
      </c>
      <c r="CY254" s="3">
        <v>1067</v>
      </c>
      <c r="CZ254" s="47">
        <v>0</v>
      </c>
      <c r="DA254" s="47">
        <v>152</v>
      </c>
      <c r="DB254" s="47">
        <v>617</v>
      </c>
      <c r="DC254" s="47">
        <v>362</v>
      </c>
      <c r="DD254" s="3">
        <f t="shared" si="478"/>
        <v>55.050505050505052</v>
      </c>
      <c r="DE254" s="3">
        <f t="shared" si="479"/>
        <v>0</v>
      </c>
      <c r="DF254" s="4">
        <f t="shared" ref="DF254:DF276" si="564">MIN(CP254+CN254,1816.6,DB254+DC254-DD254-DE254)</f>
        <v>923.94949494949492</v>
      </c>
      <c r="DG254" s="3">
        <f t="shared" si="539"/>
        <v>0</v>
      </c>
      <c r="DH254" s="4">
        <f t="shared" si="475"/>
        <v>0</v>
      </c>
      <c r="DI254" s="3">
        <f t="shared" si="500"/>
        <v>0</v>
      </c>
      <c r="DJ254" s="3">
        <f t="shared" si="456"/>
        <v>88</v>
      </c>
      <c r="DL254" s="3">
        <f t="shared" si="463"/>
        <v>0</v>
      </c>
      <c r="DM254" s="3">
        <f t="shared" si="457"/>
        <v>0</v>
      </c>
      <c r="DN254" s="3">
        <f t="shared" si="458"/>
        <v>0</v>
      </c>
      <c r="DO254" s="3">
        <f t="shared" si="459"/>
        <v>0</v>
      </c>
      <c r="DP254" s="3">
        <f t="shared" si="476"/>
        <v>0</v>
      </c>
      <c r="DS254" s="47">
        <v>0</v>
      </c>
    </row>
    <row r="255" spans="1:123" x14ac:dyDescent="0.3">
      <c r="A255" s="1">
        <v>42622</v>
      </c>
      <c r="B255" s="3">
        <v>120471</v>
      </c>
      <c r="C255" s="4">
        <f t="shared" si="477"/>
        <v>-308</v>
      </c>
      <c r="D255" s="1"/>
      <c r="E255" s="3">
        <f t="shared" ref="E255:E256" si="565">B255</f>
        <v>120471</v>
      </c>
      <c r="F255" s="4">
        <f t="shared" si="480"/>
        <v>-308</v>
      </c>
      <c r="G255" s="4">
        <f t="shared" si="460"/>
        <v>0</v>
      </c>
      <c r="H255" s="33"/>
      <c r="I255" s="3">
        <v>32805</v>
      </c>
      <c r="J255" s="4">
        <f t="shared" si="514"/>
        <v>-137</v>
      </c>
      <c r="K255" s="1"/>
      <c r="L255" s="3">
        <f t="shared" si="517"/>
        <v>32805</v>
      </c>
      <c r="M255" s="4">
        <f t="shared" si="518"/>
        <v>-137</v>
      </c>
      <c r="O255" s="47"/>
      <c r="P255" s="47">
        <v>158</v>
      </c>
      <c r="Q255" s="21">
        <f t="shared" si="553"/>
        <v>88.808080808080803</v>
      </c>
      <c r="R255" s="21">
        <f t="shared" si="554"/>
        <v>69.191919191919197</v>
      </c>
      <c r="S255" s="33"/>
      <c r="T255" s="3">
        <v>69429</v>
      </c>
      <c r="U255" s="4">
        <f t="shared" ref="U255:U276" si="566">T255-T254</f>
        <v>-838</v>
      </c>
      <c r="V255" s="4">
        <f>MIN(T255:T276)</f>
        <v>58406</v>
      </c>
      <c r="W255" s="3">
        <f t="shared" si="531"/>
        <v>69429</v>
      </c>
      <c r="X255" s="4">
        <f t="shared" si="525"/>
        <v>-838</v>
      </c>
      <c r="AA255" s="47">
        <v>599</v>
      </c>
      <c r="AB255" s="3">
        <f t="shared" si="552"/>
        <v>599</v>
      </c>
      <c r="AC255" s="3">
        <v>0</v>
      </c>
      <c r="AD255" s="41">
        <f t="shared" si="485"/>
        <v>69.191919191919197</v>
      </c>
      <c r="AE255" s="3">
        <v>102234</v>
      </c>
      <c r="AF255" s="47">
        <v>799</v>
      </c>
      <c r="AG255" s="47">
        <v>307</v>
      </c>
      <c r="AH255" s="4">
        <f t="shared" ref="AH255:AH276" si="567">IF(M255&gt;0,M255/1.9835,0)+IF(X255&gt;0,X255/1.9835,0)</f>
        <v>0</v>
      </c>
      <c r="AI255" s="33"/>
      <c r="AJ255" s="47">
        <v>865.61</v>
      </c>
      <c r="AK255" s="3">
        <v>538248</v>
      </c>
      <c r="AL255" s="4">
        <f t="shared" si="562"/>
        <v>-1027</v>
      </c>
      <c r="AM255" s="3">
        <v>2420000</v>
      </c>
      <c r="AO255" s="3">
        <f t="shared" si="560"/>
        <v>538248</v>
      </c>
      <c r="AP255" s="4">
        <f t="shared" si="561"/>
        <v>-1027</v>
      </c>
      <c r="AQ255" s="47" t="s">
        <v>13</v>
      </c>
      <c r="AT255" s="47">
        <v>799</v>
      </c>
      <c r="AV255" s="3">
        <v>1260</v>
      </c>
      <c r="AW255" s="4">
        <f t="shared" si="557"/>
        <v>741.31313131313129</v>
      </c>
      <c r="AX255" s="3">
        <f t="shared" si="558"/>
        <v>518.68686868686871</v>
      </c>
      <c r="AY255" s="47">
        <v>0</v>
      </c>
      <c r="AZ255" s="47">
        <v>0</v>
      </c>
      <c r="BA255" s="3">
        <f t="shared" si="469"/>
        <v>1260</v>
      </c>
      <c r="BB255" s="47">
        <v>57</v>
      </c>
      <c r="BC255" s="47">
        <v>0.36</v>
      </c>
      <c r="BD255" s="47">
        <v>0</v>
      </c>
      <c r="BE255" s="3">
        <f t="shared" si="470"/>
        <v>69.191919191919197</v>
      </c>
      <c r="BF255" s="3">
        <f t="shared" si="471"/>
        <v>0</v>
      </c>
      <c r="BG255" s="3" t="b">
        <f t="shared" si="472"/>
        <v>1</v>
      </c>
      <c r="BJ255" s="12">
        <v>0</v>
      </c>
      <c r="BK255" s="4">
        <f t="shared" si="540"/>
        <v>1190.8080808080808</v>
      </c>
      <c r="BL255" s="4">
        <v>0</v>
      </c>
      <c r="BM255" s="4">
        <f t="shared" si="541"/>
        <v>0</v>
      </c>
      <c r="BN255" s="4">
        <f t="shared" si="542"/>
        <v>1190.8080808080808</v>
      </c>
      <c r="BO255" s="33"/>
      <c r="BP255" s="47">
        <v>508.85</v>
      </c>
      <c r="BQ255" s="3">
        <v>65535</v>
      </c>
      <c r="BR255" s="4">
        <f t="shared" si="551"/>
        <v>430</v>
      </c>
      <c r="BT255" s="3">
        <f t="shared" si="563"/>
        <v>64247</v>
      </c>
      <c r="BU255" s="47">
        <v>0</v>
      </c>
      <c r="BV255" s="47" t="s">
        <v>14</v>
      </c>
      <c r="BY255" s="3">
        <v>1248</v>
      </c>
      <c r="BZ255" s="3">
        <v>1260</v>
      </c>
      <c r="CA255" s="3">
        <v>1017</v>
      </c>
      <c r="CB255" s="3">
        <f t="shared" si="543"/>
        <v>1017</v>
      </c>
      <c r="CC255" s="3">
        <v>0</v>
      </c>
      <c r="CD255" s="47">
        <v>0</v>
      </c>
      <c r="CE255" s="47">
        <v>0</v>
      </c>
      <c r="CF255" s="3">
        <f t="shared" si="474"/>
        <v>1017</v>
      </c>
      <c r="CG255" s="47">
        <v>14</v>
      </c>
      <c r="CL255" s="47">
        <v>0</v>
      </c>
      <c r="CM255" s="4">
        <f t="shared" si="544"/>
        <v>69.191919191919197</v>
      </c>
      <c r="CN255" s="4">
        <f t="shared" si="545"/>
        <v>947.80808080808083</v>
      </c>
      <c r="CO255" s="4">
        <f t="shared" si="546"/>
        <v>0</v>
      </c>
      <c r="CP255" s="4">
        <f t="shared" si="547"/>
        <v>0</v>
      </c>
      <c r="CQ255" s="4">
        <f t="shared" si="548"/>
        <v>0</v>
      </c>
      <c r="CR255" s="4">
        <f t="shared" si="549"/>
        <v>243</v>
      </c>
      <c r="CS255" s="4">
        <f t="shared" si="550"/>
        <v>0</v>
      </c>
      <c r="CU255" s="32"/>
      <c r="CV255" s="47">
        <v>359.65</v>
      </c>
      <c r="CW255" s="47">
        <v>513</v>
      </c>
      <c r="CX255" s="4">
        <v>0</v>
      </c>
      <c r="CY255" s="3">
        <v>1017</v>
      </c>
      <c r="CZ255" s="47">
        <v>0</v>
      </c>
      <c r="DA255" s="47">
        <v>152</v>
      </c>
      <c r="DB255" s="47">
        <v>588</v>
      </c>
      <c r="DC255" s="47">
        <v>341</v>
      </c>
      <c r="DD255" s="3">
        <f t="shared" si="478"/>
        <v>69.191919191919197</v>
      </c>
      <c r="DE255" s="3">
        <f t="shared" si="479"/>
        <v>0</v>
      </c>
      <c r="DF255" s="4">
        <f t="shared" si="564"/>
        <v>859.80808080808083</v>
      </c>
      <c r="DG255" s="3">
        <f t="shared" si="539"/>
        <v>0</v>
      </c>
      <c r="DH255" s="4">
        <f t="shared" si="475"/>
        <v>0</v>
      </c>
      <c r="DI255" s="3">
        <f t="shared" si="500"/>
        <v>0</v>
      </c>
      <c r="DJ255" s="3">
        <f t="shared" ref="DJ255:DJ276" si="568">CN255+CP255-DF255-DG255</f>
        <v>88</v>
      </c>
      <c r="DL255" s="3">
        <f t="shared" si="463"/>
        <v>0</v>
      </c>
      <c r="DM255" s="3">
        <f t="shared" ref="DM255:DM276" si="569">IF(AND(DH255&gt;0,AH255&gt;0),MIN(AH255,DH255,1816.6-DF255),0)</f>
        <v>0</v>
      </c>
      <c r="DN255" s="3">
        <f t="shared" ref="DN255:DN276" si="570">IF(AND(G255&gt;0,DH255&gt;0),MIN(G255,1816.6-DF255-DL255-DM255,DH255-DL255-DM255),0)</f>
        <v>0</v>
      </c>
      <c r="DO255" s="3">
        <f t="shared" ref="DO255:DO276" si="571">IF(AND(G255&gt;0,DH255&gt;0),MIN(G255,1816.6-DF255-DL255,DH255-DL255),0)</f>
        <v>0</v>
      </c>
      <c r="DP255" s="3">
        <f t="shared" si="476"/>
        <v>0</v>
      </c>
      <c r="DS255" s="47">
        <v>0</v>
      </c>
    </row>
    <row r="256" spans="1:123" x14ac:dyDescent="0.3">
      <c r="A256" s="1">
        <v>42623</v>
      </c>
      <c r="B256" s="3">
        <v>120009</v>
      </c>
      <c r="C256" s="4">
        <f t="shared" si="477"/>
        <v>-462</v>
      </c>
      <c r="D256" s="1"/>
      <c r="E256" s="3">
        <f t="shared" si="565"/>
        <v>120009</v>
      </c>
      <c r="F256" s="4">
        <f t="shared" si="480"/>
        <v>-462</v>
      </c>
      <c r="G256" s="4">
        <f t="shared" ref="G256:G271" si="572">IF(F256&gt;0,F256/1.9835,0)</f>
        <v>0</v>
      </c>
      <c r="H256" s="33"/>
      <c r="I256" s="3">
        <v>32666</v>
      </c>
      <c r="J256" s="4">
        <f t="shared" si="514"/>
        <v>-139</v>
      </c>
      <c r="K256" s="1"/>
      <c r="L256" s="3">
        <f t="shared" si="517"/>
        <v>32666</v>
      </c>
      <c r="M256" s="4">
        <f t="shared" si="518"/>
        <v>-139</v>
      </c>
      <c r="O256" s="47"/>
      <c r="P256" s="47">
        <v>159</v>
      </c>
      <c r="Q256" s="21">
        <f t="shared" si="553"/>
        <v>88.797979797979792</v>
      </c>
      <c r="R256" s="21">
        <f t="shared" si="554"/>
        <v>70.202020202020208</v>
      </c>
      <c r="S256" s="33"/>
      <c r="T256" s="3">
        <v>68557</v>
      </c>
      <c r="U256" s="4">
        <f t="shared" si="566"/>
        <v>-872</v>
      </c>
      <c r="V256" s="1"/>
      <c r="W256" s="3">
        <f t="shared" si="531"/>
        <v>68557</v>
      </c>
      <c r="X256" s="4">
        <f t="shared" si="525"/>
        <v>-872</v>
      </c>
      <c r="AA256" s="47">
        <v>599</v>
      </c>
      <c r="AB256" s="3">
        <f t="shared" si="552"/>
        <v>599</v>
      </c>
      <c r="AC256" s="3">
        <v>0</v>
      </c>
      <c r="AD256" s="41">
        <f t="shared" si="485"/>
        <v>70.202020202020208</v>
      </c>
      <c r="AE256" s="3">
        <v>101223</v>
      </c>
      <c r="AF256" s="47">
        <v>796</v>
      </c>
      <c r="AG256" s="47">
        <v>286</v>
      </c>
      <c r="AH256" s="4">
        <f t="shared" si="567"/>
        <v>0</v>
      </c>
      <c r="AI256" s="33"/>
      <c r="AJ256" s="47">
        <v>865.51</v>
      </c>
      <c r="AK256" s="3">
        <v>537760</v>
      </c>
      <c r="AL256" s="4">
        <f t="shared" si="562"/>
        <v>-488</v>
      </c>
      <c r="AM256" s="3">
        <v>2420000</v>
      </c>
      <c r="AO256" s="3">
        <f t="shared" si="560"/>
        <v>537760</v>
      </c>
      <c r="AP256" s="4">
        <f t="shared" si="561"/>
        <v>-488</v>
      </c>
      <c r="AQ256" s="47" t="s">
        <v>13</v>
      </c>
      <c r="AT256" s="47">
        <v>796</v>
      </c>
      <c r="AV256" s="47">
        <v>993</v>
      </c>
      <c r="AW256" s="4">
        <f t="shared" si="557"/>
        <v>746.53535353535358</v>
      </c>
      <c r="AX256" s="3">
        <f t="shared" si="558"/>
        <v>246.46464646464648</v>
      </c>
      <c r="AY256" s="47">
        <v>0</v>
      </c>
      <c r="AZ256" s="47">
        <v>0</v>
      </c>
      <c r="BA256" s="3">
        <f t="shared" si="469"/>
        <v>993</v>
      </c>
      <c r="BB256" s="47">
        <v>49</v>
      </c>
      <c r="BC256" s="47">
        <v>0.31</v>
      </c>
      <c r="BD256" s="47">
        <v>0</v>
      </c>
      <c r="BE256" s="3">
        <f t="shared" si="470"/>
        <v>70.202020202020208</v>
      </c>
      <c r="BF256" s="3">
        <f t="shared" si="471"/>
        <v>0</v>
      </c>
      <c r="BG256" s="3" t="b">
        <f t="shared" si="472"/>
        <v>1</v>
      </c>
      <c r="BJ256" s="12">
        <v>0</v>
      </c>
      <c r="BK256" s="4">
        <f t="shared" si="540"/>
        <v>922.79797979797979</v>
      </c>
      <c r="BL256" s="4">
        <v>0</v>
      </c>
      <c r="BM256" s="4">
        <f t="shared" si="541"/>
        <v>0</v>
      </c>
      <c r="BN256" s="4">
        <f t="shared" si="542"/>
        <v>922.79797979797979</v>
      </c>
      <c r="BO256" s="33"/>
      <c r="BP256" s="47">
        <v>508.88</v>
      </c>
      <c r="BQ256" s="3">
        <v>65572</v>
      </c>
      <c r="BR256" s="4">
        <f t="shared" si="551"/>
        <v>37</v>
      </c>
      <c r="BT256" s="3">
        <f t="shared" si="563"/>
        <v>64247</v>
      </c>
      <c r="BU256" s="47">
        <v>0</v>
      </c>
      <c r="BV256" s="47" t="s">
        <v>14</v>
      </c>
      <c r="BY256" s="47">
        <v>980</v>
      </c>
      <c r="BZ256" s="47">
        <v>993</v>
      </c>
      <c r="CA256" s="47">
        <v>949</v>
      </c>
      <c r="CB256" s="3">
        <f t="shared" si="543"/>
        <v>949</v>
      </c>
      <c r="CC256" s="3">
        <v>0</v>
      </c>
      <c r="CD256" s="47">
        <v>0</v>
      </c>
      <c r="CE256" s="47">
        <v>0</v>
      </c>
      <c r="CF256" s="3">
        <f t="shared" si="474"/>
        <v>949</v>
      </c>
      <c r="CG256" s="47">
        <v>12</v>
      </c>
      <c r="CL256" s="47">
        <v>0</v>
      </c>
      <c r="CM256" s="4">
        <f t="shared" si="544"/>
        <v>70.202020202020208</v>
      </c>
      <c r="CN256" s="4">
        <f t="shared" si="545"/>
        <v>878.79797979797979</v>
      </c>
      <c r="CO256" s="4">
        <f t="shared" si="546"/>
        <v>0</v>
      </c>
      <c r="CP256" s="4">
        <f t="shared" si="547"/>
        <v>0</v>
      </c>
      <c r="CQ256" s="4">
        <f t="shared" si="548"/>
        <v>0</v>
      </c>
      <c r="CR256" s="4">
        <f t="shared" si="549"/>
        <v>44</v>
      </c>
      <c r="CS256" s="4">
        <f t="shared" si="550"/>
        <v>0</v>
      </c>
      <c r="CU256" s="32"/>
      <c r="CV256" s="47">
        <v>359.65</v>
      </c>
      <c r="CW256" s="47">
        <v>513</v>
      </c>
      <c r="CX256" s="4">
        <v>0</v>
      </c>
      <c r="CY256" s="47">
        <v>949</v>
      </c>
      <c r="CZ256" s="47">
        <v>0</v>
      </c>
      <c r="DA256" s="47">
        <v>152</v>
      </c>
      <c r="DB256" s="47">
        <v>549</v>
      </c>
      <c r="DC256" s="47">
        <v>312</v>
      </c>
      <c r="DD256" s="3">
        <f t="shared" si="478"/>
        <v>70.202020202020208</v>
      </c>
      <c r="DE256" s="3">
        <f t="shared" si="479"/>
        <v>0</v>
      </c>
      <c r="DF256" s="4">
        <f t="shared" si="564"/>
        <v>790.79797979797979</v>
      </c>
      <c r="DG256" s="3">
        <f t="shared" si="539"/>
        <v>0</v>
      </c>
      <c r="DH256" s="4">
        <f t="shared" si="475"/>
        <v>0</v>
      </c>
      <c r="DI256" s="3">
        <f t="shared" si="500"/>
        <v>0</v>
      </c>
      <c r="DJ256" s="3">
        <f t="shared" si="568"/>
        <v>88</v>
      </c>
      <c r="DL256" s="3">
        <f t="shared" ref="DL256:DL276" si="573">IF(AND(BU256&gt;0,DH256&gt;0),MIN(BU256/1.9835,1816.6-DM256,DH256-DM256),0)</f>
        <v>0</v>
      </c>
      <c r="DM256" s="3">
        <f t="shared" si="569"/>
        <v>0</v>
      </c>
      <c r="DN256" s="3">
        <f t="shared" si="570"/>
        <v>0</v>
      </c>
      <c r="DO256" s="3">
        <f t="shared" si="571"/>
        <v>0</v>
      </c>
      <c r="DP256" s="3">
        <f t="shared" si="476"/>
        <v>0</v>
      </c>
      <c r="DS256" s="47">
        <v>0</v>
      </c>
    </row>
    <row r="257" spans="1:123" x14ac:dyDescent="0.3">
      <c r="A257" s="1">
        <v>42624</v>
      </c>
      <c r="B257" s="3">
        <v>119855</v>
      </c>
      <c r="C257" s="4">
        <f t="shared" si="477"/>
        <v>-154</v>
      </c>
      <c r="D257" s="1"/>
      <c r="E257" s="3">
        <f t="shared" ref="E257:E266" si="574">B257</f>
        <v>119855</v>
      </c>
      <c r="F257" s="4">
        <f t="shared" ref="F257:F267" si="575">E257-E256</f>
        <v>-154</v>
      </c>
      <c r="G257" s="4">
        <f t="shared" si="572"/>
        <v>0</v>
      </c>
      <c r="H257" s="33"/>
      <c r="I257" s="3">
        <v>32567</v>
      </c>
      <c r="J257" s="4">
        <f t="shared" si="514"/>
        <v>-99</v>
      </c>
      <c r="K257" s="1"/>
      <c r="L257" s="3">
        <f t="shared" si="517"/>
        <v>32567</v>
      </c>
      <c r="M257" s="4">
        <f t="shared" si="518"/>
        <v>-99</v>
      </c>
      <c r="O257" s="47"/>
      <c r="P257" s="47">
        <v>133</v>
      </c>
      <c r="Q257" s="21">
        <f t="shared" si="553"/>
        <v>83</v>
      </c>
      <c r="R257" s="21">
        <f t="shared" si="554"/>
        <v>50</v>
      </c>
      <c r="S257" s="33"/>
      <c r="T257" s="3">
        <v>67678</v>
      </c>
      <c r="U257" s="4">
        <f t="shared" si="566"/>
        <v>-879</v>
      </c>
      <c r="V257" s="1"/>
      <c r="W257" s="3">
        <f t="shared" si="531"/>
        <v>67678</v>
      </c>
      <c r="X257" s="4">
        <f t="shared" si="525"/>
        <v>-879</v>
      </c>
      <c r="AA257" s="47">
        <v>599</v>
      </c>
      <c r="AB257" s="3">
        <f t="shared" si="552"/>
        <v>599</v>
      </c>
      <c r="AC257" s="3">
        <v>0</v>
      </c>
      <c r="AD257" s="41">
        <f t="shared" si="485"/>
        <v>50</v>
      </c>
      <c r="AE257" s="3">
        <v>100245</v>
      </c>
      <c r="AF257" s="47">
        <v>768</v>
      </c>
      <c r="AG257" s="47">
        <v>275</v>
      </c>
      <c r="AH257" s="4">
        <f t="shared" si="567"/>
        <v>0</v>
      </c>
      <c r="AI257" s="33"/>
      <c r="AJ257" s="47">
        <v>865.35</v>
      </c>
      <c r="AK257" s="3">
        <v>536978</v>
      </c>
      <c r="AL257" s="4">
        <f t="shared" si="562"/>
        <v>-782</v>
      </c>
      <c r="AM257" s="3">
        <v>2420000</v>
      </c>
      <c r="AO257" s="3">
        <f t="shared" si="560"/>
        <v>536978</v>
      </c>
      <c r="AP257" s="4">
        <f t="shared" si="561"/>
        <v>-782</v>
      </c>
      <c r="AQ257" s="47" t="s">
        <v>13</v>
      </c>
      <c r="AT257" s="47">
        <v>768</v>
      </c>
      <c r="AV257" s="3">
        <v>1108</v>
      </c>
      <c r="AW257" s="4">
        <f t="shared" si="557"/>
        <v>713.05050505050508</v>
      </c>
      <c r="AX257" s="3">
        <f t="shared" si="558"/>
        <v>394.94949494949498</v>
      </c>
      <c r="AY257" s="47">
        <v>0</v>
      </c>
      <c r="AZ257" s="47">
        <v>0</v>
      </c>
      <c r="BA257" s="3">
        <f t="shared" si="469"/>
        <v>1108</v>
      </c>
      <c r="BB257" s="47">
        <v>54</v>
      </c>
      <c r="BC257" s="47">
        <v>0.34</v>
      </c>
      <c r="BD257" s="47">
        <v>0</v>
      </c>
      <c r="BE257" s="3">
        <f t="shared" si="470"/>
        <v>50</v>
      </c>
      <c r="BF257" s="3">
        <f t="shared" si="471"/>
        <v>0</v>
      </c>
      <c r="BG257" s="3" t="b">
        <f t="shared" si="472"/>
        <v>1</v>
      </c>
      <c r="BJ257" s="12">
        <v>0</v>
      </c>
      <c r="BK257" s="4">
        <f t="shared" si="540"/>
        <v>1058</v>
      </c>
      <c r="BL257" s="4">
        <v>0</v>
      </c>
      <c r="BM257" s="4">
        <f t="shared" si="541"/>
        <v>0</v>
      </c>
      <c r="BN257" s="4">
        <f t="shared" si="542"/>
        <v>1058</v>
      </c>
      <c r="BO257" s="33"/>
      <c r="BP257" s="47">
        <v>509.15</v>
      </c>
      <c r="BQ257" s="3">
        <v>65907</v>
      </c>
      <c r="BR257" s="4">
        <f t="shared" si="551"/>
        <v>335</v>
      </c>
      <c r="BT257" s="3">
        <f t="shared" si="563"/>
        <v>64247</v>
      </c>
      <c r="BU257" s="47">
        <v>0</v>
      </c>
      <c r="BV257" s="47" t="s">
        <v>14</v>
      </c>
      <c r="BY257" s="3">
        <v>1119</v>
      </c>
      <c r="BZ257" s="3">
        <v>1108</v>
      </c>
      <c r="CA257" s="47">
        <v>936</v>
      </c>
      <c r="CB257" s="3">
        <f t="shared" si="543"/>
        <v>936</v>
      </c>
      <c r="CC257" s="3">
        <v>0</v>
      </c>
      <c r="CD257" s="47">
        <v>0</v>
      </c>
      <c r="CE257" s="47">
        <v>0</v>
      </c>
      <c r="CF257" s="3">
        <f t="shared" si="474"/>
        <v>936</v>
      </c>
      <c r="CG257" s="47">
        <v>14</v>
      </c>
      <c r="CL257" s="47">
        <v>0</v>
      </c>
      <c r="CM257" s="4">
        <f t="shared" si="544"/>
        <v>50</v>
      </c>
      <c r="CN257" s="4">
        <f t="shared" si="545"/>
        <v>886</v>
      </c>
      <c r="CO257" s="4">
        <f t="shared" si="546"/>
        <v>0</v>
      </c>
      <c r="CP257" s="4">
        <f t="shared" si="547"/>
        <v>0</v>
      </c>
      <c r="CQ257" s="4">
        <f t="shared" si="548"/>
        <v>0</v>
      </c>
      <c r="CR257" s="4">
        <f t="shared" si="549"/>
        <v>172</v>
      </c>
      <c r="CS257" s="4">
        <f t="shared" si="550"/>
        <v>0</v>
      </c>
      <c r="CU257" s="32"/>
      <c r="CV257" s="47">
        <v>359.65</v>
      </c>
      <c r="CW257" s="47">
        <v>513</v>
      </c>
      <c r="CX257" s="4">
        <v>0</v>
      </c>
      <c r="CY257" s="47">
        <v>936</v>
      </c>
      <c r="CZ257" s="47">
        <v>0</v>
      </c>
      <c r="DA257" s="47">
        <v>152</v>
      </c>
      <c r="DB257" s="47">
        <v>552</v>
      </c>
      <c r="DC257" s="47">
        <v>296</v>
      </c>
      <c r="DD257" s="3">
        <f t="shared" si="478"/>
        <v>50</v>
      </c>
      <c r="DE257" s="3">
        <f t="shared" si="479"/>
        <v>0</v>
      </c>
      <c r="DF257" s="4">
        <f t="shared" si="564"/>
        <v>798</v>
      </c>
      <c r="DG257" s="3">
        <f t="shared" si="539"/>
        <v>0</v>
      </c>
      <c r="DH257" s="4">
        <f t="shared" si="475"/>
        <v>0</v>
      </c>
      <c r="DI257" s="3">
        <f t="shared" si="500"/>
        <v>0</v>
      </c>
      <c r="DJ257" s="3">
        <f t="shared" si="568"/>
        <v>88</v>
      </c>
      <c r="DL257" s="3">
        <f t="shared" si="573"/>
        <v>0</v>
      </c>
      <c r="DM257" s="3">
        <f t="shared" si="569"/>
        <v>0</v>
      </c>
      <c r="DN257" s="3">
        <f t="shared" si="570"/>
        <v>0</v>
      </c>
      <c r="DO257" s="3">
        <f t="shared" si="571"/>
        <v>0</v>
      </c>
      <c r="DP257" s="3">
        <f t="shared" si="476"/>
        <v>0</v>
      </c>
      <c r="DS257" s="47">
        <v>0</v>
      </c>
    </row>
    <row r="258" spans="1:123" x14ac:dyDescent="0.3">
      <c r="A258" s="1">
        <v>42625</v>
      </c>
      <c r="B258" s="3">
        <v>119855</v>
      </c>
      <c r="C258" s="4">
        <f t="shared" si="477"/>
        <v>0</v>
      </c>
      <c r="D258" s="1"/>
      <c r="E258" s="3">
        <f t="shared" si="574"/>
        <v>119855</v>
      </c>
      <c r="F258" s="4">
        <f t="shared" si="575"/>
        <v>0</v>
      </c>
      <c r="G258" s="4">
        <f t="shared" si="572"/>
        <v>0</v>
      </c>
      <c r="H258" s="33"/>
      <c r="I258" s="3">
        <v>32472</v>
      </c>
      <c r="J258" s="4">
        <f t="shared" si="514"/>
        <v>-95</v>
      </c>
      <c r="K258" s="1"/>
      <c r="L258" s="3">
        <f t="shared" si="517"/>
        <v>32472</v>
      </c>
      <c r="M258" s="4">
        <f t="shared" si="518"/>
        <v>-95</v>
      </c>
      <c r="O258" s="47"/>
      <c r="P258" s="47">
        <v>133</v>
      </c>
      <c r="Q258" s="21">
        <f t="shared" si="553"/>
        <v>85.020202020202021</v>
      </c>
      <c r="R258" s="21">
        <f t="shared" si="554"/>
        <v>47.979797979797979</v>
      </c>
      <c r="S258" s="33"/>
      <c r="T258" s="3">
        <v>66778</v>
      </c>
      <c r="U258" s="4">
        <f t="shared" si="566"/>
        <v>-900</v>
      </c>
      <c r="V258" s="1"/>
      <c r="W258" s="3">
        <f t="shared" si="531"/>
        <v>66778</v>
      </c>
      <c r="X258" s="4">
        <f t="shared" si="525"/>
        <v>-900</v>
      </c>
      <c r="AA258" s="47">
        <v>599</v>
      </c>
      <c r="AB258" s="3">
        <f t="shared" si="552"/>
        <v>599</v>
      </c>
      <c r="AC258" s="3">
        <v>0</v>
      </c>
      <c r="AD258" s="41">
        <f t="shared" si="485"/>
        <v>47.979797979797979</v>
      </c>
      <c r="AE258" s="3">
        <v>99250</v>
      </c>
      <c r="AF258" s="47">
        <v>766</v>
      </c>
      <c r="AG258" s="47">
        <v>264</v>
      </c>
      <c r="AH258" s="4">
        <f t="shared" si="567"/>
        <v>0</v>
      </c>
      <c r="AI258" s="33"/>
      <c r="AJ258" s="47">
        <v>865.32</v>
      </c>
      <c r="AK258" s="3">
        <v>536832</v>
      </c>
      <c r="AL258" s="4">
        <f t="shared" si="562"/>
        <v>-146</v>
      </c>
      <c r="AM258" s="3">
        <v>2420000</v>
      </c>
      <c r="AO258" s="3">
        <f t="shared" si="560"/>
        <v>536832</v>
      </c>
      <c r="AP258" s="4">
        <f t="shared" si="561"/>
        <v>-146</v>
      </c>
      <c r="AQ258" s="47" t="s">
        <v>13</v>
      </c>
      <c r="AT258" s="47">
        <v>766</v>
      </c>
      <c r="AV258" s="47">
        <v>786</v>
      </c>
      <c r="AW258" s="4">
        <f t="shared" si="557"/>
        <v>712.26262626262621</v>
      </c>
      <c r="AX258" s="3">
        <f t="shared" si="558"/>
        <v>73.737373737373744</v>
      </c>
      <c r="AY258" s="47">
        <v>0</v>
      </c>
      <c r="AZ258" s="47">
        <v>0</v>
      </c>
      <c r="BA258" s="3">
        <f t="shared" si="469"/>
        <v>786</v>
      </c>
      <c r="BB258" s="47">
        <v>54</v>
      </c>
      <c r="BC258" s="47">
        <v>0.34</v>
      </c>
      <c r="BD258" s="47">
        <v>0</v>
      </c>
      <c r="BE258" s="3">
        <f t="shared" si="470"/>
        <v>47.979797979797979</v>
      </c>
      <c r="BF258" s="3">
        <f t="shared" si="471"/>
        <v>0</v>
      </c>
      <c r="BG258" s="3" t="b">
        <f t="shared" si="472"/>
        <v>1</v>
      </c>
      <c r="BJ258" s="12">
        <v>0</v>
      </c>
      <c r="BK258" s="4">
        <f t="shared" si="540"/>
        <v>738.02020202020208</v>
      </c>
      <c r="BL258" s="4">
        <v>0</v>
      </c>
      <c r="BM258" s="4">
        <f t="shared" si="541"/>
        <v>0</v>
      </c>
      <c r="BN258" s="4">
        <f t="shared" si="542"/>
        <v>738.02020202020208</v>
      </c>
      <c r="BO258" s="33"/>
      <c r="BP258" s="47">
        <v>509.08</v>
      </c>
      <c r="BQ258" s="3">
        <v>65820</v>
      </c>
      <c r="BR258" s="4">
        <f t="shared" si="551"/>
        <v>-87</v>
      </c>
      <c r="BT258" s="3">
        <f>BT257</f>
        <v>64247</v>
      </c>
      <c r="BU258" s="47">
        <v>0</v>
      </c>
      <c r="BV258" s="47" t="s">
        <v>15</v>
      </c>
      <c r="BY258" s="47">
        <v>767</v>
      </c>
      <c r="BZ258" s="47">
        <v>786</v>
      </c>
      <c r="CA258" s="47">
        <v>797</v>
      </c>
      <c r="CB258" s="3">
        <f t="shared" si="543"/>
        <v>797</v>
      </c>
      <c r="CC258" s="3">
        <v>0</v>
      </c>
      <c r="CD258" s="47">
        <v>0</v>
      </c>
      <c r="CE258" s="47">
        <v>0</v>
      </c>
      <c r="CF258" s="3">
        <f t="shared" si="474"/>
        <v>797</v>
      </c>
      <c r="CG258" s="47">
        <v>14</v>
      </c>
      <c r="CL258" s="47">
        <v>0</v>
      </c>
      <c r="CM258" s="4">
        <f t="shared" si="544"/>
        <v>47.979797979797979</v>
      </c>
      <c r="CN258" s="4">
        <f t="shared" si="545"/>
        <v>738.02020202020208</v>
      </c>
      <c r="CO258" s="4">
        <f t="shared" si="546"/>
        <v>0</v>
      </c>
      <c r="CP258" s="4">
        <f t="shared" si="547"/>
        <v>11</v>
      </c>
      <c r="CQ258" s="4">
        <f t="shared" si="548"/>
        <v>0</v>
      </c>
      <c r="CR258" s="4">
        <f t="shared" si="549"/>
        <v>0</v>
      </c>
      <c r="CS258" s="4">
        <f t="shared" si="550"/>
        <v>0</v>
      </c>
      <c r="CU258" s="32"/>
      <c r="CV258" s="47">
        <v>359.65</v>
      </c>
      <c r="CW258" s="47">
        <v>513</v>
      </c>
      <c r="CX258" s="4">
        <v>0</v>
      </c>
      <c r="CY258" s="47">
        <v>797</v>
      </c>
      <c r="CZ258" s="47">
        <v>0</v>
      </c>
      <c r="DA258" s="47">
        <v>151</v>
      </c>
      <c r="DB258" s="47">
        <v>500</v>
      </c>
      <c r="DC258" s="47">
        <v>210</v>
      </c>
      <c r="DD258" s="3">
        <f t="shared" si="478"/>
        <v>47.979797979797979</v>
      </c>
      <c r="DE258" s="3">
        <f t="shared" si="479"/>
        <v>0</v>
      </c>
      <c r="DF258" s="4">
        <f t="shared" si="564"/>
        <v>662.02020202020208</v>
      </c>
      <c r="DG258" s="3">
        <f t="shared" si="539"/>
        <v>0</v>
      </c>
      <c r="DH258" s="4">
        <f t="shared" si="475"/>
        <v>0</v>
      </c>
      <c r="DI258" s="3">
        <f t="shared" si="500"/>
        <v>0</v>
      </c>
      <c r="DJ258" s="3">
        <f t="shared" si="568"/>
        <v>87</v>
      </c>
      <c r="DL258" s="3">
        <f t="shared" si="573"/>
        <v>0</v>
      </c>
      <c r="DM258" s="3">
        <f t="shared" si="569"/>
        <v>0</v>
      </c>
      <c r="DN258" s="3">
        <f t="shared" si="570"/>
        <v>0</v>
      </c>
      <c r="DO258" s="3">
        <f t="shared" si="571"/>
        <v>0</v>
      </c>
      <c r="DP258" s="3">
        <f t="shared" si="476"/>
        <v>0</v>
      </c>
      <c r="DS258" s="47">
        <v>0</v>
      </c>
    </row>
    <row r="259" spans="1:123" x14ac:dyDescent="0.3">
      <c r="A259" s="1">
        <v>42626</v>
      </c>
      <c r="B259" s="3">
        <v>119088</v>
      </c>
      <c r="C259" s="4">
        <f t="shared" si="477"/>
        <v>-767</v>
      </c>
      <c r="D259" s="1"/>
      <c r="E259" s="3">
        <f t="shared" si="574"/>
        <v>119088</v>
      </c>
      <c r="F259" s="4">
        <f t="shared" si="575"/>
        <v>-767</v>
      </c>
      <c r="G259" s="4">
        <f t="shared" si="572"/>
        <v>0</v>
      </c>
      <c r="H259" s="33"/>
      <c r="I259" s="3">
        <v>32383</v>
      </c>
      <c r="J259" s="4">
        <f t="shared" si="514"/>
        <v>-89</v>
      </c>
      <c r="K259" s="1"/>
      <c r="L259" s="3">
        <f t="shared" si="517"/>
        <v>32383</v>
      </c>
      <c r="M259" s="4">
        <f t="shared" si="518"/>
        <v>-89</v>
      </c>
      <c r="O259" s="47"/>
      <c r="P259" s="47">
        <v>134</v>
      </c>
      <c r="Q259" s="21">
        <f t="shared" si="553"/>
        <v>89.050505050505052</v>
      </c>
      <c r="R259" s="21">
        <f t="shared" si="554"/>
        <v>44.949494949494948</v>
      </c>
      <c r="S259" s="33"/>
      <c r="T259" s="3">
        <v>65876</v>
      </c>
      <c r="U259" s="4">
        <f t="shared" si="566"/>
        <v>-902</v>
      </c>
      <c r="V259" s="1"/>
      <c r="W259" s="3">
        <f t="shared" si="531"/>
        <v>65876</v>
      </c>
      <c r="X259" s="4">
        <f t="shared" si="525"/>
        <v>-902</v>
      </c>
      <c r="AA259" s="47">
        <v>600</v>
      </c>
      <c r="AB259" s="3">
        <f t="shared" si="552"/>
        <v>600</v>
      </c>
      <c r="AC259" s="3">
        <v>0</v>
      </c>
      <c r="AD259" s="41">
        <f t="shared" si="485"/>
        <v>44.949494949494948</v>
      </c>
      <c r="AE259" s="3">
        <v>98259</v>
      </c>
      <c r="AF259" s="47">
        <v>714</v>
      </c>
      <c r="AG259" s="47">
        <v>214</v>
      </c>
      <c r="AH259" s="4">
        <f t="shared" si="567"/>
        <v>0</v>
      </c>
      <c r="AI259" s="33"/>
      <c r="AJ259" s="47">
        <v>865.23</v>
      </c>
      <c r="AK259" s="3">
        <v>536392</v>
      </c>
      <c r="AL259" s="4">
        <f t="shared" si="562"/>
        <v>-440</v>
      </c>
      <c r="AM259" s="3">
        <v>2420000</v>
      </c>
      <c r="AO259" s="3">
        <f t="shared" si="560"/>
        <v>536392</v>
      </c>
      <c r="AP259" s="4">
        <f t="shared" si="561"/>
        <v>-440</v>
      </c>
      <c r="AQ259" s="47" t="s">
        <v>13</v>
      </c>
      <c r="AT259" s="47">
        <v>714</v>
      </c>
      <c r="AV259" s="47">
        <v>887</v>
      </c>
      <c r="AW259" s="4">
        <f t="shared" si="557"/>
        <v>664.77777777777783</v>
      </c>
      <c r="AX259" s="3">
        <f t="shared" si="558"/>
        <v>222.22222222222223</v>
      </c>
      <c r="AY259" s="47">
        <v>0</v>
      </c>
      <c r="AZ259" s="47">
        <v>0</v>
      </c>
      <c r="BA259" s="3">
        <f t="shared" ref="BA259:BA276" si="576">AV259+AY259+AZ259</f>
        <v>887</v>
      </c>
      <c r="BB259" s="47">
        <v>49</v>
      </c>
      <c r="BC259" s="47">
        <v>0.31</v>
      </c>
      <c r="BD259" s="47">
        <v>0</v>
      </c>
      <c r="BE259" s="3">
        <f t="shared" ref="BE259:BE276" si="577">IF(AD259&lt;BA259,AD259,BA259)</f>
        <v>44.949494949494948</v>
      </c>
      <c r="BF259" s="3">
        <f t="shared" ref="BF259:BF276" si="578">IF(BA259-BE259&gt;AC259,AC259,BA259-BE259)</f>
        <v>0</v>
      </c>
      <c r="BG259" s="3" t="b">
        <f t="shared" ref="BG259:BG276" si="579">IF(BF259+BE259=AD259+AC259,TRUE,FALSE)</f>
        <v>1</v>
      </c>
      <c r="BJ259" s="12">
        <v>0</v>
      </c>
      <c r="BK259" s="4">
        <f t="shared" si="540"/>
        <v>842.05050505050508</v>
      </c>
      <c r="BL259" s="4">
        <v>0</v>
      </c>
      <c r="BM259" s="4">
        <f t="shared" si="541"/>
        <v>0</v>
      </c>
      <c r="BN259" s="4">
        <f t="shared" si="542"/>
        <v>842.05050505050508</v>
      </c>
      <c r="BO259" s="33"/>
      <c r="BP259" s="47">
        <v>509.12</v>
      </c>
      <c r="BQ259" s="3">
        <v>65870</v>
      </c>
      <c r="BR259" s="4">
        <f t="shared" si="551"/>
        <v>50</v>
      </c>
      <c r="BT259" s="3">
        <f>BT258</f>
        <v>64247</v>
      </c>
      <c r="BU259" s="47">
        <v>0</v>
      </c>
      <c r="BV259" s="47" t="s">
        <v>14</v>
      </c>
      <c r="BY259" s="47">
        <v>882</v>
      </c>
      <c r="BZ259" s="47">
        <v>887</v>
      </c>
      <c r="CA259" s="47">
        <v>845</v>
      </c>
      <c r="CB259" s="3">
        <f t="shared" si="543"/>
        <v>845</v>
      </c>
      <c r="CC259" s="3">
        <v>0</v>
      </c>
      <c r="CD259" s="47">
        <v>0</v>
      </c>
      <c r="CE259" s="47">
        <v>0</v>
      </c>
      <c r="CF259" s="3">
        <f t="shared" ref="CF259:CF276" si="580">CA259+CD259+CE259</f>
        <v>845</v>
      </c>
      <c r="CG259" s="47">
        <v>12</v>
      </c>
      <c r="CL259" s="47">
        <v>0</v>
      </c>
      <c r="CM259" s="4">
        <f t="shared" si="544"/>
        <v>44.949494949494948</v>
      </c>
      <c r="CN259" s="4">
        <f t="shared" si="545"/>
        <v>800.05050505050508</v>
      </c>
      <c r="CO259" s="4">
        <f t="shared" si="546"/>
        <v>0</v>
      </c>
      <c r="CP259" s="4">
        <f t="shared" si="547"/>
        <v>0</v>
      </c>
      <c r="CQ259" s="4">
        <f t="shared" si="548"/>
        <v>0</v>
      </c>
      <c r="CR259" s="4">
        <f t="shared" si="549"/>
        <v>42</v>
      </c>
      <c r="CS259" s="4">
        <f t="shared" si="550"/>
        <v>0</v>
      </c>
      <c r="CU259" s="32"/>
      <c r="CV259" s="47">
        <v>359.65</v>
      </c>
      <c r="CW259" s="47">
        <v>513</v>
      </c>
      <c r="CX259" s="4">
        <v>0</v>
      </c>
      <c r="CY259" s="47">
        <v>845</v>
      </c>
      <c r="CZ259" s="47">
        <v>0</v>
      </c>
      <c r="DA259" s="47">
        <v>152</v>
      </c>
      <c r="DB259" s="47">
        <v>536</v>
      </c>
      <c r="DC259" s="47">
        <v>221</v>
      </c>
      <c r="DD259" s="3">
        <f t="shared" si="478"/>
        <v>44.949494949494948</v>
      </c>
      <c r="DE259" s="3">
        <f t="shared" si="479"/>
        <v>0</v>
      </c>
      <c r="DF259" s="4">
        <f t="shared" si="564"/>
        <v>712.05050505050508</v>
      </c>
      <c r="DG259" s="3">
        <f t="shared" si="539"/>
        <v>0</v>
      </c>
      <c r="DH259" s="4">
        <f t="shared" ref="DH259:DH276" si="581">MIN(CO259,DB259+DC259-DD259-DE259-DF259-DG259)</f>
        <v>0</v>
      </c>
      <c r="DI259" s="3">
        <f t="shared" si="500"/>
        <v>0</v>
      </c>
      <c r="DJ259" s="3">
        <f t="shared" si="568"/>
        <v>88</v>
      </c>
      <c r="DL259" s="3">
        <f t="shared" si="573"/>
        <v>0</v>
      </c>
      <c r="DM259" s="3">
        <f t="shared" si="569"/>
        <v>0</v>
      </c>
      <c r="DN259" s="3">
        <f t="shared" si="570"/>
        <v>0</v>
      </c>
      <c r="DO259" s="3">
        <f t="shared" si="571"/>
        <v>0</v>
      </c>
      <c r="DP259" s="3">
        <f t="shared" ref="DP259:DP276" si="582">IF(AND(AP259&gt;0,G259/1.9835&gt;0),MIN(G259,AP259/1.9835),0)</f>
        <v>0</v>
      </c>
      <c r="DS259" s="47">
        <v>0</v>
      </c>
    </row>
    <row r="260" spans="1:123" x14ac:dyDescent="0.3">
      <c r="A260" s="1">
        <v>42627</v>
      </c>
      <c r="B260" s="3">
        <v>118782</v>
      </c>
      <c r="C260" s="4">
        <f t="shared" ref="C260:C276" si="583">B260-B259</f>
        <v>-306</v>
      </c>
      <c r="D260" s="1"/>
      <c r="E260" s="3">
        <f t="shared" si="574"/>
        <v>118782</v>
      </c>
      <c r="F260" s="4">
        <f t="shared" si="575"/>
        <v>-306</v>
      </c>
      <c r="G260" s="4">
        <f t="shared" si="572"/>
        <v>0</v>
      </c>
      <c r="H260" s="33"/>
      <c r="I260" s="3">
        <v>32302</v>
      </c>
      <c r="J260" s="4">
        <f t="shared" si="514"/>
        <v>-81</v>
      </c>
      <c r="K260" s="1"/>
      <c r="L260" s="3">
        <f t="shared" si="517"/>
        <v>32302</v>
      </c>
      <c r="M260" s="4">
        <f t="shared" si="518"/>
        <v>-81</v>
      </c>
      <c r="O260" s="47"/>
      <c r="P260" s="47">
        <v>135</v>
      </c>
      <c r="Q260" s="21">
        <f t="shared" si="553"/>
        <v>94.090909090909093</v>
      </c>
      <c r="R260" s="21">
        <f t="shared" si="554"/>
        <v>40.909090909090907</v>
      </c>
      <c r="S260" s="33"/>
      <c r="T260" s="3">
        <v>65224</v>
      </c>
      <c r="U260" s="4">
        <f t="shared" si="566"/>
        <v>-652</v>
      </c>
      <c r="V260" s="1"/>
      <c r="W260" s="3">
        <f t="shared" si="531"/>
        <v>65224</v>
      </c>
      <c r="X260" s="4">
        <f t="shared" si="525"/>
        <v>-652</v>
      </c>
      <c r="AA260" s="47">
        <v>466</v>
      </c>
      <c r="AB260" s="3">
        <f t="shared" si="552"/>
        <v>466</v>
      </c>
      <c r="AC260" s="3">
        <v>0</v>
      </c>
      <c r="AD260" s="41">
        <f t="shared" si="485"/>
        <v>40.909090909090907</v>
      </c>
      <c r="AE260" s="3">
        <v>97526</v>
      </c>
      <c r="AF260" s="47">
        <v>703</v>
      </c>
      <c r="AG260" s="47">
        <v>333</v>
      </c>
      <c r="AH260" s="4">
        <f t="shared" si="567"/>
        <v>0</v>
      </c>
      <c r="AI260" s="33"/>
      <c r="AJ260" s="47">
        <v>865.32</v>
      </c>
      <c r="AK260" s="3">
        <v>536832</v>
      </c>
      <c r="AL260" s="4">
        <f t="shared" si="562"/>
        <v>440</v>
      </c>
      <c r="AM260" s="3">
        <v>2420000</v>
      </c>
      <c r="AO260" s="3">
        <f>AO259</f>
        <v>536392</v>
      </c>
      <c r="AP260" s="4">
        <f t="shared" si="561"/>
        <v>0</v>
      </c>
      <c r="AQ260" s="47" t="s">
        <v>14</v>
      </c>
      <c r="AT260" s="47">
        <v>703</v>
      </c>
      <c r="AV260" s="47">
        <v>442</v>
      </c>
      <c r="AW260" s="4">
        <f t="shared" si="557"/>
        <v>442</v>
      </c>
      <c r="AX260" s="3">
        <f t="shared" si="558"/>
        <v>0</v>
      </c>
      <c r="AY260" s="47">
        <v>0</v>
      </c>
      <c r="AZ260" s="47">
        <v>0</v>
      </c>
      <c r="BA260" s="3">
        <f t="shared" si="576"/>
        <v>442</v>
      </c>
      <c r="BB260" s="47">
        <v>39</v>
      </c>
      <c r="BC260" s="47">
        <v>0.25</v>
      </c>
      <c r="BD260" s="47">
        <v>0</v>
      </c>
      <c r="BE260" s="3">
        <f t="shared" si="577"/>
        <v>40.909090909090907</v>
      </c>
      <c r="BF260" s="3">
        <f t="shared" si="578"/>
        <v>0</v>
      </c>
      <c r="BG260" s="3" t="b">
        <f t="shared" si="579"/>
        <v>1</v>
      </c>
      <c r="BJ260" s="12">
        <v>0</v>
      </c>
      <c r="BK260" s="4">
        <f t="shared" si="540"/>
        <v>401.09090909090912</v>
      </c>
      <c r="BL260" s="4">
        <f>AL260/1.98</f>
        <v>222.22222222222223</v>
      </c>
      <c r="BM260" s="4">
        <f t="shared" si="541"/>
        <v>222.22222222222223</v>
      </c>
      <c r="BN260" s="4">
        <f t="shared" si="542"/>
        <v>623.31313131313141</v>
      </c>
      <c r="BO260" s="33"/>
      <c r="BP260" s="47">
        <v>508.35</v>
      </c>
      <c r="BQ260" s="3">
        <v>64920</v>
      </c>
      <c r="BR260" s="4">
        <f t="shared" si="551"/>
        <v>-950</v>
      </c>
      <c r="BT260" s="3">
        <f t="shared" ref="BT260:BT263" si="584">BT259</f>
        <v>64247</v>
      </c>
      <c r="BU260" s="47">
        <v>0</v>
      </c>
      <c r="BV260" s="47" t="s">
        <v>15</v>
      </c>
      <c r="BY260" s="47">
        <v>412</v>
      </c>
      <c r="BZ260" s="47">
        <v>442</v>
      </c>
      <c r="CA260" s="47">
        <v>881</v>
      </c>
      <c r="CB260" s="3">
        <f t="shared" si="543"/>
        <v>881</v>
      </c>
      <c r="CC260" s="3">
        <v>0</v>
      </c>
      <c r="CD260" s="47">
        <v>0</v>
      </c>
      <c r="CE260" s="47">
        <v>0</v>
      </c>
      <c r="CF260" s="3">
        <f t="shared" si="580"/>
        <v>881</v>
      </c>
      <c r="CG260" s="47">
        <v>10</v>
      </c>
      <c r="CL260" s="47">
        <v>0</v>
      </c>
      <c r="CM260" s="4">
        <f t="shared" si="544"/>
        <v>40.909090909090907</v>
      </c>
      <c r="CN260" s="4">
        <f t="shared" si="545"/>
        <v>401.09090909090912</v>
      </c>
      <c r="CO260" s="4">
        <f t="shared" si="546"/>
        <v>0</v>
      </c>
      <c r="CP260" s="4">
        <f t="shared" si="547"/>
        <v>439</v>
      </c>
      <c r="CQ260" s="4">
        <f t="shared" si="548"/>
        <v>0</v>
      </c>
      <c r="CR260" s="4">
        <f t="shared" si="549"/>
        <v>0</v>
      </c>
      <c r="CS260" s="4">
        <f t="shared" si="550"/>
        <v>0</v>
      </c>
      <c r="CU260" s="32"/>
      <c r="CV260" s="47">
        <v>359.67</v>
      </c>
      <c r="CW260" s="47">
        <v>514</v>
      </c>
      <c r="CX260" s="4">
        <v>1</v>
      </c>
      <c r="CY260" s="47">
        <v>881</v>
      </c>
      <c r="CZ260" s="47">
        <v>0</v>
      </c>
      <c r="DA260" s="47">
        <v>152</v>
      </c>
      <c r="DB260" s="47">
        <v>554</v>
      </c>
      <c r="DC260" s="47">
        <v>240</v>
      </c>
      <c r="DD260" s="3">
        <f t="shared" ref="DD260:DD276" si="585">MIN(CM260,DB260+DC260)</f>
        <v>40.909090909090907</v>
      </c>
      <c r="DE260" s="3">
        <f t="shared" ref="DE260:DE276" si="586">MIN(DB260+DC260-DD260,CL260)</f>
        <v>0</v>
      </c>
      <c r="DF260" s="4">
        <f t="shared" si="564"/>
        <v>753.09090909090912</v>
      </c>
      <c r="DG260" s="3">
        <f t="shared" si="539"/>
        <v>0</v>
      </c>
      <c r="DH260" s="4">
        <f t="shared" si="581"/>
        <v>0</v>
      </c>
      <c r="DI260" s="3">
        <f t="shared" si="500"/>
        <v>0</v>
      </c>
      <c r="DJ260" s="3">
        <f t="shared" si="568"/>
        <v>87</v>
      </c>
      <c r="DL260" s="3">
        <f t="shared" si="573"/>
        <v>0</v>
      </c>
      <c r="DM260" s="3">
        <f t="shared" si="569"/>
        <v>0</v>
      </c>
      <c r="DN260" s="3">
        <f t="shared" si="570"/>
        <v>0</v>
      </c>
      <c r="DO260" s="3">
        <f t="shared" si="571"/>
        <v>0</v>
      </c>
      <c r="DP260" s="3">
        <f t="shared" si="582"/>
        <v>0</v>
      </c>
      <c r="DS260" s="47">
        <v>0</v>
      </c>
    </row>
    <row r="261" spans="1:123" x14ac:dyDescent="0.3">
      <c r="A261" s="1">
        <v>42628</v>
      </c>
      <c r="B261" s="3">
        <v>118477</v>
      </c>
      <c r="C261" s="4">
        <f t="shared" si="583"/>
        <v>-305</v>
      </c>
      <c r="D261" s="1"/>
      <c r="E261" s="3">
        <f t="shared" si="574"/>
        <v>118477</v>
      </c>
      <c r="F261" s="4">
        <f t="shared" si="575"/>
        <v>-305</v>
      </c>
      <c r="G261" s="4">
        <f t="shared" si="572"/>
        <v>0</v>
      </c>
      <c r="H261" s="33"/>
      <c r="I261" s="3">
        <v>32218</v>
      </c>
      <c r="J261" s="4">
        <f t="shared" si="514"/>
        <v>-84</v>
      </c>
      <c r="K261" s="1"/>
      <c r="L261" s="3">
        <f t="shared" si="517"/>
        <v>32218</v>
      </c>
      <c r="M261" s="4">
        <f t="shared" si="518"/>
        <v>-84</v>
      </c>
      <c r="O261" s="47"/>
      <c r="P261" s="47">
        <v>132</v>
      </c>
      <c r="Q261" s="21">
        <f t="shared" si="553"/>
        <v>89.575757575757578</v>
      </c>
      <c r="R261" s="21">
        <f t="shared" si="554"/>
        <v>42.424242424242422</v>
      </c>
      <c r="S261" s="33"/>
      <c r="T261" s="3">
        <v>64690</v>
      </c>
      <c r="U261" s="4">
        <f t="shared" si="566"/>
        <v>-534</v>
      </c>
      <c r="V261" s="1"/>
      <c r="W261" s="3">
        <f t="shared" si="531"/>
        <v>64690</v>
      </c>
      <c r="X261" s="4">
        <f t="shared" si="525"/>
        <v>-534</v>
      </c>
      <c r="AA261" s="47">
        <v>402</v>
      </c>
      <c r="AB261" s="3">
        <f t="shared" si="552"/>
        <v>402</v>
      </c>
      <c r="AC261" s="3">
        <v>0</v>
      </c>
      <c r="AD261" s="41">
        <f t="shared" si="485"/>
        <v>42.424242424242422</v>
      </c>
      <c r="AE261" s="3">
        <v>96908</v>
      </c>
      <c r="AF261" s="47">
        <v>694</v>
      </c>
      <c r="AG261" s="47">
        <v>382</v>
      </c>
      <c r="AH261" s="4">
        <f t="shared" si="567"/>
        <v>0</v>
      </c>
      <c r="AI261" s="33"/>
      <c r="AJ261" s="47">
        <v>865.28</v>
      </c>
      <c r="AK261" s="3">
        <v>536636</v>
      </c>
      <c r="AL261" s="4">
        <f t="shared" si="562"/>
        <v>-196</v>
      </c>
      <c r="AM261" s="3">
        <v>2410217</v>
      </c>
      <c r="AO261" s="3">
        <f>AO260</f>
        <v>536392</v>
      </c>
      <c r="AP261" s="4">
        <f t="shared" ref="AP261:AP264" si="587">AO261-AO260</f>
        <v>0</v>
      </c>
      <c r="AQ261" s="47" t="s">
        <v>15</v>
      </c>
      <c r="AT261" s="47">
        <v>694</v>
      </c>
      <c r="AV261" s="47">
        <v>754</v>
      </c>
      <c r="AW261" s="4">
        <f t="shared" si="557"/>
        <v>754</v>
      </c>
      <c r="AX261" s="3">
        <f t="shared" si="558"/>
        <v>0</v>
      </c>
      <c r="AY261" s="47">
        <v>0</v>
      </c>
      <c r="AZ261" s="47">
        <v>0</v>
      </c>
      <c r="BA261" s="3">
        <f t="shared" si="576"/>
        <v>754</v>
      </c>
      <c r="BB261" s="47">
        <v>39</v>
      </c>
      <c r="BC261" s="47">
        <v>0.25</v>
      </c>
      <c r="BD261" s="47">
        <v>0</v>
      </c>
      <c r="BE261" s="3">
        <f t="shared" si="577"/>
        <v>42.424242424242422</v>
      </c>
      <c r="BF261" s="3">
        <f t="shared" si="578"/>
        <v>0</v>
      </c>
      <c r="BG261" s="3" t="b">
        <f t="shared" si="579"/>
        <v>1</v>
      </c>
      <c r="BJ261" s="12">
        <v>0</v>
      </c>
      <c r="BK261" s="4">
        <f t="shared" si="540"/>
        <v>711.57575757575762</v>
      </c>
      <c r="BL261" s="4">
        <v>0</v>
      </c>
      <c r="BM261" s="4">
        <f t="shared" si="541"/>
        <v>0</v>
      </c>
      <c r="BN261" s="4">
        <f t="shared" si="542"/>
        <v>711.57575757575762</v>
      </c>
      <c r="BO261" s="33"/>
      <c r="BP261" s="47">
        <v>508.12</v>
      </c>
      <c r="BQ261" s="3">
        <v>64637</v>
      </c>
      <c r="BR261" s="4">
        <f t="shared" si="551"/>
        <v>-283</v>
      </c>
      <c r="BT261" s="3">
        <f t="shared" si="584"/>
        <v>64247</v>
      </c>
      <c r="BU261" s="47">
        <v>0</v>
      </c>
      <c r="BV261" s="47" t="s">
        <v>15</v>
      </c>
      <c r="BY261" s="47">
        <v>762</v>
      </c>
      <c r="BZ261" s="47">
        <v>754</v>
      </c>
      <c r="CA261" s="47">
        <v>895</v>
      </c>
      <c r="CB261" s="3">
        <f t="shared" si="543"/>
        <v>895</v>
      </c>
      <c r="CC261" s="3">
        <v>0</v>
      </c>
      <c r="CD261" s="47">
        <v>0</v>
      </c>
      <c r="CE261" s="47">
        <v>0</v>
      </c>
      <c r="CF261" s="3">
        <f t="shared" si="580"/>
        <v>895</v>
      </c>
      <c r="CG261" s="47">
        <v>10</v>
      </c>
      <c r="CL261" s="47">
        <v>0</v>
      </c>
      <c r="CM261" s="4">
        <f t="shared" si="544"/>
        <v>42.424242424242422</v>
      </c>
      <c r="CN261" s="4">
        <f t="shared" si="545"/>
        <v>711.57575757575762</v>
      </c>
      <c r="CO261" s="4">
        <f t="shared" si="546"/>
        <v>0</v>
      </c>
      <c r="CP261" s="4">
        <f t="shared" si="547"/>
        <v>141</v>
      </c>
      <c r="CQ261" s="4">
        <f t="shared" si="548"/>
        <v>0</v>
      </c>
      <c r="CR261" s="4">
        <f t="shared" si="549"/>
        <v>0</v>
      </c>
      <c r="CS261" s="4">
        <f t="shared" si="550"/>
        <v>0</v>
      </c>
      <c r="CU261" s="32"/>
      <c r="CV261" s="47">
        <v>359.67</v>
      </c>
      <c r="CW261" s="47">
        <v>514</v>
      </c>
      <c r="CX261" s="4">
        <v>0</v>
      </c>
      <c r="CY261" s="47">
        <v>895</v>
      </c>
      <c r="CZ261" s="47">
        <v>0</v>
      </c>
      <c r="DA261" s="47">
        <v>151</v>
      </c>
      <c r="DB261" s="47">
        <v>596</v>
      </c>
      <c r="DC261" s="47">
        <v>215</v>
      </c>
      <c r="DD261" s="3">
        <f t="shared" si="585"/>
        <v>42.424242424242422</v>
      </c>
      <c r="DE261" s="3">
        <f t="shared" si="586"/>
        <v>0</v>
      </c>
      <c r="DF261" s="4">
        <f t="shared" si="564"/>
        <v>768.57575757575762</v>
      </c>
      <c r="DG261" s="3">
        <f t="shared" si="539"/>
        <v>0</v>
      </c>
      <c r="DH261" s="4">
        <f t="shared" si="581"/>
        <v>0</v>
      </c>
      <c r="DI261" s="3">
        <f t="shared" si="500"/>
        <v>0</v>
      </c>
      <c r="DJ261" s="3">
        <f t="shared" si="568"/>
        <v>84</v>
      </c>
      <c r="DL261" s="3">
        <f t="shared" si="573"/>
        <v>0</v>
      </c>
      <c r="DM261" s="3">
        <f t="shared" si="569"/>
        <v>0</v>
      </c>
      <c r="DN261" s="3">
        <f t="shared" si="570"/>
        <v>0</v>
      </c>
      <c r="DO261" s="3">
        <f t="shared" si="571"/>
        <v>0</v>
      </c>
      <c r="DP261" s="3">
        <f t="shared" si="582"/>
        <v>0</v>
      </c>
      <c r="DS261" s="47">
        <v>0</v>
      </c>
    </row>
    <row r="262" spans="1:123" x14ac:dyDescent="0.3">
      <c r="A262" s="1">
        <v>42629</v>
      </c>
      <c r="B262" s="3">
        <v>118172</v>
      </c>
      <c r="C262" s="4">
        <f t="shared" si="583"/>
        <v>-305</v>
      </c>
      <c r="D262" s="1"/>
      <c r="E262" s="3">
        <f t="shared" si="574"/>
        <v>118172</v>
      </c>
      <c r="F262" s="4">
        <f t="shared" si="575"/>
        <v>-305</v>
      </c>
      <c r="G262" s="4">
        <f t="shared" si="572"/>
        <v>0</v>
      </c>
      <c r="H262" s="33"/>
      <c r="I262" s="3">
        <v>32058</v>
      </c>
      <c r="J262" s="4">
        <f t="shared" si="514"/>
        <v>-160</v>
      </c>
      <c r="K262" s="1"/>
      <c r="L262" s="3">
        <f t="shared" si="517"/>
        <v>32058</v>
      </c>
      <c r="M262" s="4">
        <f t="shared" si="518"/>
        <v>-160</v>
      </c>
      <c r="O262" s="47"/>
      <c r="P262" s="47">
        <v>174</v>
      </c>
      <c r="Q262" s="21">
        <f t="shared" si="553"/>
        <v>93.191919191919197</v>
      </c>
      <c r="R262" s="21">
        <f t="shared" si="554"/>
        <v>80.808080808080803</v>
      </c>
      <c r="S262" s="33"/>
      <c r="T262" s="3">
        <v>64250</v>
      </c>
      <c r="U262" s="4">
        <f t="shared" si="566"/>
        <v>-440</v>
      </c>
      <c r="V262" s="1"/>
      <c r="W262" s="3">
        <f t="shared" si="531"/>
        <v>64250</v>
      </c>
      <c r="X262" s="4">
        <f t="shared" si="525"/>
        <v>-440</v>
      </c>
      <c r="AA262" s="47">
        <v>401</v>
      </c>
      <c r="AB262" s="3">
        <f t="shared" si="552"/>
        <v>401</v>
      </c>
      <c r="AC262" s="3">
        <v>0</v>
      </c>
      <c r="AD262" s="41">
        <f t="shared" si="485"/>
        <v>80.808080808080803</v>
      </c>
      <c r="AE262" s="3">
        <v>96308</v>
      </c>
      <c r="AF262" s="47">
        <v>587</v>
      </c>
      <c r="AG262" s="47">
        <v>285</v>
      </c>
      <c r="AH262" s="4">
        <f t="shared" si="567"/>
        <v>0</v>
      </c>
      <c r="AI262" s="33"/>
      <c r="AJ262" s="47">
        <v>865.14</v>
      </c>
      <c r="AK262" s="3">
        <v>535952</v>
      </c>
      <c r="AL262" s="4">
        <f t="shared" si="562"/>
        <v>-684</v>
      </c>
      <c r="AM262" s="3">
        <v>2400435</v>
      </c>
      <c r="AO262" s="3">
        <f t="shared" ref="AO262:AO264" si="588">AK262</f>
        <v>535952</v>
      </c>
      <c r="AP262" s="4">
        <f t="shared" si="587"/>
        <v>-440</v>
      </c>
      <c r="AQ262" s="47" t="s">
        <v>16</v>
      </c>
      <c r="AT262" s="47">
        <v>587</v>
      </c>
      <c r="AV262" s="47">
        <v>888</v>
      </c>
      <c r="AW262" s="4">
        <f t="shared" ref="AW262:AW272" si="589">AV262-AX262</f>
        <v>665.77777777777783</v>
      </c>
      <c r="AX262" s="3">
        <f t="shared" ref="AX262:AX272" si="590">IF(AV262&lt;=-AP262/1.98,AV262,-AP262/1.98)</f>
        <v>222.22222222222223</v>
      </c>
      <c r="AY262" s="47">
        <v>0</v>
      </c>
      <c r="AZ262" s="47">
        <v>0</v>
      </c>
      <c r="BA262" s="3">
        <f t="shared" si="576"/>
        <v>888</v>
      </c>
      <c r="BB262" s="47">
        <v>44</v>
      </c>
      <c r="BC262" s="47">
        <v>0.28000000000000003</v>
      </c>
      <c r="BD262" s="47">
        <v>0</v>
      </c>
      <c r="BE262" s="3">
        <f t="shared" si="577"/>
        <v>80.808080808080803</v>
      </c>
      <c r="BF262" s="3">
        <f t="shared" si="578"/>
        <v>0</v>
      </c>
      <c r="BG262" s="3" t="b">
        <f t="shared" si="579"/>
        <v>1</v>
      </c>
      <c r="BJ262" s="12">
        <v>0</v>
      </c>
      <c r="BK262" s="4">
        <f t="shared" si="540"/>
        <v>807.19191919191917</v>
      </c>
      <c r="BL262" s="4">
        <v>0</v>
      </c>
      <c r="BM262" s="4">
        <f t="shared" si="541"/>
        <v>0</v>
      </c>
      <c r="BN262" s="4">
        <f t="shared" si="542"/>
        <v>807.19191919191917</v>
      </c>
      <c r="BO262" s="33"/>
      <c r="BP262" s="47">
        <v>508.03</v>
      </c>
      <c r="BQ262" s="3">
        <v>64526</v>
      </c>
      <c r="BR262" s="4">
        <f t="shared" si="551"/>
        <v>-111</v>
      </c>
      <c r="BT262" s="3">
        <f t="shared" si="584"/>
        <v>64247</v>
      </c>
      <c r="BU262" s="47">
        <v>0</v>
      </c>
      <c r="BV262" s="47" t="s">
        <v>15</v>
      </c>
      <c r="BY262" s="47">
        <v>880</v>
      </c>
      <c r="BZ262" s="47">
        <v>888</v>
      </c>
      <c r="CA262" s="47">
        <v>925</v>
      </c>
      <c r="CB262" s="3">
        <f t="shared" si="543"/>
        <v>925</v>
      </c>
      <c r="CC262" s="3">
        <v>0</v>
      </c>
      <c r="CD262" s="47">
        <v>0</v>
      </c>
      <c r="CE262" s="47">
        <v>0</v>
      </c>
      <c r="CF262" s="3">
        <f t="shared" si="580"/>
        <v>925</v>
      </c>
      <c r="CG262" s="47">
        <v>11</v>
      </c>
      <c r="CL262" s="47">
        <v>0</v>
      </c>
      <c r="CM262" s="4">
        <f t="shared" si="544"/>
        <v>80.808080808080803</v>
      </c>
      <c r="CN262" s="4">
        <f t="shared" si="545"/>
        <v>807.19191919191917</v>
      </c>
      <c r="CO262" s="4">
        <f t="shared" si="546"/>
        <v>0</v>
      </c>
      <c r="CP262" s="4">
        <f t="shared" si="547"/>
        <v>37</v>
      </c>
      <c r="CQ262" s="4">
        <f t="shared" si="548"/>
        <v>0</v>
      </c>
      <c r="CR262" s="4">
        <f t="shared" si="549"/>
        <v>0</v>
      </c>
      <c r="CS262" s="4">
        <f t="shared" si="550"/>
        <v>0</v>
      </c>
      <c r="CU262" s="32"/>
      <c r="CV262" s="47">
        <v>359.65</v>
      </c>
      <c r="CW262" s="47">
        <v>513</v>
      </c>
      <c r="CX262" s="4">
        <v>-1</v>
      </c>
      <c r="CY262" s="47">
        <v>925</v>
      </c>
      <c r="CZ262" s="47">
        <v>0</v>
      </c>
      <c r="DA262" s="47">
        <v>150</v>
      </c>
      <c r="DB262" s="47">
        <v>637</v>
      </c>
      <c r="DC262" s="47">
        <v>205</v>
      </c>
      <c r="DD262" s="3">
        <f t="shared" si="585"/>
        <v>80.808080808080803</v>
      </c>
      <c r="DE262" s="3">
        <f t="shared" si="586"/>
        <v>0</v>
      </c>
      <c r="DF262" s="4">
        <f t="shared" si="564"/>
        <v>761.19191919191917</v>
      </c>
      <c r="DG262" s="3">
        <f t="shared" si="539"/>
        <v>0</v>
      </c>
      <c r="DH262" s="4">
        <f t="shared" si="581"/>
        <v>0</v>
      </c>
      <c r="DI262" s="3">
        <f t="shared" si="500"/>
        <v>0</v>
      </c>
      <c r="DJ262" s="3">
        <f t="shared" si="568"/>
        <v>83</v>
      </c>
      <c r="DL262" s="3">
        <f t="shared" si="573"/>
        <v>0</v>
      </c>
      <c r="DM262" s="3">
        <f t="shared" si="569"/>
        <v>0</v>
      </c>
      <c r="DN262" s="3">
        <f t="shared" si="570"/>
        <v>0</v>
      </c>
      <c r="DO262" s="3">
        <f t="shared" si="571"/>
        <v>0</v>
      </c>
      <c r="DP262" s="3">
        <f t="shared" si="582"/>
        <v>0</v>
      </c>
      <c r="DS262" s="47">
        <v>0</v>
      </c>
    </row>
    <row r="263" spans="1:123" x14ac:dyDescent="0.3">
      <c r="A263" s="1">
        <v>42630</v>
      </c>
      <c r="B263" s="3">
        <v>117715</v>
      </c>
      <c r="C263" s="4">
        <f t="shared" si="583"/>
        <v>-457</v>
      </c>
      <c r="D263" s="1"/>
      <c r="E263" s="3">
        <f t="shared" si="574"/>
        <v>117715</v>
      </c>
      <c r="F263" s="4">
        <f t="shared" si="575"/>
        <v>-457</v>
      </c>
      <c r="G263" s="4">
        <f t="shared" si="572"/>
        <v>0</v>
      </c>
      <c r="H263" s="33"/>
      <c r="I263" s="3">
        <v>31940</v>
      </c>
      <c r="J263" s="4">
        <f t="shared" si="514"/>
        <v>-118</v>
      </c>
      <c r="K263" s="1"/>
      <c r="L263" s="3">
        <f t="shared" si="517"/>
        <v>31940</v>
      </c>
      <c r="M263" s="4">
        <f t="shared" si="518"/>
        <v>-118</v>
      </c>
      <c r="O263" s="47"/>
      <c r="P263" s="47">
        <v>143</v>
      </c>
      <c r="Q263" s="21">
        <f t="shared" si="553"/>
        <v>83.404040404040401</v>
      </c>
      <c r="R263" s="21">
        <f t="shared" si="554"/>
        <v>59.595959595959599</v>
      </c>
      <c r="S263" s="33"/>
      <c r="T263" s="3">
        <v>63738</v>
      </c>
      <c r="U263" s="4">
        <f t="shared" si="566"/>
        <v>-512</v>
      </c>
      <c r="V263" s="1"/>
      <c r="W263" s="3">
        <f t="shared" si="531"/>
        <v>63738</v>
      </c>
      <c r="X263" s="4">
        <f t="shared" si="525"/>
        <v>-512</v>
      </c>
      <c r="AA263" s="47">
        <v>401</v>
      </c>
      <c r="AB263" s="3">
        <f t="shared" si="552"/>
        <v>401</v>
      </c>
      <c r="AC263" s="3">
        <v>0</v>
      </c>
      <c r="AD263" s="41">
        <f t="shared" si="485"/>
        <v>59.595959595959599</v>
      </c>
      <c r="AE263" s="3">
        <v>95678</v>
      </c>
      <c r="AF263" s="47">
        <v>603</v>
      </c>
      <c r="AG263" s="47">
        <v>285</v>
      </c>
      <c r="AH263" s="4">
        <f t="shared" si="567"/>
        <v>0</v>
      </c>
      <c r="AI263" s="33"/>
      <c r="AJ263" s="47">
        <v>864.99</v>
      </c>
      <c r="AK263" s="3">
        <v>535219</v>
      </c>
      <c r="AL263" s="4">
        <f t="shared" si="562"/>
        <v>-733</v>
      </c>
      <c r="AM263" s="3">
        <v>2390652</v>
      </c>
      <c r="AO263" s="3">
        <f t="shared" si="588"/>
        <v>535219</v>
      </c>
      <c r="AP263" s="4">
        <f t="shared" si="587"/>
        <v>-733</v>
      </c>
      <c r="AQ263" s="47" t="s">
        <v>13</v>
      </c>
      <c r="AT263" s="47">
        <v>603</v>
      </c>
      <c r="AV263" s="47">
        <v>926</v>
      </c>
      <c r="AW263" s="4">
        <f t="shared" si="589"/>
        <v>555.79797979797979</v>
      </c>
      <c r="AX263" s="3">
        <f t="shared" si="590"/>
        <v>370.20202020202021</v>
      </c>
      <c r="AY263" s="47">
        <v>0</v>
      </c>
      <c r="AZ263" s="47">
        <v>0</v>
      </c>
      <c r="BA263" s="3">
        <f t="shared" si="576"/>
        <v>926</v>
      </c>
      <c r="BB263" s="47">
        <v>47</v>
      </c>
      <c r="BC263" s="47">
        <v>0.3</v>
      </c>
      <c r="BD263" s="47">
        <v>0</v>
      </c>
      <c r="BE263" s="3">
        <f t="shared" si="577"/>
        <v>59.595959595959599</v>
      </c>
      <c r="BF263" s="3">
        <f t="shared" si="578"/>
        <v>0</v>
      </c>
      <c r="BG263" s="3" t="b">
        <f t="shared" si="579"/>
        <v>1</v>
      </c>
      <c r="BJ263" s="12">
        <v>0</v>
      </c>
      <c r="BK263" s="4">
        <f t="shared" si="540"/>
        <v>866.40404040404042</v>
      </c>
      <c r="BL263" s="4">
        <v>0</v>
      </c>
      <c r="BM263" s="4">
        <f t="shared" si="541"/>
        <v>0</v>
      </c>
      <c r="BN263" s="4">
        <f t="shared" si="542"/>
        <v>866.40404040404042</v>
      </c>
      <c r="BO263" s="33"/>
      <c r="BP263" s="47">
        <v>507.89</v>
      </c>
      <c r="BQ263" s="3">
        <v>64356</v>
      </c>
      <c r="BR263" s="4">
        <f t="shared" si="551"/>
        <v>-170</v>
      </c>
      <c r="BT263" s="3">
        <f t="shared" si="584"/>
        <v>64247</v>
      </c>
      <c r="BU263" s="47">
        <v>0</v>
      </c>
      <c r="BV263" s="47" t="s">
        <v>15</v>
      </c>
      <c r="BY263" s="47">
        <v>918</v>
      </c>
      <c r="BZ263" s="47">
        <v>926</v>
      </c>
      <c r="CA263" s="47">
        <v>992</v>
      </c>
      <c r="CB263" s="3">
        <f t="shared" si="543"/>
        <v>992</v>
      </c>
      <c r="CC263" s="3">
        <v>0</v>
      </c>
      <c r="CD263" s="47">
        <v>0</v>
      </c>
      <c r="CE263" s="47">
        <v>0</v>
      </c>
      <c r="CF263" s="3">
        <f t="shared" si="580"/>
        <v>992</v>
      </c>
      <c r="CG263" s="47">
        <v>12</v>
      </c>
      <c r="CL263" s="47">
        <v>0</v>
      </c>
      <c r="CM263" s="4">
        <f t="shared" si="544"/>
        <v>59.595959595959599</v>
      </c>
      <c r="CN263" s="4">
        <f t="shared" si="545"/>
        <v>866.40404040404042</v>
      </c>
      <c r="CO263" s="4">
        <f t="shared" si="546"/>
        <v>0</v>
      </c>
      <c r="CP263" s="4">
        <f t="shared" si="547"/>
        <v>66</v>
      </c>
      <c r="CQ263" s="4">
        <f t="shared" si="548"/>
        <v>0</v>
      </c>
      <c r="CR263" s="4">
        <f t="shared" si="549"/>
        <v>0</v>
      </c>
      <c r="CS263" s="4">
        <f t="shared" si="550"/>
        <v>0</v>
      </c>
      <c r="CU263" s="32"/>
      <c r="CV263" s="47">
        <v>359.65</v>
      </c>
      <c r="CW263" s="47">
        <v>513</v>
      </c>
      <c r="CX263" s="4">
        <v>0</v>
      </c>
      <c r="CY263" s="47">
        <v>992</v>
      </c>
      <c r="CZ263" s="47">
        <v>0</v>
      </c>
      <c r="DA263" s="47">
        <v>153</v>
      </c>
      <c r="DB263" s="47">
        <v>644</v>
      </c>
      <c r="DC263" s="47">
        <v>261</v>
      </c>
      <c r="DD263" s="3">
        <f t="shared" si="585"/>
        <v>59.595959595959599</v>
      </c>
      <c r="DE263" s="3">
        <f t="shared" si="586"/>
        <v>0</v>
      </c>
      <c r="DF263" s="4">
        <f t="shared" si="564"/>
        <v>845.40404040404042</v>
      </c>
      <c r="DG263" s="3">
        <f t="shared" si="539"/>
        <v>0</v>
      </c>
      <c r="DH263" s="4">
        <f t="shared" si="581"/>
        <v>0</v>
      </c>
      <c r="DI263" s="3">
        <f t="shared" si="500"/>
        <v>0</v>
      </c>
      <c r="DJ263" s="3">
        <f t="shared" si="568"/>
        <v>87</v>
      </c>
      <c r="DL263" s="3">
        <f t="shared" si="573"/>
        <v>0</v>
      </c>
      <c r="DM263" s="3">
        <f t="shared" si="569"/>
        <v>0</v>
      </c>
      <c r="DN263" s="3">
        <f t="shared" si="570"/>
        <v>0</v>
      </c>
      <c r="DO263" s="3">
        <f t="shared" si="571"/>
        <v>0</v>
      </c>
      <c r="DP263" s="3">
        <f t="shared" si="582"/>
        <v>0</v>
      </c>
      <c r="DS263" s="47">
        <v>0</v>
      </c>
    </row>
    <row r="264" spans="1:123" x14ac:dyDescent="0.3">
      <c r="A264" s="1">
        <v>42631</v>
      </c>
      <c r="B264" s="3">
        <v>117715</v>
      </c>
      <c r="C264" s="4">
        <f t="shared" si="583"/>
        <v>0</v>
      </c>
      <c r="D264" s="1"/>
      <c r="E264" s="3">
        <f t="shared" si="574"/>
        <v>117715</v>
      </c>
      <c r="F264" s="4">
        <f t="shared" si="575"/>
        <v>0</v>
      </c>
      <c r="G264" s="4">
        <f t="shared" si="572"/>
        <v>0</v>
      </c>
      <c r="H264" s="33"/>
      <c r="I264" s="3">
        <v>31829</v>
      </c>
      <c r="J264" s="4">
        <f t="shared" si="514"/>
        <v>-111</v>
      </c>
      <c r="K264" s="1"/>
      <c r="L264" s="3">
        <f t="shared" si="517"/>
        <v>31829</v>
      </c>
      <c r="M264" s="4">
        <f t="shared" si="518"/>
        <v>-111</v>
      </c>
      <c r="O264" s="47"/>
      <c r="P264" s="47">
        <v>143</v>
      </c>
      <c r="Q264" s="21">
        <f t="shared" si="553"/>
        <v>86.939393939393938</v>
      </c>
      <c r="R264" s="21">
        <f t="shared" si="554"/>
        <v>56.060606060606062</v>
      </c>
      <c r="S264" s="33"/>
      <c r="T264" s="3">
        <v>63232</v>
      </c>
      <c r="U264" s="4">
        <f t="shared" si="566"/>
        <v>-506</v>
      </c>
      <c r="V264" s="1"/>
      <c r="W264" s="3">
        <f t="shared" si="531"/>
        <v>63232</v>
      </c>
      <c r="X264" s="4">
        <f t="shared" si="525"/>
        <v>-506</v>
      </c>
      <c r="AA264" s="47">
        <v>402</v>
      </c>
      <c r="AB264" s="3">
        <f t="shared" si="552"/>
        <v>402</v>
      </c>
      <c r="AC264" s="3">
        <v>0</v>
      </c>
      <c r="AD264" s="41">
        <f t="shared" si="485"/>
        <v>56.060606060606062</v>
      </c>
      <c r="AE264" s="3">
        <v>95061</v>
      </c>
      <c r="AF264" s="47">
        <v>659</v>
      </c>
      <c r="AG264" s="47">
        <v>348</v>
      </c>
      <c r="AH264" s="4">
        <f t="shared" si="567"/>
        <v>0</v>
      </c>
      <c r="AI264" s="33"/>
      <c r="AJ264" s="47">
        <v>864.88</v>
      </c>
      <c r="AK264" s="3">
        <v>534685</v>
      </c>
      <c r="AL264" s="4">
        <f t="shared" si="562"/>
        <v>-534</v>
      </c>
      <c r="AM264" s="3">
        <v>2380870</v>
      </c>
      <c r="AO264" s="3">
        <f t="shared" si="588"/>
        <v>534685</v>
      </c>
      <c r="AP264" s="4">
        <f t="shared" si="587"/>
        <v>-534</v>
      </c>
      <c r="AQ264" s="47" t="s">
        <v>13</v>
      </c>
      <c r="AT264" s="47">
        <v>659</v>
      </c>
      <c r="AV264" s="47">
        <v>878</v>
      </c>
      <c r="AW264" s="4">
        <f t="shared" si="589"/>
        <v>608.30303030303025</v>
      </c>
      <c r="AX264" s="3">
        <f t="shared" si="590"/>
        <v>269.69696969696969</v>
      </c>
      <c r="AY264" s="47">
        <v>0</v>
      </c>
      <c r="AZ264" s="47">
        <v>0</v>
      </c>
      <c r="BA264" s="3">
        <f t="shared" si="576"/>
        <v>878</v>
      </c>
      <c r="BB264" s="47">
        <v>50</v>
      </c>
      <c r="BC264" s="47">
        <v>0.32</v>
      </c>
      <c r="BD264" s="47">
        <v>0</v>
      </c>
      <c r="BE264" s="3">
        <f t="shared" si="577"/>
        <v>56.060606060606062</v>
      </c>
      <c r="BF264" s="3">
        <f t="shared" si="578"/>
        <v>0</v>
      </c>
      <c r="BG264" s="3" t="b">
        <f t="shared" si="579"/>
        <v>1</v>
      </c>
      <c r="BJ264" s="12">
        <v>0</v>
      </c>
      <c r="BK264" s="4">
        <f t="shared" si="540"/>
        <v>821.93939393939399</v>
      </c>
      <c r="BL264" s="4">
        <v>0</v>
      </c>
      <c r="BM264" s="4">
        <f t="shared" si="541"/>
        <v>0</v>
      </c>
      <c r="BN264" s="4">
        <f t="shared" si="542"/>
        <v>821.93939393939399</v>
      </c>
      <c r="BO264" s="33"/>
      <c r="BP264" s="47">
        <v>507.7</v>
      </c>
      <c r="BQ264" s="3">
        <v>64125</v>
      </c>
      <c r="BR264" s="4">
        <f t="shared" si="551"/>
        <v>-231</v>
      </c>
      <c r="BT264" s="3">
        <f>BQ264</f>
        <v>64125</v>
      </c>
      <c r="BU264" s="4">
        <f>BT264-BT263</f>
        <v>-122</v>
      </c>
      <c r="BV264" s="47" t="s">
        <v>16</v>
      </c>
      <c r="BY264" s="47">
        <v>876</v>
      </c>
      <c r="BZ264" s="47">
        <v>878</v>
      </c>
      <c r="CA264" s="47">
        <v>903</v>
      </c>
      <c r="CB264" s="3">
        <f t="shared" si="543"/>
        <v>841.38383838383834</v>
      </c>
      <c r="CC264" s="3">
        <f t="shared" ref="CC264:CC265" si="591">-BU264/1.98</f>
        <v>61.616161616161619</v>
      </c>
      <c r="CD264" s="47">
        <v>76</v>
      </c>
      <c r="CE264" s="47">
        <v>0</v>
      </c>
      <c r="CF264" s="3">
        <f t="shared" si="580"/>
        <v>979</v>
      </c>
      <c r="CG264" s="47">
        <v>13</v>
      </c>
      <c r="CL264" s="47">
        <v>0</v>
      </c>
      <c r="CM264" s="4">
        <f t="shared" si="544"/>
        <v>56.060606060606062</v>
      </c>
      <c r="CN264" s="4">
        <f t="shared" si="545"/>
        <v>821.93939393939399</v>
      </c>
      <c r="CO264" s="4">
        <f t="shared" si="546"/>
        <v>0</v>
      </c>
      <c r="CP264" s="4">
        <f t="shared" si="547"/>
        <v>101</v>
      </c>
      <c r="CQ264" s="4">
        <f t="shared" si="548"/>
        <v>0</v>
      </c>
      <c r="CR264" s="4">
        <f t="shared" si="549"/>
        <v>0</v>
      </c>
      <c r="CS264" s="4">
        <f t="shared" si="550"/>
        <v>0</v>
      </c>
      <c r="CU264" s="32"/>
      <c r="CV264" s="47">
        <v>359.68</v>
      </c>
      <c r="CW264" s="47">
        <v>515</v>
      </c>
      <c r="CX264" s="4">
        <v>2</v>
      </c>
      <c r="CY264" s="47">
        <v>979</v>
      </c>
      <c r="CZ264" s="47">
        <v>0</v>
      </c>
      <c r="DA264" s="47">
        <v>151</v>
      </c>
      <c r="DB264" s="47">
        <v>647</v>
      </c>
      <c r="DC264" s="47">
        <v>239</v>
      </c>
      <c r="DD264" s="3">
        <f t="shared" si="585"/>
        <v>56.060606060606062</v>
      </c>
      <c r="DE264" s="3">
        <f t="shared" si="586"/>
        <v>0</v>
      </c>
      <c r="DF264" s="4">
        <f t="shared" si="564"/>
        <v>829.93939393939399</v>
      </c>
      <c r="DG264" s="3">
        <f t="shared" si="539"/>
        <v>0</v>
      </c>
      <c r="DH264" s="4">
        <f t="shared" si="581"/>
        <v>0</v>
      </c>
      <c r="DI264" s="3">
        <f t="shared" si="500"/>
        <v>0</v>
      </c>
      <c r="DJ264" s="3">
        <f t="shared" si="568"/>
        <v>93</v>
      </c>
      <c r="DL264" s="3">
        <f t="shared" si="573"/>
        <v>0</v>
      </c>
      <c r="DM264" s="3">
        <f t="shared" si="569"/>
        <v>0</v>
      </c>
      <c r="DN264" s="3">
        <f t="shared" si="570"/>
        <v>0</v>
      </c>
      <c r="DO264" s="3">
        <f t="shared" si="571"/>
        <v>0</v>
      </c>
      <c r="DP264" s="3">
        <f t="shared" si="582"/>
        <v>0</v>
      </c>
      <c r="DS264" s="47">
        <v>0</v>
      </c>
    </row>
    <row r="265" spans="1:123" x14ac:dyDescent="0.3">
      <c r="A265" s="1">
        <v>42632</v>
      </c>
      <c r="B265" s="3">
        <v>117107</v>
      </c>
      <c r="C265" s="4">
        <f t="shared" si="583"/>
        <v>-608</v>
      </c>
      <c r="D265" s="1"/>
      <c r="E265" s="3">
        <f t="shared" si="574"/>
        <v>117107</v>
      </c>
      <c r="F265" s="4">
        <f t="shared" si="575"/>
        <v>-608</v>
      </c>
      <c r="G265" s="4">
        <f t="shared" si="572"/>
        <v>0</v>
      </c>
      <c r="H265" s="33"/>
      <c r="I265" s="3">
        <v>31508</v>
      </c>
      <c r="J265" s="4">
        <f t="shared" si="514"/>
        <v>-321</v>
      </c>
      <c r="K265" s="1"/>
      <c r="L265" s="3">
        <f t="shared" si="517"/>
        <v>31508</v>
      </c>
      <c r="M265" s="4">
        <f t="shared" si="518"/>
        <v>-321</v>
      </c>
      <c r="O265" s="47"/>
      <c r="P265" s="47">
        <v>247</v>
      </c>
      <c r="Q265" s="21">
        <f t="shared" si="553"/>
        <v>84.878787878787875</v>
      </c>
      <c r="R265" s="21">
        <f t="shared" si="554"/>
        <v>162.12121212121212</v>
      </c>
      <c r="S265" s="33"/>
      <c r="T265" s="3">
        <v>62941</v>
      </c>
      <c r="U265" s="4">
        <f t="shared" si="566"/>
        <v>-291</v>
      </c>
      <c r="V265" s="1"/>
      <c r="W265" s="3">
        <f t="shared" si="531"/>
        <v>62941</v>
      </c>
      <c r="X265" s="4">
        <f t="shared" si="525"/>
        <v>-291</v>
      </c>
      <c r="AA265" s="47">
        <v>402</v>
      </c>
      <c r="AB265" s="3">
        <f t="shared" si="552"/>
        <v>402</v>
      </c>
      <c r="AC265" s="3">
        <v>0</v>
      </c>
      <c r="AD265" s="41">
        <f t="shared" si="485"/>
        <v>162.12121212121212</v>
      </c>
      <c r="AE265" s="3">
        <v>94449</v>
      </c>
      <c r="AF265" s="47">
        <v>791</v>
      </c>
      <c r="AG265" s="47">
        <v>482</v>
      </c>
      <c r="AH265" s="4">
        <f t="shared" si="567"/>
        <v>0</v>
      </c>
      <c r="AI265" s="33"/>
      <c r="AJ265" s="47">
        <v>864.76</v>
      </c>
      <c r="AK265" s="3">
        <v>534102</v>
      </c>
      <c r="AL265" s="4">
        <f t="shared" si="562"/>
        <v>-583</v>
      </c>
      <c r="AM265" s="3">
        <v>2371087</v>
      </c>
      <c r="AO265" s="3">
        <f t="shared" ref="AO265:AO270" si="592">AK265</f>
        <v>534102</v>
      </c>
      <c r="AP265" s="4">
        <f t="shared" ref="AP265:AP273" si="593">AO265-AO264</f>
        <v>-583</v>
      </c>
      <c r="AQ265" s="47" t="s">
        <v>13</v>
      </c>
      <c r="AT265" s="47">
        <v>791</v>
      </c>
      <c r="AV265" s="3">
        <v>1027</v>
      </c>
      <c r="AW265" s="4">
        <f t="shared" si="589"/>
        <v>732.55555555555554</v>
      </c>
      <c r="AX265" s="3">
        <f t="shared" si="590"/>
        <v>294.44444444444446</v>
      </c>
      <c r="AY265" s="47">
        <v>0</v>
      </c>
      <c r="AZ265" s="47">
        <v>0</v>
      </c>
      <c r="BA265" s="3">
        <f t="shared" si="576"/>
        <v>1027</v>
      </c>
      <c r="BB265" s="47">
        <v>58</v>
      </c>
      <c r="BC265" s="47">
        <v>0.37</v>
      </c>
      <c r="BD265" s="47">
        <v>0</v>
      </c>
      <c r="BE265" s="3">
        <f t="shared" si="577"/>
        <v>162.12121212121212</v>
      </c>
      <c r="BF265" s="3">
        <f t="shared" si="578"/>
        <v>0</v>
      </c>
      <c r="BG265" s="3" t="b">
        <f t="shared" si="579"/>
        <v>1</v>
      </c>
      <c r="BJ265" s="12">
        <v>0</v>
      </c>
      <c r="BK265" s="4">
        <f t="shared" si="540"/>
        <v>864.87878787878788</v>
      </c>
      <c r="BL265" s="4">
        <v>0</v>
      </c>
      <c r="BM265" s="4">
        <f t="shared" si="541"/>
        <v>0</v>
      </c>
      <c r="BN265" s="4">
        <f t="shared" si="542"/>
        <v>864.87878787878788</v>
      </c>
      <c r="BO265" s="33"/>
      <c r="BP265" s="47">
        <v>507.69</v>
      </c>
      <c r="BQ265" s="3">
        <v>64113</v>
      </c>
      <c r="BR265" s="4">
        <f t="shared" si="551"/>
        <v>-12</v>
      </c>
      <c r="BT265" s="3">
        <f>BQ265</f>
        <v>64113</v>
      </c>
      <c r="BU265" s="4">
        <f>BT265-BT264</f>
        <v>-12</v>
      </c>
      <c r="BV265" t="s">
        <v>13</v>
      </c>
      <c r="BY265" s="3">
        <v>1020</v>
      </c>
      <c r="BZ265" s="3">
        <v>1027</v>
      </c>
      <c r="CA265" s="3">
        <v>1011</v>
      </c>
      <c r="CB265" s="3">
        <f t="shared" si="543"/>
        <v>1004.939393939394</v>
      </c>
      <c r="CC265" s="3">
        <f t="shared" si="591"/>
        <v>6.0606060606060606</v>
      </c>
      <c r="CD265" s="47">
        <v>0</v>
      </c>
      <c r="CE265" s="47">
        <v>0</v>
      </c>
      <c r="CF265" s="3">
        <f t="shared" si="580"/>
        <v>1011</v>
      </c>
      <c r="CG265" s="47">
        <v>15</v>
      </c>
      <c r="CL265" s="47">
        <v>0</v>
      </c>
      <c r="CM265" s="4">
        <f t="shared" si="544"/>
        <v>162.12121212121212</v>
      </c>
      <c r="CN265" s="4">
        <f t="shared" si="545"/>
        <v>848.87878787878788</v>
      </c>
      <c r="CO265" s="4">
        <f t="shared" si="546"/>
        <v>0</v>
      </c>
      <c r="CP265" s="4">
        <f t="shared" si="547"/>
        <v>0</v>
      </c>
      <c r="CQ265" s="4">
        <f t="shared" si="548"/>
        <v>0</v>
      </c>
      <c r="CR265" s="4">
        <f t="shared" si="549"/>
        <v>16</v>
      </c>
      <c r="CS265" s="4">
        <f t="shared" si="550"/>
        <v>0</v>
      </c>
      <c r="CU265" s="32"/>
      <c r="CV265" s="47">
        <v>359.67</v>
      </c>
      <c r="CW265" s="47">
        <v>514</v>
      </c>
      <c r="CX265" s="4">
        <v>-1</v>
      </c>
      <c r="CY265" s="3">
        <v>1011</v>
      </c>
      <c r="CZ265" s="47">
        <v>0</v>
      </c>
      <c r="DA265" s="47">
        <v>153</v>
      </c>
      <c r="DB265" s="47">
        <v>654</v>
      </c>
      <c r="DC265" s="47">
        <v>266</v>
      </c>
      <c r="DD265" s="3">
        <f t="shared" si="585"/>
        <v>162.12121212121212</v>
      </c>
      <c r="DE265" s="3">
        <f t="shared" si="586"/>
        <v>0</v>
      </c>
      <c r="DF265" s="4">
        <f t="shared" si="564"/>
        <v>757.87878787878788</v>
      </c>
      <c r="DG265" s="3">
        <f t="shared" si="539"/>
        <v>0</v>
      </c>
      <c r="DH265" s="4">
        <f t="shared" si="581"/>
        <v>0</v>
      </c>
      <c r="DI265" s="3">
        <f t="shared" si="500"/>
        <v>0</v>
      </c>
      <c r="DJ265" s="3">
        <f t="shared" si="568"/>
        <v>91</v>
      </c>
      <c r="DL265" s="3">
        <f t="shared" si="573"/>
        <v>0</v>
      </c>
      <c r="DM265" s="3">
        <f t="shared" si="569"/>
        <v>0</v>
      </c>
      <c r="DN265" s="3">
        <f t="shared" si="570"/>
        <v>0</v>
      </c>
      <c r="DO265" s="3">
        <f t="shared" si="571"/>
        <v>0</v>
      </c>
      <c r="DP265" s="3">
        <f t="shared" si="582"/>
        <v>0</v>
      </c>
      <c r="DS265" s="47">
        <v>0</v>
      </c>
    </row>
    <row r="266" spans="1:123" x14ac:dyDescent="0.3">
      <c r="A266" s="1">
        <v>42633</v>
      </c>
      <c r="B266" s="3">
        <v>116350</v>
      </c>
      <c r="C266" s="4">
        <f t="shared" si="583"/>
        <v>-757</v>
      </c>
      <c r="E266" s="3">
        <f t="shared" si="574"/>
        <v>116350</v>
      </c>
      <c r="F266" s="4">
        <f t="shared" si="575"/>
        <v>-757</v>
      </c>
      <c r="G266" s="4">
        <f t="shared" si="572"/>
        <v>0</v>
      </c>
      <c r="H266" s="33"/>
      <c r="I266" s="3">
        <v>31326</v>
      </c>
      <c r="J266" s="4">
        <f t="shared" si="514"/>
        <v>-182</v>
      </c>
      <c r="L266" s="3">
        <f t="shared" ref="L266:L276" si="594">I266</f>
        <v>31326</v>
      </c>
      <c r="M266" s="4">
        <f t="shared" ref="M266:M276" si="595">L266-L265</f>
        <v>-182</v>
      </c>
      <c r="P266">
        <v>166</v>
      </c>
      <c r="Q266" s="21">
        <f t="shared" si="553"/>
        <v>74.080808080808083</v>
      </c>
      <c r="R266" s="21">
        <f t="shared" si="554"/>
        <v>91.919191919191917</v>
      </c>
      <c r="S266" s="33"/>
      <c r="T266" s="3">
        <v>62481</v>
      </c>
      <c r="U266" s="4">
        <f t="shared" si="566"/>
        <v>-460</v>
      </c>
      <c r="W266" s="3">
        <f t="shared" ref="W266:W276" si="596">T266</f>
        <v>62481</v>
      </c>
      <c r="X266" s="4">
        <f t="shared" ref="X266:X276" si="597">W266-W265</f>
        <v>-460</v>
      </c>
      <c r="Y266" s="47"/>
      <c r="AA266">
        <v>399</v>
      </c>
      <c r="AB266" s="3">
        <f t="shared" si="552"/>
        <v>399</v>
      </c>
      <c r="AC266" s="3">
        <v>0</v>
      </c>
      <c r="AD266" s="41">
        <f t="shared" ref="AD266:AD276" si="598">MIN(R266,AB266-AC266)</f>
        <v>91.919191919191917</v>
      </c>
      <c r="AE266" s="3">
        <v>93807</v>
      </c>
      <c r="AF266" s="47">
        <v>695</v>
      </c>
      <c r="AG266" s="47">
        <v>371</v>
      </c>
      <c r="AH266" s="4">
        <f t="shared" si="567"/>
        <v>0</v>
      </c>
      <c r="AI266" s="33"/>
      <c r="AJ266" s="47">
        <v>864.46</v>
      </c>
      <c r="AK266" s="3">
        <v>532645</v>
      </c>
      <c r="AL266" s="4">
        <f t="shared" si="562"/>
        <v>-1457</v>
      </c>
      <c r="AM266" s="3">
        <v>2361304</v>
      </c>
      <c r="AO266" s="3">
        <f t="shared" si="592"/>
        <v>532645</v>
      </c>
      <c r="AP266" s="4">
        <f t="shared" si="593"/>
        <v>-1457</v>
      </c>
      <c r="AQ266" s="47" t="s">
        <v>13</v>
      </c>
      <c r="AT266" s="47">
        <v>695</v>
      </c>
      <c r="AV266" s="3">
        <v>1370</v>
      </c>
      <c r="AW266" s="4">
        <f t="shared" si="589"/>
        <v>634.14141414141409</v>
      </c>
      <c r="AX266" s="3">
        <f t="shared" si="590"/>
        <v>735.85858585858591</v>
      </c>
      <c r="AY266" s="47">
        <v>0</v>
      </c>
      <c r="AZ266" s="47">
        <v>0</v>
      </c>
      <c r="BA266" s="3">
        <f t="shared" si="576"/>
        <v>1370</v>
      </c>
      <c r="BB266" s="47">
        <v>60</v>
      </c>
      <c r="BC266" s="47">
        <v>0.38</v>
      </c>
      <c r="BD266" s="47">
        <v>0</v>
      </c>
      <c r="BE266" s="3">
        <f t="shared" si="577"/>
        <v>91.919191919191917</v>
      </c>
      <c r="BF266" s="3">
        <f t="shared" si="578"/>
        <v>0</v>
      </c>
      <c r="BG266" s="3" t="b">
        <f t="shared" si="579"/>
        <v>1</v>
      </c>
      <c r="BJ266" s="12">
        <v>0</v>
      </c>
      <c r="BK266" s="4">
        <f t="shared" si="540"/>
        <v>1278.0808080808081</v>
      </c>
      <c r="BL266" s="4">
        <v>0</v>
      </c>
      <c r="BM266" s="4">
        <f t="shared" si="541"/>
        <v>0</v>
      </c>
      <c r="BN266" s="4">
        <f t="shared" si="542"/>
        <v>1278.0808080808081</v>
      </c>
      <c r="BO266" s="33"/>
      <c r="BP266" s="47">
        <v>508.18</v>
      </c>
      <c r="BQ266" s="3">
        <v>64711</v>
      </c>
      <c r="BR266" s="4">
        <f t="shared" si="551"/>
        <v>598</v>
      </c>
      <c r="BT266" s="3">
        <f t="shared" ref="BT266:BT269" si="599">BT265</f>
        <v>64113</v>
      </c>
      <c r="BU266" s="47">
        <v>0</v>
      </c>
      <c r="BV266" t="s">
        <v>14</v>
      </c>
      <c r="BY266" s="3">
        <v>1366</v>
      </c>
      <c r="BZ266" s="3">
        <v>1370</v>
      </c>
      <c r="CA266" s="3">
        <v>1050</v>
      </c>
      <c r="CB266" s="3">
        <f t="shared" ref="CB266:CB272" si="600">CA266-CC266</f>
        <v>1050</v>
      </c>
      <c r="CC266" s="3">
        <v>0</v>
      </c>
      <c r="CD266" s="47">
        <v>0</v>
      </c>
      <c r="CE266" s="47">
        <v>0</v>
      </c>
      <c r="CF266" s="3">
        <f t="shared" si="580"/>
        <v>1050</v>
      </c>
      <c r="CG266" s="47">
        <v>15</v>
      </c>
      <c r="CL266" s="47">
        <v>0</v>
      </c>
      <c r="CM266" s="4">
        <f t="shared" si="544"/>
        <v>91.919191919191917</v>
      </c>
      <c r="CN266" s="4">
        <f t="shared" si="545"/>
        <v>958.08080808080808</v>
      </c>
      <c r="CO266" s="4">
        <f t="shared" si="546"/>
        <v>0</v>
      </c>
      <c r="CP266" s="4">
        <f t="shared" si="547"/>
        <v>0</v>
      </c>
      <c r="CQ266" s="4">
        <f t="shared" si="548"/>
        <v>0</v>
      </c>
      <c r="CR266" s="4">
        <f t="shared" si="549"/>
        <v>320</v>
      </c>
      <c r="CS266" s="4">
        <f t="shared" si="550"/>
        <v>0</v>
      </c>
      <c r="CU266" s="32"/>
      <c r="CV266" s="47">
        <v>359.67</v>
      </c>
      <c r="CW266" s="47">
        <v>514</v>
      </c>
      <c r="CX266" s="4">
        <v>0</v>
      </c>
      <c r="CY266" s="3">
        <v>1050</v>
      </c>
      <c r="CZ266" s="47">
        <v>0</v>
      </c>
      <c r="DA266" s="47">
        <v>152</v>
      </c>
      <c r="DB266" s="47">
        <v>655</v>
      </c>
      <c r="DC266" s="47">
        <v>305</v>
      </c>
      <c r="DD266" s="3">
        <f t="shared" si="585"/>
        <v>91.919191919191917</v>
      </c>
      <c r="DE266" s="3">
        <f t="shared" si="586"/>
        <v>0</v>
      </c>
      <c r="DF266" s="4">
        <f t="shared" si="564"/>
        <v>868.08080808080808</v>
      </c>
      <c r="DG266" s="3">
        <f t="shared" si="539"/>
        <v>0</v>
      </c>
      <c r="DH266" s="4">
        <f t="shared" si="581"/>
        <v>0</v>
      </c>
      <c r="DI266" s="3">
        <f t="shared" si="500"/>
        <v>0</v>
      </c>
      <c r="DJ266" s="3">
        <f t="shared" si="568"/>
        <v>90</v>
      </c>
      <c r="DL266" s="3">
        <f t="shared" si="573"/>
        <v>0</v>
      </c>
      <c r="DM266" s="3">
        <f t="shared" si="569"/>
        <v>0</v>
      </c>
      <c r="DN266" s="3">
        <f t="shared" si="570"/>
        <v>0</v>
      </c>
      <c r="DO266" s="3">
        <f t="shared" si="571"/>
        <v>0</v>
      </c>
      <c r="DP266" s="3">
        <f t="shared" si="582"/>
        <v>0</v>
      </c>
      <c r="DS266" s="47">
        <v>0</v>
      </c>
    </row>
    <row r="267" spans="1:123" x14ac:dyDescent="0.3">
      <c r="A267" s="1">
        <v>42634</v>
      </c>
      <c r="B267" s="3">
        <v>116804</v>
      </c>
      <c r="C267" s="4">
        <f t="shared" si="583"/>
        <v>454</v>
      </c>
      <c r="E267" s="3">
        <f>E266</f>
        <v>116350</v>
      </c>
      <c r="F267" s="4">
        <f t="shared" si="575"/>
        <v>0</v>
      </c>
      <c r="G267" s="4">
        <f t="shared" si="572"/>
        <v>0</v>
      </c>
      <c r="H267" s="33"/>
      <c r="I267" s="3">
        <v>31155</v>
      </c>
      <c r="J267" s="4">
        <f t="shared" si="514"/>
        <v>-171</v>
      </c>
      <c r="L267" s="3">
        <f t="shared" si="594"/>
        <v>31155</v>
      </c>
      <c r="M267" s="4">
        <f t="shared" si="595"/>
        <v>-171</v>
      </c>
      <c r="P267">
        <v>174</v>
      </c>
      <c r="Q267" s="21">
        <f t="shared" si="553"/>
        <v>87.63636363636364</v>
      </c>
      <c r="R267" s="21">
        <f t="shared" si="554"/>
        <v>86.36363636363636</v>
      </c>
      <c r="S267" s="33"/>
      <c r="T267" s="3">
        <v>62053</v>
      </c>
      <c r="U267" s="4">
        <f t="shared" si="566"/>
        <v>-428</v>
      </c>
      <c r="W267" s="3">
        <f t="shared" si="596"/>
        <v>62053</v>
      </c>
      <c r="X267" s="4">
        <f t="shared" si="597"/>
        <v>-428</v>
      </c>
      <c r="Y267" s="47"/>
      <c r="AA267">
        <v>400</v>
      </c>
      <c r="AB267" s="3">
        <f t="shared" si="552"/>
        <v>400</v>
      </c>
      <c r="AC267" s="3">
        <v>0</v>
      </c>
      <c r="AD267" s="41">
        <f t="shared" si="598"/>
        <v>86.36363636363636</v>
      </c>
      <c r="AE267" s="3">
        <v>93208</v>
      </c>
      <c r="AF267" s="47">
        <v>584</v>
      </c>
      <c r="AG267" s="47">
        <v>282</v>
      </c>
      <c r="AH267" s="4">
        <f t="shared" si="567"/>
        <v>0</v>
      </c>
      <c r="AI267" s="33"/>
      <c r="AJ267" s="47">
        <v>864.19</v>
      </c>
      <c r="AK267" s="3">
        <v>531333</v>
      </c>
      <c r="AL267" s="4">
        <f t="shared" si="562"/>
        <v>-1312</v>
      </c>
      <c r="AM267" s="3">
        <v>2351522</v>
      </c>
      <c r="AO267" s="3">
        <f t="shared" si="592"/>
        <v>531333</v>
      </c>
      <c r="AP267" s="4">
        <f t="shared" si="593"/>
        <v>-1312</v>
      </c>
      <c r="AQ267" s="47" t="s">
        <v>13</v>
      </c>
      <c r="AT267" s="47">
        <v>584</v>
      </c>
      <c r="AV267" s="3">
        <v>1198</v>
      </c>
      <c r="AW267" s="4">
        <f t="shared" si="589"/>
        <v>535.37373737373741</v>
      </c>
      <c r="AX267" s="3">
        <f t="shared" si="590"/>
        <v>662.62626262626259</v>
      </c>
      <c r="AY267" s="47">
        <v>0</v>
      </c>
      <c r="AZ267" s="47">
        <v>0</v>
      </c>
      <c r="BA267" s="3">
        <f t="shared" si="576"/>
        <v>1198</v>
      </c>
      <c r="BB267" s="47">
        <v>47</v>
      </c>
      <c r="BC267" s="47">
        <v>0.3</v>
      </c>
      <c r="BD267" s="47">
        <v>0</v>
      </c>
      <c r="BE267" s="3">
        <f t="shared" si="577"/>
        <v>86.36363636363636</v>
      </c>
      <c r="BF267" s="3">
        <f t="shared" si="578"/>
        <v>0</v>
      </c>
      <c r="BG267" s="3" t="b">
        <f t="shared" si="579"/>
        <v>1</v>
      </c>
      <c r="BJ267" s="12">
        <v>0</v>
      </c>
      <c r="BK267" s="4">
        <f t="shared" si="540"/>
        <v>1111.6363636363637</v>
      </c>
      <c r="BL267" s="4">
        <v>0</v>
      </c>
      <c r="BM267" s="4">
        <f t="shared" si="541"/>
        <v>0</v>
      </c>
      <c r="BN267" s="4">
        <f t="shared" si="542"/>
        <v>1111.6363636363637</v>
      </c>
      <c r="BO267" s="33"/>
      <c r="BP267" s="47">
        <v>508.52</v>
      </c>
      <c r="BQ267" s="3">
        <v>65129</v>
      </c>
      <c r="BR267" s="4">
        <f t="shared" si="551"/>
        <v>418</v>
      </c>
      <c r="BT267" s="3">
        <f t="shared" si="599"/>
        <v>64113</v>
      </c>
      <c r="BU267" s="47">
        <v>0</v>
      </c>
      <c r="BV267" s="47" t="s">
        <v>14</v>
      </c>
      <c r="BY267" s="3">
        <v>1204</v>
      </c>
      <c r="BZ267" s="3">
        <v>1198</v>
      </c>
      <c r="CA267" s="47">
        <v>981</v>
      </c>
      <c r="CB267" s="3">
        <f t="shared" si="600"/>
        <v>981</v>
      </c>
      <c r="CC267" s="3">
        <v>0</v>
      </c>
      <c r="CD267" s="47">
        <v>0</v>
      </c>
      <c r="CE267" s="47">
        <v>0</v>
      </c>
      <c r="CF267" s="3">
        <f t="shared" si="580"/>
        <v>981</v>
      </c>
      <c r="CG267" s="47">
        <v>12</v>
      </c>
      <c r="CL267" s="47">
        <v>0</v>
      </c>
      <c r="CM267" s="4">
        <f t="shared" si="544"/>
        <v>86.36363636363636</v>
      </c>
      <c r="CN267" s="4">
        <f t="shared" si="545"/>
        <v>894.63636363636363</v>
      </c>
      <c r="CO267" s="4">
        <f t="shared" si="546"/>
        <v>0</v>
      </c>
      <c r="CP267" s="4">
        <f t="shared" si="547"/>
        <v>0</v>
      </c>
      <c r="CQ267" s="4">
        <f t="shared" si="548"/>
        <v>0</v>
      </c>
      <c r="CR267" s="4">
        <f t="shared" si="549"/>
        <v>217.00000000000011</v>
      </c>
      <c r="CS267" s="4">
        <f t="shared" si="550"/>
        <v>0</v>
      </c>
      <c r="CU267" s="32"/>
      <c r="CV267" s="47">
        <v>359.65</v>
      </c>
      <c r="CW267" s="47">
        <v>513</v>
      </c>
      <c r="CX267" s="4">
        <v>-1</v>
      </c>
      <c r="CY267" s="47">
        <v>981</v>
      </c>
      <c r="CZ267" s="47">
        <v>0</v>
      </c>
      <c r="DA267" s="47">
        <v>152</v>
      </c>
      <c r="DB267" s="47">
        <v>636</v>
      </c>
      <c r="DC267" s="47">
        <v>259</v>
      </c>
      <c r="DD267" s="3">
        <f t="shared" si="585"/>
        <v>86.36363636363636</v>
      </c>
      <c r="DE267" s="3">
        <f t="shared" si="586"/>
        <v>0</v>
      </c>
      <c r="DF267" s="4">
        <f>MIN(CP267+CN267,1816.6,DB267+DC267-DD267-DE267)</f>
        <v>808.63636363636363</v>
      </c>
      <c r="DG267" s="3">
        <f t="shared" si="539"/>
        <v>0</v>
      </c>
      <c r="DH267" s="4">
        <f t="shared" si="581"/>
        <v>0</v>
      </c>
      <c r="DI267" s="3">
        <f t="shared" si="500"/>
        <v>0</v>
      </c>
      <c r="DJ267" s="3">
        <f t="shared" si="568"/>
        <v>86</v>
      </c>
      <c r="DL267" s="3">
        <f t="shared" si="573"/>
        <v>0</v>
      </c>
      <c r="DM267" s="3">
        <f t="shared" si="569"/>
        <v>0</v>
      </c>
      <c r="DN267" s="3">
        <f t="shared" si="570"/>
        <v>0</v>
      </c>
      <c r="DO267" s="3">
        <f t="shared" si="571"/>
        <v>0</v>
      </c>
      <c r="DP267" s="3">
        <f t="shared" si="582"/>
        <v>0</v>
      </c>
      <c r="DS267" s="47">
        <v>0</v>
      </c>
    </row>
    <row r="268" spans="1:123" x14ac:dyDescent="0.3">
      <c r="A268" s="1">
        <v>42635</v>
      </c>
      <c r="B268" s="3">
        <v>115898</v>
      </c>
      <c r="C268" s="4">
        <f t="shared" si="583"/>
        <v>-906</v>
      </c>
      <c r="E268" s="3">
        <f t="shared" ref="E268:E271" si="601">B268</f>
        <v>115898</v>
      </c>
      <c r="F268" s="4">
        <f t="shared" ref="F268:F271" si="602">E268-E267</f>
        <v>-452</v>
      </c>
      <c r="G268" s="4">
        <f t="shared" si="572"/>
        <v>0</v>
      </c>
      <c r="H268" s="33"/>
      <c r="I268" s="3">
        <v>31034</v>
      </c>
      <c r="J268" s="4">
        <f t="shared" si="514"/>
        <v>-121</v>
      </c>
      <c r="L268" s="3">
        <f t="shared" si="594"/>
        <v>31034</v>
      </c>
      <c r="M268" s="4">
        <f t="shared" si="595"/>
        <v>-121</v>
      </c>
      <c r="P268">
        <v>149</v>
      </c>
      <c r="Q268" s="21">
        <f t="shared" si="553"/>
        <v>87.888888888888886</v>
      </c>
      <c r="R268" s="21">
        <f t="shared" si="554"/>
        <v>61.111111111111114</v>
      </c>
      <c r="S268" s="33"/>
      <c r="T268" s="3">
        <v>61547</v>
      </c>
      <c r="U268" s="4">
        <f t="shared" si="566"/>
        <v>-506</v>
      </c>
      <c r="W268" s="3">
        <f t="shared" si="596"/>
        <v>61547</v>
      </c>
      <c r="X268" s="4">
        <f t="shared" si="597"/>
        <v>-506</v>
      </c>
      <c r="Y268" s="47"/>
      <c r="AA268">
        <v>402</v>
      </c>
      <c r="AB268" s="3">
        <f t="shared" si="552"/>
        <v>402</v>
      </c>
      <c r="AC268" s="3">
        <v>0</v>
      </c>
      <c r="AD268" s="41">
        <f t="shared" si="598"/>
        <v>61.111111111111114</v>
      </c>
      <c r="AE268" s="3">
        <v>92581</v>
      </c>
      <c r="AF268" s="47">
        <v>563</v>
      </c>
      <c r="AG268" s="47">
        <v>247</v>
      </c>
      <c r="AH268" s="4">
        <f t="shared" si="567"/>
        <v>0</v>
      </c>
      <c r="AI268" s="33"/>
      <c r="AJ268" s="47">
        <v>864.09</v>
      </c>
      <c r="AK268" s="3">
        <v>530847</v>
      </c>
      <c r="AL268" s="4">
        <f t="shared" si="562"/>
        <v>-486</v>
      </c>
      <c r="AM268" s="3">
        <v>2341739</v>
      </c>
      <c r="AO268" s="3">
        <f t="shared" si="592"/>
        <v>530847</v>
      </c>
      <c r="AP268" s="4">
        <f t="shared" si="593"/>
        <v>-486</v>
      </c>
      <c r="AQ268" s="47" t="s">
        <v>13</v>
      </c>
      <c r="AT268" s="47">
        <v>563</v>
      </c>
      <c r="AV268" s="47">
        <v>781</v>
      </c>
      <c r="AW268" s="4">
        <f t="shared" si="589"/>
        <v>535.5454545454545</v>
      </c>
      <c r="AX268" s="3">
        <f t="shared" si="590"/>
        <v>245.45454545454547</v>
      </c>
      <c r="AY268" s="47">
        <v>0</v>
      </c>
      <c r="AZ268" s="47">
        <v>0</v>
      </c>
      <c r="BA268" s="3">
        <f t="shared" si="576"/>
        <v>781</v>
      </c>
      <c r="BB268" s="47">
        <v>27</v>
      </c>
      <c r="BC268" s="47">
        <v>0.17</v>
      </c>
      <c r="BD268" s="47">
        <v>0.01</v>
      </c>
      <c r="BE268" s="3">
        <f t="shared" si="577"/>
        <v>61.111111111111114</v>
      </c>
      <c r="BF268" s="3">
        <f t="shared" si="578"/>
        <v>0</v>
      </c>
      <c r="BG268" s="3" t="b">
        <f t="shared" si="579"/>
        <v>1</v>
      </c>
      <c r="BJ268" s="12">
        <v>0</v>
      </c>
      <c r="BK268" s="4">
        <f t="shared" si="540"/>
        <v>719.88888888888891</v>
      </c>
      <c r="BL268" s="4">
        <v>0</v>
      </c>
      <c r="BM268" s="4">
        <f t="shared" si="541"/>
        <v>0</v>
      </c>
      <c r="BN268" s="4">
        <f t="shared" si="542"/>
        <v>719.88888888888891</v>
      </c>
      <c r="BO268" s="33"/>
      <c r="BP268" s="47">
        <v>508.19</v>
      </c>
      <c r="BQ268" s="3">
        <v>64723</v>
      </c>
      <c r="BR268" s="4">
        <f t="shared" si="551"/>
        <v>-406</v>
      </c>
      <c r="BT268" s="3">
        <f t="shared" si="599"/>
        <v>64113</v>
      </c>
      <c r="BU268" s="47">
        <v>0</v>
      </c>
      <c r="BV268" s="47" t="s">
        <v>15</v>
      </c>
      <c r="BY268" s="47">
        <v>752</v>
      </c>
      <c r="BZ268" s="47">
        <v>781</v>
      </c>
      <c r="CA268" s="47">
        <v>950</v>
      </c>
      <c r="CB268" s="3">
        <f t="shared" si="600"/>
        <v>950</v>
      </c>
      <c r="CC268" s="3">
        <v>0</v>
      </c>
      <c r="CD268" s="47">
        <v>0</v>
      </c>
      <c r="CE268" s="47">
        <v>0</v>
      </c>
      <c r="CF268" s="3">
        <f t="shared" si="580"/>
        <v>950</v>
      </c>
      <c r="CG268" s="47">
        <v>7</v>
      </c>
      <c r="CL268" s="47">
        <v>0</v>
      </c>
      <c r="CM268" s="4">
        <f t="shared" si="544"/>
        <v>61.111111111111114</v>
      </c>
      <c r="CN268" s="4">
        <f t="shared" si="545"/>
        <v>719.88888888888891</v>
      </c>
      <c r="CO268" s="4">
        <f t="shared" si="546"/>
        <v>0</v>
      </c>
      <c r="CP268" s="4">
        <f t="shared" si="547"/>
        <v>169</v>
      </c>
      <c r="CQ268" s="4">
        <f t="shared" si="548"/>
        <v>0</v>
      </c>
      <c r="CR268" s="4">
        <f t="shared" si="549"/>
        <v>0</v>
      </c>
      <c r="CS268" s="4">
        <f t="shared" si="550"/>
        <v>0</v>
      </c>
      <c r="CU268" s="32"/>
      <c r="CV268" s="47">
        <v>359.67</v>
      </c>
      <c r="CW268" s="47">
        <v>514</v>
      </c>
      <c r="CX268" s="4">
        <v>1</v>
      </c>
      <c r="CY268" s="47">
        <v>950</v>
      </c>
      <c r="CZ268" s="47">
        <v>0</v>
      </c>
      <c r="DA268" s="47">
        <v>151</v>
      </c>
      <c r="DB268" s="47">
        <v>614</v>
      </c>
      <c r="DC268" s="47">
        <v>250</v>
      </c>
      <c r="DD268" s="3">
        <f t="shared" si="585"/>
        <v>61.111111111111114</v>
      </c>
      <c r="DE268" s="3">
        <f t="shared" si="586"/>
        <v>0</v>
      </c>
      <c r="DF268" s="4">
        <f t="shared" si="564"/>
        <v>802.88888888888891</v>
      </c>
      <c r="DG268" s="3">
        <f t="shared" si="539"/>
        <v>0</v>
      </c>
      <c r="DH268" s="4">
        <f t="shared" si="581"/>
        <v>0</v>
      </c>
      <c r="DI268" s="3">
        <f t="shared" si="500"/>
        <v>0</v>
      </c>
      <c r="DJ268" s="3">
        <f t="shared" si="568"/>
        <v>86</v>
      </c>
      <c r="DL268" s="3">
        <f t="shared" si="573"/>
        <v>0</v>
      </c>
      <c r="DM268" s="3">
        <f t="shared" si="569"/>
        <v>0</v>
      </c>
      <c r="DN268" s="3">
        <f t="shared" si="570"/>
        <v>0</v>
      </c>
      <c r="DO268" s="3">
        <f t="shared" si="571"/>
        <v>0</v>
      </c>
      <c r="DP268" s="3">
        <f t="shared" si="582"/>
        <v>0</v>
      </c>
      <c r="DS268" s="47">
        <v>0</v>
      </c>
    </row>
    <row r="269" spans="1:123" x14ac:dyDescent="0.3">
      <c r="A269" s="1">
        <v>42636</v>
      </c>
      <c r="B269" s="3">
        <v>115295</v>
      </c>
      <c r="C269" s="4">
        <f t="shared" si="583"/>
        <v>-603</v>
      </c>
      <c r="E269" s="3">
        <f t="shared" si="601"/>
        <v>115295</v>
      </c>
      <c r="F269" s="4">
        <f t="shared" si="602"/>
        <v>-603</v>
      </c>
      <c r="G269" s="4">
        <f t="shared" si="572"/>
        <v>0</v>
      </c>
      <c r="H269" s="33"/>
      <c r="I269" s="3">
        <v>30894</v>
      </c>
      <c r="J269" s="4">
        <f t="shared" si="514"/>
        <v>-140</v>
      </c>
      <c r="L269" s="3">
        <f t="shared" si="594"/>
        <v>30894</v>
      </c>
      <c r="M269" s="4">
        <f t="shared" si="595"/>
        <v>-140</v>
      </c>
      <c r="P269">
        <v>160</v>
      </c>
      <c r="Q269" s="21">
        <f t="shared" si="553"/>
        <v>89.292929292929287</v>
      </c>
      <c r="R269" s="21">
        <f t="shared" si="554"/>
        <v>70.707070707070713</v>
      </c>
      <c r="S269" s="33"/>
      <c r="T269" s="3">
        <v>61073</v>
      </c>
      <c r="U269" s="4">
        <f t="shared" si="566"/>
        <v>-474</v>
      </c>
      <c r="W269" s="3">
        <f t="shared" si="596"/>
        <v>61073</v>
      </c>
      <c r="X269" s="4">
        <f t="shared" si="597"/>
        <v>-474</v>
      </c>
      <c r="Y269" s="47"/>
      <c r="AA269">
        <v>401</v>
      </c>
      <c r="AB269" s="3">
        <f t="shared" si="552"/>
        <v>401</v>
      </c>
      <c r="AC269" s="3">
        <v>0</v>
      </c>
      <c r="AD269" s="41">
        <f t="shared" si="598"/>
        <v>70.707070707070713</v>
      </c>
      <c r="AE269" s="3">
        <v>91967</v>
      </c>
      <c r="AF269" s="47">
        <v>550</v>
      </c>
      <c r="AG269" s="47">
        <v>240</v>
      </c>
      <c r="AH269" s="4">
        <f t="shared" si="567"/>
        <v>0</v>
      </c>
      <c r="AI269" s="33"/>
      <c r="AJ269" s="47">
        <v>863.92</v>
      </c>
      <c r="AK269" s="3">
        <v>530023</v>
      </c>
      <c r="AL269" s="4">
        <f t="shared" si="562"/>
        <v>-824</v>
      </c>
      <c r="AM269" s="3">
        <v>2331956</v>
      </c>
      <c r="AO269" s="3">
        <f t="shared" si="592"/>
        <v>530023</v>
      </c>
      <c r="AP269" s="4">
        <f t="shared" si="593"/>
        <v>-824</v>
      </c>
      <c r="AQ269" s="47" t="s">
        <v>13</v>
      </c>
      <c r="AT269" s="47">
        <v>550</v>
      </c>
      <c r="AV269" s="47">
        <v>931</v>
      </c>
      <c r="AW269" s="4">
        <f t="shared" si="589"/>
        <v>514.83838383838383</v>
      </c>
      <c r="AX269" s="3">
        <f t="shared" si="590"/>
        <v>416.16161616161617</v>
      </c>
      <c r="AY269" s="47">
        <v>0</v>
      </c>
      <c r="AZ269" s="47">
        <v>0</v>
      </c>
      <c r="BA269" s="3">
        <f t="shared" si="576"/>
        <v>931</v>
      </c>
      <c r="BB269" s="47">
        <v>34</v>
      </c>
      <c r="BC269" s="47">
        <v>0.22</v>
      </c>
      <c r="BD269" s="47">
        <v>0</v>
      </c>
      <c r="BE269" s="3">
        <f t="shared" si="577"/>
        <v>70.707070707070713</v>
      </c>
      <c r="BF269" s="3">
        <f t="shared" si="578"/>
        <v>0</v>
      </c>
      <c r="BG269" s="3" t="b">
        <f t="shared" si="579"/>
        <v>1</v>
      </c>
      <c r="BJ269" s="12">
        <v>0</v>
      </c>
      <c r="BK269" s="4">
        <f t="shared" si="540"/>
        <v>860.29292929292933</v>
      </c>
      <c r="BL269" s="4">
        <v>0</v>
      </c>
      <c r="BM269" s="4">
        <f t="shared" si="541"/>
        <v>0</v>
      </c>
      <c r="BN269" s="4">
        <f t="shared" si="542"/>
        <v>860.29292929292933</v>
      </c>
      <c r="BO269" s="33"/>
      <c r="BP269" s="47">
        <v>508.12</v>
      </c>
      <c r="BQ269" s="3">
        <v>64637</v>
      </c>
      <c r="BR269" s="4">
        <f t="shared" si="551"/>
        <v>-86</v>
      </c>
      <c r="BT269" s="3">
        <f t="shared" si="599"/>
        <v>64113</v>
      </c>
      <c r="BU269" s="47">
        <v>0</v>
      </c>
      <c r="BV269" s="47" t="s">
        <v>15</v>
      </c>
      <c r="BY269" s="47">
        <v>912</v>
      </c>
      <c r="BZ269" s="47">
        <v>931</v>
      </c>
      <c r="CA269" s="47">
        <v>946</v>
      </c>
      <c r="CB269" s="3">
        <f t="shared" si="600"/>
        <v>946</v>
      </c>
      <c r="CC269" s="3">
        <v>0</v>
      </c>
      <c r="CD269" s="47">
        <v>0</v>
      </c>
      <c r="CE269" s="47">
        <v>0</v>
      </c>
      <c r="CF269" s="3">
        <f t="shared" si="580"/>
        <v>946</v>
      </c>
      <c r="CG269" s="47">
        <v>9</v>
      </c>
      <c r="CL269" s="47">
        <v>0</v>
      </c>
      <c r="CM269" s="4">
        <f t="shared" si="544"/>
        <v>70.707070707070713</v>
      </c>
      <c r="CN269" s="4">
        <f t="shared" si="545"/>
        <v>860.29292929292933</v>
      </c>
      <c r="CO269" s="4">
        <f t="shared" si="546"/>
        <v>0</v>
      </c>
      <c r="CP269" s="4">
        <f t="shared" si="547"/>
        <v>15</v>
      </c>
      <c r="CQ269" s="4">
        <f t="shared" si="548"/>
        <v>0</v>
      </c>
      <c r="CR269" s="4">
        <f t="shared" si="549"/>
        <v>0</v>
      </c>
      <c r="CS269" s="4">
        <f t="shared" si="550"/>
        <v>0</v>
      </c>
      <c r="CU269" s="32"/>
      <c r="CV269" s="47">
        <v>359.67</v>
      </c>
      <c r="CW269" s="47">
        <v>514</v>
      </c>
      <c r="CX269" s="4">
        <v>0</v>
      </c>
      <c r="CY269" s="47">
        <v>946</v>
      </c>
      <c r="CZ269" s="47">
        <v>0</v>
      </c>
      <c r="DA269" s="47">
        <v>151</v>
      </c>
      <c r="DB269" s="47">
        <v>610</v>
      </c>
      <c r="DC269" s="47">
        <v>250</v>
      </c>
      <c r="DD269" s="3">
        <f t="shared" si="585"/>
        <v>70.707070707070713</v>
      </c>
      <c r="DE269" s="3">
        <f t="shared" si="586"/>
        <v>0</v>
      </c>
      <c r="DF269" s="4">
        <f t="shared" si="564"/>
        <v>789.29292929292933</v>
      </c>
      <c r="DG269" s="3">
        <f t="shared" si="539"/>
        <v>0</v>
      </c>
      <c r="DH269" s="4">
        <f t="shared" si="581"/>
        <v>0</v>
      </c>
      <c r="DI269" s="3">
        <f t="shared" si="500"/>
        <v>0</v>
      </c>
      <c r="DJ269" s="3">
        <f t="shared" si="568"/>
        <v>86</v>
      </c>
      <c r="DL269" s="3">
        <f t="shared" si="573"/>
        <v>0</v>
      </c>
      <c r="DM269" s="3">
        <f t="shared" si="569"/>
        <v>0</v>
      </c>
      <c r="DN269" s="3">
        <f t="shared" si="570"/>
        <v>0</v>
      </c>
      <c r="DO269" s="3">
        <f t="shared" si="571"/>
        <v>0</v>
      </c>
      <c r="DP269" s="3">
        <f t="shared" si="582"/>
        <v>0</v>
      </c>
      <c r="DS269" s="47">
        <v>0</v>
      </c>
    </row>
    <row r="270" spans="1:123" x14ac:dyDescent="0.3">
      <c r="A270" s="1">
        <v>42637</v>
      </c>
      <c r="B270" s="3">
        <v>114995</v>
      </c>
      <c r="C270" s="4">
        <f t="shared" si="583"/>
        <v>-300</v>
      </c>
      <c r="E270" s="3">
        <f t="shared" si="601"/>
        <v>114995</v>
      </c>
      <c r="F270" s="4">
        <f t="shared" si="602"/>
        <v>-300</v>
      </c>
      <c r="G270" s="4">
        <f t="shared" si="572"/>
        <v>0</v>
      </c>
      <c r="H270" s="33"/>
      <c r="I270" s="3">
        <v>30723</v>
      </c>
      <c r="J270" s="4">
        <f t="shared" si="514"/>
        <v>-171</v>
      </c>
      <c r="L270" s="3">
        <f t="shared" si="594"/>
        <v>30723</v>
      </c>
      <c r="M270" s="4">
        <f t="shared" si="595"/>
        <v>-171</v>
      </c>
      <c r="P270">
        <v>169</v>
      </c>
      <c r="Q270" s="21">
        <f t="shared" si="553"/>
        <v>82.63636363636364</v>
      </c>
      <c r="R270" s="21">
        <f t="shared" si="554"/>
        <v>86.36363636363636</v>
      </c>
      <c r="S270" s="33"/>
      <c r="T270" s="3">
        <v>60630</v>
      </c>
      <c r="U270" s="4">
        <f t="shared" si="566"/>
        <v>-443</v>
      </c>
      <c r="W270" s="3">
        <f t="shared" si="596"/>
        <v>60630</v>
      </c>
      <c r="X270" s="4">
        <f t="shared" si="597"/>
        <v>-443</v>
      </c>
      <c r="Y270" s="47"/>
      <c r="AA270">
        <v>395</v>
      </c>
      <c r="AB270" s="3">
        <f t="shared" si="552"/>
        <v>395</v>
      </c>
      <c r="AC270" s="3">
        <v>0</v>
      </c>
      <c r="AD270" s="41">
        <f t="shared" si="598"/>
        <v>86.36363636363636</v>
      </c>
      <c r="AE270" s="3">
        <v>91353</v>
      </c>
      <c r="AF270" s="47">
        <v>596</v>
      </c>
      <c r="AG270" s="47">
        <v>286</v>
      </c>
      <c r="AH270" s="4">
        <f t="shared" si="567"/>
        <v>0</v>
      </c>
      <c r="AI270" s="33"/>
      <c r="AJ270" s="47">
        <v>863.91</v>
      </c>
      <c r="AK270" s="3">
        <v>529975</v>
      </c>
      <c r="AL270" s="4">
        <f t="shared" si="562"/>
        <v>-48</v>
      </c>
      <c r="AM270" s="3">
        <v>2322174</v>
      </c>
      <c r="AO270" s="3">
        <f t="shared" si="592"/>
        <v>529975</v>
      </c>
      <c r="AP270" s="4">
        <f t="shared" si="593"/>
        <v>-48</v>
      </c>
      <c r="AQ270" s="47" t="s">
        <v>13</v>
      </c>
      <c r="AT270" s="47">
        <v>596</v>
      </c>
      <c r="AV270" s="47">
        <v>576</v>
      </c>
      <c r="AW270" s="4">
        <f t="shared" si="589"/>
        <v>551.75757575757575</v>
      </c>
      <c r="AX270" s="3">
        <f t="shared" si="590"/>
        <v>24.242424242424242</v>
      </c>
      <c r="AY270" s="47">
        <v>0</v>
      </c>
      <c r="AZ270" s="47">
        <v>0</v>
      </c>
      <c r="BA270" s="3">
        <f t="shared" si="576"/>
        <v>576</v>
      </c>
      <c r="BB270" s="47">
        <v>44</v>
      </c>
      <c r="BC270" s="47">
        <v>0.28000000000000003</v>
      </c>
      <c r="BD270" s="47">
        <v>0</v>
      </c>
      <c r="BE270" s="3">
        <f t="shared" si="577"/>
        <v>86.36363636363636</v>
      </c>
      <c r="BF270" s="3">
        <f t="shared" si="578"/>
        <v>0</v>
      </c>
      <c r="BG270" s="3" t="b">
        <f t="shared" si="579"/>
        <v>1</v>
      </c>
      <c r="BJ270" s="12">
        <v>0</v>
      </c>
      <c r="BK270" s="4">
        <f t="shared" si="540"/>
        <v>489.63636363636363</v>
      </c>
      <c r="BL270" s="4">
        <v>0</v>
      </c>
      <c r="BM270" s="4">
        <f t="shared" si="541"/>
        <v>0</v>
      </c>
      <c r="BN270" s="4">
        <f t="shared" si="542"/>
        <v>489.63636363636363</v>
      </c>
      <c r="BO270" s="33"/>
      <c r="BP270" s="47">
        <v>507.51</v>
      </c>
      <c r="BQ270" s="3">
        <v>63895</v>
      </c>
      <c r="BR270" s="4">
        <f t="shared" si="551"/>
        <v>-742</v>
      </c>
      <c r="BT270" s="3">
        <f>BQ270</f>
        <v>63895</v>
      </c>
      <c r="BU270" s="4">
        <f>BT270-BT269</f>
        <v>-218</v>
      </c>
      <c r="BV270" s="47" t="s">
        <v>16</v>
      </c>
      <c r="BY270" s="47">
        <v>559</v>
      </c>
      <c r="BZ270" s="47">
        <v>576</v>
      </c>
      <c r="CA270" s="47">
        <v>924</v>
      </c>
      <c r="CB270" s="3">
        <f t="shared" si="600"/>
        <v>813.89898989898984</v>
      </c>
      <c r="CC270" s="3">
        <f t="shared" ref="CC270:CC272" si="603">-BU270/1.98</f>
        <v>110.1010101010101</v>
      </c>
      <c r="CD270" s="47">
        <v>0</v>
      </c>
      <c r="CE270" s="47">
        <v>0</v>
      </c>
      <c r="CF270" s="3">
        <f t="shared" si="580"/>
        <v>924</v>
      </c>
      <c r="CG270" s="47">
        <v>9</v>
      </c>
      <c r="CL270" s="47">
        <v>0</v>
      </c>
      <c r="CM270" s="4">
        <f t="shared" si="544"/>
        <v>86.36363636363636</v>
      </c>
      <c r="CN270" s="4">
        <f t="shared" si="545"/>
        <v>489.63636363636363</v>
      </c>
      <c r="CO270" s="4">
        <f t="shared" si="546"/>
        <v>0</v>
      </c>
      <c r="CP270" s="4">
        <f t="shared" si="547"/>
        <v>348</v>
      </c>
      <c r="CQ270" s="4">
        <f t="shared" si="548"/>
        <v>0</v>
      </c>
      <c r="CR270" s="4">
        <f t="shared" si="549"/>
        <v>0</v>
      </c>
      <c r="CS270" s="4">
        <f t="shared" si="550"/>
        <v>0</v>
      </c>
      <c r="CU270" s="32"/>
      <c r="CV270" s="47">
        <v>359.67</v>
      </c>
      <c r="CW270" s="47">
        <v>514</v>
      </c>
      <c r="CX270" s="4">
        <v>0</v>
      </c>
      <c r="CY270" s="47">
        <v>924</v>
      </c>
      <c r="CZ270" s="47">
        <v>0</v>
      </c>
      <c r="DA270" s="47">
        <v>151</v>
      </c>
      <c r="DB270" s="47">
        <v>610</v>
      </c>
      <c r="DC270" s="47">
        <v>229</v>
      </c>
      <c r="DD270" s="3">
        <f t="shared" si="585"/>
        <v>86.36363636363636</v>
      </c>
      <c r="DE270" s="3">
        <f t="shared" si="586"/>
        <v>0</v>
      </c>
      <c r="DF270" s="4">
        <f t="shared" si="564"/>
        <v>752.63636363636363</v>
      </c>
      <c r="DG270" s="3">
        <f t="shared" si="539"/>
        <v>0</v>
      </c>
      <c r="DH270" s="4">
        <f t="shared" si="581"/>
        <v>0</v>
      </c>
      <c r="DI270" s="3">
        <f t="shared" si="500"/>
        <v>0</v>
      </c>
      <c r="DJ270" s="3">
        <f t="shared" si="568"/>
        <v>85</v>
      </c>
      <c r="DL270" s="3">
        <f t="shared" si="573"/>
        <v>0</v>
      </c>
      <c r="DM270" s="3">
        <f t="shared" si="569"/>
        <v>0</v>
      </c>
      <c r="DN270" s="3">
        <f t="shared" si="570"/>
        <v>0</v>
      </c>
      <c r="DO270" s="3">
        <f t="shared" si="571"/>
        <v>0</v>
      </c>
      <c r="DP270" s="3">
        <f t="shared" si="582"/>
        <v>0</v>
      </c>
      <c r="DS270" s="47">
        <v>0</v>
      </c>
    </row>
    <row r="271" spans="1:123" x14ac:dyDescent="0.3">
      <c r="A271" s="1">
        <v>42638</v>
      </c>
      <c r="B271" s="3">
        <v>114695</v>
      </c>
      <c r="C271" s="4">
        <f t="shared" si="583"/>
        <v>-300</v>
      </c>
      <c r="E271" s="3">
        <f t="shared" si="601"/>
        <v>114695</v>
      </c>
      <c r="F271" s="4">
        <f t="shared" si="602"/>
        <v>-300</v>
      </c>
      <c r="G271" s="4">
        <f t="shared" si="572"/>
        <v>0</v>
      </c>
      <c r="H271" s="33"/>
      <c r="I271" s="3">
        <v>30532</v>
      </c>
      <c r="J271" s="4">
        <f t="shared" si="514"/>
        <v>-191</v>
      </c>
      <c r="L271" s="3">
        <f t="shared" si="594"/>
        <v>30532</v>
      </c>
      <c r="M271" s="4">
        <f t="shared" si="595"/>
        <v>-191</v>
      </c>
      <c r="P271">
        <v>178</v>
      </c>
      <c r="Q271" s="21">
        <f t="shared" si="553"/>
        <v>81.535353535353536</v>
      </c>
      <c r="R271" s="21">
        <f t="shared" si="554"/>
        <v>96.464646464646464</v>
      </c>
      <c r="S271" s="33"/>
      <c r="T271" s="3">
        <v>60193</v>
      </c>
      <c r="U271" s="4">
        <f t="shared" si="566"/>
        <v>-437</v>
      </c>
      <c r="W271" s="3">
        <f t="shared" si="596"/>
        <v>60193</v>
      </c>
      <c r="X271" s="4">
        <f t="shared" si="597"/>
        <v>-437</v>
      </c>
      <c r="Y271" s="47"/>
      <c r="AA271">
        <v>399</v>
      </c>
      <c r="AB271" s="3">
        <f t="shared" si="552"/>
        <v>399</v>
      </c>
      <c r="AC271" s="3">
        <v>0</v>
      </c>
      <c r="AD271" s="41">
        <f t="shared" si="598"/>
        <v>96.464646464646464</v>
      </c>
      <c r="AE271" s="3">
        <v>90725</v>
      </c>
      <c r="AF271" s="47">
        <v>602</v>
      </c>
      <c r="AG271" s="47">
        <v>285</v>
      </c>
      <c r="AH271" s="4">
        <f t="shared" si="567"/>
        <v>0</v>
      </c>
      <c r="AI271" s="33"/>
      <c r="AJ271" s="47">
        <v>863.95</v>
      </c>
      <c r="AK271" s="3">
        <v>530168</v>
      </c>
      <c r="AL271" s="4">
        <f t="shared" si="562"/>
        <v>193</v>
      </c>
      <c r="AM271" s="3">
        <v>2312391</v>
      </c>
      <c r="AO271" s="3">
        <f>AO270</f>
        <v>529975</v>
      </c>
      <c r="AP271" s="4">
        <f t="shared" si="593"/>
        <v>0</v>
      </c>
      <c r="AQ271" s="47" t="s">
        <v>14</v>
      </c>
      <c r="AT271" s="47">
        <v>602</v>
      </c>
      <c r="AV271" s="47">
        <v>467</v>
      </c>
      <c r="AW271" s="4">
        <f t="shared" si="589"/>
        <v>467</v>
      </c>
      <c r="AX271" s="3">
        <f t="shared" si="590"/>
        <v>0</v>
      </c>
      <c r="AY271" s="47">
        <v>0</v>
      </c>
      <c r="AZ271" s="47">
        <v>0</v>
      </c>
      <c r="BA271" s="3">
        <f t="shared" si="576"/>
        <v>467</v>
      </c>
      <c r="BB271" s="47">
        <v>38</v>
      </c>
      <c r="BC271" s="47">
        <v>0.24</v>
      </c>
      <c r="BD271" s="47">
        <v>0</v>
      </c>
      <c r="BE271" s="3">
        <f t="shared" si="577"/>
        <v>96.464646464646464</v>
      </c>
      <c r="BF271" s="3">
        <f t="shared" si="578"/>
        <v>0</v>
      </c>
      <c r="BG271" s="3" t="b">
        <f t="shared" si="579"/>
        <v>1</v>
      </c>
      <c r="BJ271" s="12">
        <v>0</v>
      </c>
      <c r="BK271" s="4">
        <f t="shared" si="540"/>
        <v>370.53535353535352</v>
      </c>
      <c r="BL271" s="4">
        <f>AL271/1.98</f>
        <v>97.474747474747474</v>
      </c>
      <c r="BM271" s="4">
        <f t="shared" si="541"/>
        <v>97.474747474747474</v>
      </c>
      <c r="BN271" s="4">
        <f t="shared" si="542"/>
        <v>468.01010101010098</v>
      </c>
      <c r="BO271" s="33"/>
      <c r="BP271" s="47">
        <v>506.79</v>
      </c>
      <c r="BQ271" s="3">
        <v>63026</v>
      </c>
      <c r="BR271" s="4">
        <f t="shared" si="551"/>
        <v>-869</v>
      </c>
      <c r="BT271" s="3">
        <f t="shared" ref="BT271:BT272" si="604">BQ271</f>
        <v>63026</v>
      </c>
      <c r="BU271" s="4">
        <f t="shared" ref="BU271:BU272" si="605">BT271-BT270</f>
        <v>-869</v>
      </c>
      <c r="BV271" s="47" t="s">
        <v>13</v>
      </c>
      <c r="BY271" s="47">
        <v>443</v>
      </c>
      <c r="BZ271" s="47">
        <v>467</v>
      </c>
      <c r="CA271" s="47">
        <v>872</v>
      </c>
      <c r="CB271" s="3">
        <f t="shared" si="600"/>
        <v>433.11111111111109</v>
      </c>
      <c r="CC271" s="3">
        <f t="shared" si="603"/>
        <v>438.88888888888891</v>
      </c>
      <c r="CD271" s="47">
        <v>0</v>
      </c>
      <c r="CE271" s="47">
        <v>0</v>
      </c>
      <c r="CF271" s="3">
        <f t="shared" si="580"/>
        <v>872</v>
      </c>
      <c r="CG271" s="47">
        <v>9</v>
      </c>
      <c r="CL271" s="47">
        <v>0</v>
      </c>
      <c r="CM271" s="4">
        <f t="shared" si="544"/>
        <v>96.464646464646464</v>
      </c>
      <c r="CN271" s="4">
        <f t="shared" si="545"/>
        <v>370.53535353535352</v>
      </c>
      <c r="CO271" s="4">
        <f t="shared" si="546"/>
        <v>0</v>
      </c>
      <c r="CP271" s="4">
        <f t="shared" si="547"/>
        <v>405.00000000000006</v>
      </c>
      <c r="CQ271" s="4">
        <f t="shared" si="548"/>
        <v>0</v>
      </c>
      <c r="CR271" s="4">
        <f t="shared" si="549"/>
        <v>0</v>
      </c>
      <c r="CS271" s="4">
        <f t="shared" si="550"/>
        <v>0</v>
      </c>
      <c r="CU271" s="32"/>
      <c r="CV271" s="47">
        <v>359.65</v>
      </c>
      <c r="CW271" s="47">
        <v>513</v>
      </c>
      <c r="CX271" s="4">
        <v>-1</v>
      </c>
      <c r="CY271" s="47">
        <v>872</v>
      </c>
      <c r="CZ271" s="47">
        <v>0</v>
      </c>
      <c r="DA271" s="47">
        <v>152</v>
      </c>
      <c r="DB271" s="47">
        <v>610</v>
      </c>
      <c r="DC271" s="47">
        <v>176</v>
      </c>
      <c r="DD271" s="3">
        <f t="shared" si="585"/>
        <v>96.464646464646464</v>
      </c>
      <c r="DE271" s="3">
        <f t="shared" si="586"/>
        <v>0</v>
      </c>
      <c r="DF271" s="4">
        <f t="shared" si="564"/>
        <v>689.53535353535358</v>
      </c>
      <c r="DG271" s="3">
        <f t="shared" si="539"/>
        <v>0</v>
      </c>
      <c r="DH271" s="4">
        <f t="shared" si="581"/>
        <v>0</v>
      </c>
      <c r="DI271" s="3">
        <f t="shared" si="500"/>
        <v>0</v>
      </c>
      <c r="DJ271" s="3">
        <f t="shared" si="568"/>
        <v>86</v>
      </c>
      <c r="DL271" s="3">
        <f t="shared" si="573"/>
        <v>0</v>
      </c>
      <c r="DM271" s="3">
        <f t="shared" si="569"/>
        <v>0</v>
      </c>
      <c r="DN271" s="3">
        <f t="shared" si="570"/>
        <v>0</v>
      </c>
      <c r="DO271" s="3">
        <f t="shared" si="571"/>
        <v>0</v>
      </c>
      <c r="DP271" s="3">
        <f t="shared" si="582"/>
        <v>0</v>
      </c>
      <c r="DS271" s="47">
        <v>0</v>
      </c>
    </row>
    <row r="272" spans="1:123" x14ac:dyDescent="0.3">
      <c r="A272" s="1">
        <v>42639</v>
      </c>
      <c r="B272" s="3">
        <v>114395</v>
      </c>
      <c r="C272" s="4">
        <f t="shared" si="583"/>
        <v>-300</v>
      </c>
      <c r="E272" s="3">
        <f t="shared" ref="E272:E276" si="606">B272</f>
        <v>114395</v>
      </c>
      <c r="F272" s="4">
        <f t="shared" ref="F272:F276" si="607">E272-E271</f>
        <v>-300</v>
      </c>
      <c r="G272" s="4">
        <f t="shared" ref="G272:G276" si="608">IF(F272&gt;0,F272/1.9835,0)</f>
        <v>0</v>
      </c>
      <c r="H272" s="33"/>
      <c r="I272" s="3">
        <v>30276</v>
      </c>
      <c r="J272" s="4">
        <f t="shared" si="514"/>
        <v>-256</v>
      </c>
      <c r="L272" s="3">
        <f t="shared" si="594"/>
        <v>30276</v>
      </c>
      <c r="M272" s="4">
        <f t="shared" si="595"/>
        <v>-256</v>
      </c>
      <c r="P272">
        <v>211</v>
      </c>
      <c r="Q272" s="21">
        <f t="shared" si="553"/>
        <v>81.707070707070699</v>
      </c>
      <c r="R272" s="21">
        <f t="shared" si="554"/>
        <v>129.2929292929293</v>
      </c>
      <c r="S272" s="33"/>
      <c r="T272" s="3">
        <v>59830</v>
      </c>
      <c r="U272" s="4">
        <f t="shared" si="566"/>
        <v>-363</v>
      </c>
      <c r="W272" s="3">
        <f t="shared" si="596"/>
        <v>59830</v>
      </c>
      <c r="X272" s="4">
        <f t="shared" si="597"/>
        <v>-363</v>
      </c>
      <c r="Y272" s="47"/>
      <c r="AA272">
        <v>399</v>
      </c>
      <c r="AB272" s="3">
        <f t="shared" si="552"/>
        <v>399</v>
      </c>
      <c r="AC272" s="3">
        <v>0</v>
      </c>
      <c r="AD272" s="41">
        <f t="shared" si="598"/>
        <v>129.2929292929293</v>
      </c>
      <c r="AE272" s="3">
        <v>90106</v>
      </c>
      <c r="AF272" s="47">
        <v>728</v>
      </c>
      <c r="AG272" s="47">
        <v>416</v>
      </c>
      <c r="AH272" s="4">
        <f t="shared" si="567"/>
        <v>0</v>
      </c>
      <c r="AI272" s="33"/>
      <c r="AJ272" s="47">
        <v>863.94</v>
      </c>
      <c r="AK272" s="3">
        <v>530120</v>
      </c>
      <c r="AL272" s="4">
        <f t="shared" si="562"/>
        <v>-48</v>
      </c>
      <c r="AM272" s="3">
        <v>2302609</v>
      </c>
      <c r="AO272" s="3">
        <f>AO271</f>
        <v>529975</v>
      </c>
      <c r="AP272" s="4">
        <f t="shared" si="593"/>
        <v>0</v>
      </c>
      <c r="AQ272" s="47" t="s">
        <v>15</v>
      </c>
      <c r="AT272" s="47">
        <v>728</v>
      </c>
      <c r="AV272" s="47">
        <v>700</v>
      </c>
      <c r="AW272" s="4">
        <f t="shared" si="589"/>
        <v>700</v>
      </c>
      <c r="AX272" s="3">
        <f t="shared" si="590"/>
        <v>0</v>
      </c>
      <c r="AY272" s="47">
        <v>0</v>
      </c>
      <c r="AZ272" s="47">
        <v>0</v>
      </c>
      <c r="BA272" s="3">
        <f t="shared" si="576"/>
        <v>700</v>
      </c>
      <c r="BB272" s="47">
        <v>52</v>
      </c>
      <c r="BC272" s="47">
        <v>0.33</v>
      </c>
      <c r="BD272" s="47">
        <v>0</v>
      </c>
      <c r="BE272" s="3">
        <f t="shared" si="577"/>
        <v>129.2929292929293</v>
      </c>
      <c r="BF272" s="3">
        <f t="shared" si="578"/>
        <v>0</v>
      </c>
      <c r="BG272" s="3" t="b">
        <f t="shared" si="579"/>
        <v>1</v>
      </c>
      <c r="BJ272" s="12">
        <v>0</v>
      </c>
      <c r="BK272" s="4">
        <f t="shared" si="540"/>
        <v>570.70707070707067</v>
      </c>
      <c r="BL272" s="4">
        <v>0</v>
      </c>
      <c r="BM272" s="4">
        <f t="shared" si="541"/>
        <v>0</v>
      </c>
      <c r="BN272" s="4">
        <f t="shared" si="542"/>
        <v>570.70707070707067</v>
      </c>
      <c r="BO272" s="33"/>
      <c r="BP272" s="47">
        <v>506.52</v>
      </c>
      <c r="BQ272" s="3">
        <v>62704</v>
      </c>
      <c r="BR272" s="4">
        <f t="shared" si="551"/>
        <v>-322</v>
      </c>
      <c r="BT272" s="3">
        <f t="shared" si="604"/>
        <v>62704</v>
      </c>
      <c r="BU272" s="4">
        <f t="shared" si="605"/>
        <v>-322</v>
      </c>
      <c r="BV272" s="47" t="s">
        <v>13</v>
      </c>
      <c r="BY272" s="47">
        <v>694</v>
      </c>
      <c r="BZ272" s="47">
        <v>700</v>
      </c>
      <c r="CA272" s="47">
        <v>843</v>
      </c>
      <c r="CB272" s="3">
        <f t="shared" si="600"/>
        <v>680.37373737373741</v>
      </c>
      <c r="CC272" s="3">
        <f t="shared" si="603"/>
        <v>162.62626262626262</v>
      </c>
      <c r="CD272" s="47">
        <v>0</v>
      </c>
      <c r="CE272" s="47">
        <v>0</v>
      </c>
      <c r="CF272" s="3">
        <f t="shared" si="580"/>
        <v>843</v>
      </c>
      <c r="CG272" s="47">
        <v>13</v>
      </c>
      <c r="CL272" s="47">
        <v>0</v>
      </c>
      <c r="CM272" s="4">
        <f t="shared" si="544"/>
        <v>129.2929292929293</v>
      </c>
      <c r="CN272" s="4">
        <f t="shared" si="545"/>
        <v>570.70707070707067</v>
      </c>
      <c r="CO272" s="4">
        <f t="shared" si="546"/>
        <v>0</v>
      </c>
      <c r="CP272" s="4">
        <f t="shared" si="547"/>
        <v>143</v>
      </c>
      <c r="CQ272" s="4">
        <f t="shared" si="548"/>
        <v>0</v>
      </c>
      <c r="CR272" s="4">
        <f t="shared" si="549"/>
        <v>0</v>
      </c>
      <c r="CS272" s="4">
        <f t="shared" si="550"/>
        <v>0</v>
      </c>
      <c r="CU272" s="32"/>
      <c r="CV272" s="47">
        <v>359.67</v>
      </c>
      <c r="CW272" s="47">
        <v>514</v>
      </c>
      <c r="CX272" s="4">
        <v>1</v>
      </c>
      <c r="CY272" s="47">
        <v>843</v>
      </c>
      <c r="CZ272" s="47">
        <v>0</v>
      </c>
      <c r="DA272" s="47">
        <v>150</v>
      </c>
      <c r="DB272" s="47">
        <v>594</v>
      </c>
      <c r="DC272" s="47">
        <v>164</v>
      </c>
      <c r="DD272" s="3">
        <f t="shared" si="585"/>
        <v>129.2929292929293</v>
      </c>
      <c r="DE272" s="3">
        <f t="shared" si="586"/>
        <v>0</v>
      </c>
      <c r="DF272" s="4">
        <f t="shared" si="564"/>
        <v>628.70707070707067</v>
      </c>
      <c r="DG272" s="3">
        <f t="shared" si="539"/>
        <v>0</v>
      </c>
      <c r="DH272" s="4">
        <f t="shared" si="581"/>
        <v>0</v>
      </c>
      <c r="DI272" s="3">
        <f t="shared" si="500"/>
        <v>0</v>
      </c>
      <c r="DJ272" s="3">
        <f t="shared" si="568"/>
        <v>85</v>
      </c>
      <c r="DL272" s="3">
        <f t="shared" si="573"/>
        <v>0</v>
      </c>
      <c r="DM272" s="3">
        <f t="shared" si="569"/>
        <v>0</v>
      </c>
      <c r="DN272" s="3">
        <f t="shared" si="570"/>
        <v>0</v>
      </c>
      <c r="DO272" s="3">
        <f t="shared" si="571"/>
        <v>0</v>
      </c>
      <c r="DP272" s="3">
        <f t="shared" si="582"/>
        <v>0</v>
      </c>
      <c r="DS272" s="47">
        <v>0</v>
      </c>
    </row>
    <row r="273" spans="1:124" x14ac:dyDescent="0.3">
      <c r="A273" s="1">
        <v>42640</v>
      </c>
      <c r="B273" s="3">
        <v>113947</v>
      </c>
      <c r="C273" s="4">
        <f t="shared" si="583"/>
        <v>-448</v>
      </c>
      <c r="E273" s="3">
        <f t="shared" si="606"/>
        <v>113947</v>
      </c>
      <c r="F273" s="4">
        <f t="shared" si="607"/>
        <v>-448</v>
      </c>
      <c r="G273" s="4">
        <f t="shared" si="608"/>
        <v>0</v>
      </c>
      <c r="H273" s="33"/>
      <c r="I273" s="3">
        <v>29972</v>
      </c>
      <c r="J273" s="4">
        <f t="shared" si="514"/>
        <v>-304</v>
      </c>
      <c r="L273" s="3">
        <f t="shared" si="594"/>
        <v>29972</v>
      </c>
      <c r="M273" s="4">
        <f t="shared" si="595"/>
        <v>-304</v>
      </c>
      <c r="P273">
        <v>236</v>
      </c>
      <c r="Q273" s="21">
        <f t="shared" si="553"/>
        <v>82.464646464646449</v>
      </c>
      <c r="R273" s="21">
        <f t="shared" si="554"/>
        <v>153.53535353535355</v>
      </c>
      <c r="S273" s="33"/>
      <c r="T273" s="3">
        <v>59515</v>
      </c>
      <c r="U273" s="4">
        <f t="shared" si="566"/>
        <v>-315</v>
      </c>
      <c r="W273" s="3">
        <f t="shared" si="596"/>
        <v>59515</v>
      </c>
      <c r="X273" s="4">
        <f t="shared" si="597"/>
        <v>-315</v>
      </c>
      <c r="Y273" s="47"/>
      <c r="AA273">
        <v>397</v>
      </c>
      <c r="AB273" s="3">
        <f t="shared" si="552"/>
        <v>397</v>
      </c>
      <c r="AC273" s="3">
        <v>0</v>
      </c>
      <c r="AD273" s="41">
        <f t="shared" si="598"/>
        <v>153.53535353535355</v>
      </c>
      <c r="AE273" s="3">
        <v>89487</v>
      </c>
      <c r="AF273" s="47">
        <v>766</v>
      </c>
      <c r="AG273" s="47">
        <v>454</v>
      </c>
      <c r="AH273" s="4">
        <f t="shared" si="567"/>
        <v>0</v>
      </c>
      <c r="AI273" s="33"/>
      <c r="AJ273" s="47">
        <v>863.74</v>
      </c>
      <c r="AK273" s="3">
        <v>529154</v>
      </c>
      <c r="AL273" s="4">
        <f t="shared" si="562"/>
        <v>-966</v>
      </c>
      <c r="AM273" s="3">
        <v>2292826</v>
      </c>
      <c r="AO273" s="3">
        <f t="shared" ref="AO273:AO275" si="609">AK273</f>
        <v>529154</v>
      </c>
      <c r="AP273" s="4">
        <f t="shared" si="593"/>
        <v>-821</v>
      </c>
      <c r="AQ273" s="47" t="s">
        <v>16</v>
      </c>
      <c r="AT273" s="47">
        <v>766</v>
      </c>
      <c r="AV273" s="3">
        <v>1201</v>
      </c>
      <c r="AW273" s="4">
        <f t="shared" ref="AW273:AW276" si="610">AV273-AX273</f>
        <v>786.35353535353534</v>
      </c>
      <c r="AX273" s="3">
        <f t="shared" ref="AX273:AX276" si="611">IF(AV273&lt;=-AP273/1.98,AV273,-AP273/1.98)</f>
        <v>414.64646464646466</v>
      </c>
      <c r="AY273" s="47">
        <v>0</v>
      </c>
      <c r="AZ273" s="47">
        <v>0</v>
      </c>
      <c r="BA273" s="3">
        <f t="shared" si="576"/>
        <v>1201</v>
      </c>
      <c r="BB273" s="47">
        <v>52</v>
      </c>
      <c r="BC273" s="47">
        <v>0.33</v>
      </c>
      <c r="BD273" s="47">
        <v>0</v>
      </c>
      <c r="BE273" s="3">
        <f t="shared" si="577"/>
        <v>153.53535353535355</v>
      </c>
      <c r="BF273" s="3">
        <f t="shared" si="578"/>
        <v>0</v>
      </c>
      <c r="BG273" s="3" t="b">
        <f t="shared" si="579"/>
        <v>1</v>
      </c>
      <c r="BJ273" s="12">
        <v>0</v>
      </c>
      <c r="BK273" s="4">
        <f t="shared" si="540"/>
        <v>1047.4646464646464</v>
      </c>
      <c r="BL273" s="4">
        <v>0</v>
      </c>
      <c r="BM273" s="4">
        <f t="shared" si="541"/>
        <v>0</v>
      </c>
      <c r="BN273" s="4">
        <f t="shared" si="542"/>
        <v>1047.4646464646464</v>
      </c>
      <c r="BO273" s="33"/>
      <c r="BP273" s="47">
        <v>507.03</v>
      </c>
      <c r="BQ273" s="3">
        <v>63313</v>
      </c>
      <c r="BR273" s="4">
        <f t="shared" si="551"/>
        <v>609</v>
      </c>
      <c r="BT273" s="3">
        <f t="shared" ref="BT273:BT275" si="612">BT272</f>
        <v>62704</v>
      </c>
      <c r="BU273" s="47">
        <v>0</v>
      </c>
      <c r="BV273" s="47" t="s">
        <v>14</v>
      </c>
      <c r="BY273" s="3">
        <v>1211</v>
      </c>
      <c r="BZ273" s="3">
        <v>1201</v>
      </c>
      <c r="CA273" s="47">
        <v>891</v>
      </c>
      <c r="CB273" s="3">
        <f t="shared" ref="CB273:CB276" si="613">CA273-CC273</f>
        <v>891</v>
      </c>
      <c r="CC273" s="3">
        <v>0</v>
      </c>
      <c r="CD273" s="47">
        <v>0</v>
      </c>
      <c r="CE273" s="47">
        <v>0</v>
      </c>
      <c r="CF273" s="3">
        <f t="shared" si="580"/>
        <v>891</v>
      </c>
      <c r="CG273" s="47">
        <v>13</v>
      </c>
      <c r="CL273" s="47">
        <v>0</v>
      </c>
      <c r="CM273" s="4">
        <f t="shared" si="544"/>
        <v>153.53535353535355</v>
      </c>
      <c r="CN273" s="4">
        <f t="shared" si="545"/>
        <v>737.46464646464642</v>
      </c>
      <c r="CO273" s="4">
        <f t="shared" si="546"/>
        <v>0</v>
      </c>
      <c r="CP273" s="4">
        <f t="shared" si="547"/>
        <v>0</v>
      </c>
      <c r="CQ273" s="4">
        <f t="shared" si="548"/>
        <v>0</v>
      </c>
      <c r="CR273" s="4">
        <f t="shared" si="549"/>
        <v>310</v>
      </c>
      <c r="CS273" s="4">
        <f t="shared" si="550"/>
        <v>0</v>
      </c>
      <c r="CU273" s="32"/>
      <c r="CV273" s="47">
        <v>359.65</v>
      </c>
      <c r="CW273" s="47">
        <v>513</v>
      </c>
      <c r="CX273" s="4">
        <v>-1</v>
      </c>
      <c r="CY273" s="47">
        <v>891</v>
      </c>
      <c r="CZ273" s="47">
        <v>0</v>
      </c>
      <c r="DA273" s="47">
        <v>153</v>
      </c>
      <c r="DB273" s="47">
        <v>568</v>
      </c>
      <c r="DC273" s="47">
        <v>229</v>
      </c>
      <c r="DD273" s="3">
        <f t="shared" si="585"/>
        <v>153.53535353535355</v>
      </c>
      <c r="DE273" s="3">
        <f t="shared" si="586"/>
        <v>0</v>
      </c>
      <c r="DF273" s="4">
        <f t="shared" si="564"/>
        <v>643.46464646464642</v>
      </c>
      <c r="DG273" s="3">
        <f t="shared" si="539"/>
        <v>0</v>
      </c>
      <c r="DH273" s="4">
        <f t="shared" si="581"/>
        <v>0</v>
      </c>
      <c r="DI273" s="3">
        <f t="shared" si="500"/>
        <v>0</v>
      </c>
      <c r="DJ273" s="3">
        <f t="shared" si="568"/>
        <v>94</v>
      </c>
      <c r="DL273" s="3">
        <f t="shared" si="573"/>
        <v>0</v>
      </c>
      <c r="DM273" s="3">
        <f t="shared" si="569"/>
        <v>0</v>
      </c>
      <c r="DN273" s="3">
        <f t="shared" si="570"/>
        <v>0</v>
      </c>
      <c r="DO273" s="3">
        <f t="shared" si="571"/>
        <v>0</v>
      </c>
      <c r="DP273" s="3">
        <f t="shared" si="582"/>
        <v>0</v>
      </c>
      <c r="DS273" s="47">
        <v>0</v>
      </c>
    </row>
    <row r="274" spans="1:124" x14ac:dyDescent="0.3">
      <c r="A274" s="1">
        <v>42641</v>
      </c>
      <c r="B274" s="3">
        <v>113648</v>
      </c>
      <c r="C274" s="4">
        <f t="shared" si="583"/>
        <v>-299</v>
      </c>
      <c r="E274" s="3">
        <f t="shared" si="606"/>
        <v>113648</v>
      </c>
      <c r="F274" s="4">
        <f t="shared" si="607"/>
        <v>-299</v>
      </c>
      <c r="G274" s="4">
        <f t="shared" si="608"/>
        <v>0</v>
      </c>
      <c r="H274" s="33"/>
      <c r="I274" s="3">
        <v>29674</v>
      </c>
      <c r="J274" s="4">
        <f t="shared" si="514"/>
        <v>-298</v>
      </c>
      <c r="L274" s="3">
        <f t="shared" si="594"/>
        <v>29674</v>
      </c>
      <c r="M274" s="4">
        <f t="shared" si="595"/>
        <v>-298</v>
      </c>
      <c r="P274">
        <v>234</v>
      </c>
      <c r="Q274" s="21">
        <f t="shared" si="553"/>
        <v>83.494949494949481</v>
      </c>
      <c r="R274" s="21">
        <f t="shared" si="554"/>
        <v>150.50505050505052</v>
      </c>
      <c r="S274" s="33"/>
      <c r="T274" s="3">
        <v>59200</v>
      </c>
      <c r="U274" s="4">
        <f t="shared" si="566"/>
        <v>-315</v>
      </c>
      <c r="W274" s="3">
        <f t="shared" si="596"/>
        <v>59200</v>
      </c>
      <c r="X274" s="4">
        <f t="shared" si="597"/>
        <v>-315</v>
      </c>
      <c r="Y274" s="47"/>
      <c r="AA274">
        <v>401</v>
      </c>
      <c r="AB274" s="3">
        <f t="shared" si="552"/>
        <v>401</v>
      </c>
      <c r="AC274" s="3">
        <v>0</v>
      </c>
      <c r="AD274" s="41">
        <f t="shared" si="598"/>
        <v>150.50505050505052</v>
      </c>
      <c r="AE274" s="3">
        <v>88874</v>
      </c>
      <c r="AF274" s="47">
        <v>649</v>
      </c>
      <c r="AG274" s="47">
        <v>340</v>
      </c>
      <c r="AH274" s="4">
        <f t="shared" si="567"/>
        <v>0</v>
      </c>
      <c r="AI274" s="33"/>
      <c r="AJ274" s="47">
        <v>863.58</v>
      </c>
      <c r="AK274" s="3">
        <v>528381</v>
      </c>
      <c r="AL274" s="4">
        <f t="shared" si="562"/>
        <v>-773</v>
      </c>
      <c r="AM274" s="3">
        <v>2283044</v>
      </c>
      <c r="AO274" s="3">
        <f t="shared" si="609"/>
        <v>528381</v>
      </c>
      <c r="AP274" s="4">
        <f t="shared" ref="AP274:AP276" si="614">AO274-AO273</f>
        <v>-773</v>
      </c>
      <c r="AQ274" s="47" t="s">
        <v>13</v>
      </c>
      <c r="AT274" s="47">
        <v>649</v>
      </c>
      <c r="AV274" s="47">
        <v>978</v>
      </c>
      <c r="AW274" s="4">
        <f t="shared" si="610"/>
        <v>587.59595959595958</v>
      </c>
      <c r="AX274" s="3">
        <f t="shared" si="611"/>
        <v>390.40404040404042</v>
      </c>
      <c r="AY274" s="47">
        <v>0</v>
      </c>
      <c r="AZ274" s="47">
        <v>0</v>
      </c>
      <c r="BA274" s="3">
        <f t="shared" si="576"/>
        <v>978</v>
      </c>
      <c r="BB274" s="47">
        <v>61</v>
      </c>
      <c r="BC274" s="47">
        <v>0.39</v>
      </c>
      <c r="BD274" s="47">
        <v>0</v>
      </c>
      <c r="BE274" s="3">
        <f t="shared" si="577"/>
        <v>150.50505050505052</v>
      </c>
      <c r="BF274" s="3">
        <f t="shared" si="578"/>
        <v>0</v>
      </c>
      <c r="BG274" s="3" t="b">
        <f t="shared" si="579"/>
        <v>1</v>
      </c>
      <c r="BJ274" s="12">
        <v>0</v>
      </c>
      <c r="BK274" s="4">
        <f t="shared" si="540"/>
        <v>827.49494949494942</v>
      </c>
      <c r="BL274" s="4">
        <v>0</v>
      </c>
      <c r="BM274" s="4">
        <f t="shared" si="541"/>
        <v>0</v>
      </c>
      <c r="BN274" s="4">
        <f t="shared" si="542"/>
        <v>827.49494949494942</v>
      </c>
      <c r="BO274" s="33"/>
      <c r="BP274" s="47">
        <v>507.18</v>
      </c>
      <c r="BQ274" s="3">
        <v>63495</v>
      </c>
      <c r="BR274" s="4">
        <f t="shared" si="551"/>
        <v>182</v>
      </c>
      <c r="BT274" s="3">
        <f t="shared" si="612"/>
        <v>62704</v>
      </c>
      <c r="BU274" s="47">
        <v>0</v>
      </c>
      <c r="BV274" s="47" t="s">
        <v>14</v>
      </c>
      <c r="BY274" s="47">
        <v>976</v>
      </c>
      <c r="BZ274" s="47">
        <v>978</v>
      </c>
      <c r="CA274" s="47">
        <v>869</v>
      </c>
      <c r="CB274" s="3">
        <f t="shared" si="613"/>
        <v>869</v>
      </c>
      <c r="CC274" s="3">
        <v>0</v>
      </c>
      <c r="CD274" s="47">
        <v>0</v>
      </c>
      <c r="CE274" s="47">
        <v>0</v>
      </c>
      <c r="CF274" s="3">
        <f t="shared" si="580"/>
        <v>869</v>
      </c>
      <c r="CG274" s="47">
        <v>15</v>
      </c>
      <c r="CL274" s="47">
        <v>0</v>
      </c>
      <c r="CM274" s="4">
        <f t="shared" si="544"/>
        <v>150.50505050505052</v>
      </c>
      <c r="CN274" s="4">
        <f t="shared" si="545"/>
        <v>718.49494949494942</v>
      </c>
      <c r="CO274" s="4">
        <f t="shared" si="546"/>
        <v>0</v>
      </c>
      <c r="CP274" s="4">
        <f t="shared" si="547"/>
        <v>0</v>
      </c>
      <c r="CQ274" s="4">
        <f t="shared" si="548"/>
        <v>0</v>
      </c>
      <c r="CR274" s="4">
        <f t="shared" si="549"/>
        <v>109</v>
      </c>
      <c r="CS274" s="4">
        <f t="shared" si="550"/>
        <v>0</v>
      </c>
      <c r="CU274" s="32"/>
      <c r="CV274" s="47">
        <v>359.67</v>
      </c>
      <c r="CW274" s="47">
        <v>514</v>
      </c>
      <c r="CX274" s="4">
        <v>1</v>
      </c>
      <c r="CY274" s="47">
        <v>869</v>
      </c>
      <c r="CZ274" s="47">
        <v>0</v>
      </c>
      <c r="DA274" s="47">
        <v>152</v>
      </c>
      <c r="DB274" s="47">
        <v>549</v>
      </c>
      <c r="DC274" s="47">
        <v>231</v>
      </c>
      <c r="DD274" s="3">
        <f t="shared" si="585"/>
        <v>150.50505050505052</v>
      </c>
      <c r="DE274" s="3">
        <f t="shared" si="586"/>
        <v>0</v>
      </c>
      <c r="DF274" s="4">
        <f t="shared" si="564"/>
        <v>629.49494949494942</v>
      </c>
      <c r="DG274" s="3">
        <f t="shared" si="539"/>
        <v>0</v>
      </c>
      <c r="DH274" s="4">
        <f t="shared" si="581"/>
        <v>0</v>
      </c>
      <c r="DI274" s="3">
        <f t="shared" si="500"/>
        <v>0</v>
      </c>
      <c r="DJ274" s="3">
        <f t="shared" si="568"/>
        <v>89</v>
      </c>
      <c r="DL274" s="3">
        <f t="shared" si="573"/>
        <v>0</v>
      </c>
      <c r="DM274" s="3">
        <f t="shared" si="569"/>
        <v>0</v>
      </c>
      <c r="DN274" s="3">
        <f t="shared" si="570"/>
        <v>0</v>
      </c>
      <c r="DO274" s="3">
        <f t="shared" si="571"/>
        <v>0</v>
      </c>
      <c r="DP274" s="3">
        <f t="shared" si="582"/>
        <v>0</v>
      </c>
      <c r="DS274" s="47">
        <v>0</v>
      </c>
    </row>
    <row r="275" spans="1:124" x14ac:dyDescent="0.3">
      <c r="A275" s="1">
        <v>42642</v>
      </c>
      <c r="B275" s="3">
        <v>113201</v>
      </c>
      <c r="C275" s="4">
        <f t="shared" si="583"/>
        <v>-447</v>
      </c>
      <c r="E275" s="3">
        <f t="shared" si="606"/>
        <v>113201</v>
      </c>
      <c r="F275" s="4">
        <f t="shared" si="607"/>
        <v>-447</v>
      </c>
      <c r="G275" s="4">
        <f t="shared" si="608"/>
        <v>0</v>
      </c>
      <c r="H275" s="33"/>
      <c r="I275" s="3">
        <v>29437</v>
      </c>
      <c r="J275" s="4">
        <f t="shared" si="514"/>
        <v>-237</v>
      </c>
      <c r="L275" s="3">
        <f t="shared" si="594"/>
        <v>29437</v>
      </c>
      <c r="M275" s="4">
        <f t="shared" si="595"/>
        <v>-237</v>
      </c>
      <c r="P275">
        <v>193</v>
      </c>
      <c r="Q275" s="21">
        <f t="shared" si="553"/>
        <v>73.303030303030297</v>
      </c>
      <c r="R275" s="21">
        <f t="shared" si="554"/>
        <v>119.6969696969697</v>
      </c>
      <c r="S275" s="33"/>
      <c r="T275" s="3">
        <v>58838</v>
      </c>
      <c r="U275" s="4">
        <f t="shared" si="566"/>
        <v>-362</v>
      </c>
      <c r="W275" s="3">
        <f t="shared" si="596"/>
        <v>58838</v>
      </c>
      <c r="X275" s="4">
        <f t="shared" si="597"/>
        <v>-362</v>
      </c>
      <c r="Y275" s="47"/>
      <c r="AA275">
        <v>397</v>
      </c>
      <c r="AB275" s="3">
        <f t="shared" si="552"/>
        <v>397</v>
      </c>
      <c r="AC275" s="3">
        <v>0</v>
      </c>
      <c r="AD275" s="41">
        <f t="shared" si="598"/>
        <v>119.6969696969697</v>
      </c>
      <c r="AE275" s="3">
        <v>88275</v>
      </c>
      <c r="AF275" s="47">
        <v>588</v>
      </c>
      <c r="AG275" s="47">
        <v>286</v>
      </c>
      <c r="AH275" s="4">
        <f t="shared" si="567"/>
        <v>0</v>
      </c>
      <c r="AI275" s="33"/>
      <c r="AJ275" s="47">
        <v>863.53</v>
      </c>
      <c r="AK275" s="3">
        <v>528139</v>
      </c>
      <c r="AL275" s="4">
        <f t="shared" si="562"/>
        <v>-242</v>
      </c>
      <c r="AM275" s="3">
        <v>2273261</v>
      </c>
      <c r="AO275" s="3">
        <f t="shared" si="609"/>
        <v>528139</v>
      </c>
      <c r="AP275" s="4">
        <f t="shared" si="614"/>
        <v>-242</v>
      </c>
      <c r="AQ275" s="47" t="s">
        <v>13</v>
      </c>
      <c r="AT275" s="47">
        <v>588</v>
      </c>
      <c r="AV275" s="47">
        <v>660</v>
      </c>
      <c r="AW275" s="4">
        <f t="shared" si="610"/>
        <v>537.77777777777783</v>
      </c>
      <c r="AX275" s="3">
        <f t="shared" si="611"/>
        <v>122.22222222222223</v>
      </c>
      <c r="AY275" s="47">
        <v>0</v>
      </c>
      <c r="AZ275" s="47">
        <v>0</v>
      </c>
      <c r="BA275" s="3">
        <f t="shared" si="576"/>
        <v>660</v>
      </c>
      <c r="BB275" s="47">
        <v>50</v>
      </c>
      <c r="BC275" s="47">
        <v>0.32</v>
      </c>
      <c r="BD275" s="47">
        <v>0</v>
      </c>
      <c r="BE275" s="3">
        <f t="shared" si="577"/>
        <v>119.6969696969697</v>
      </c>
      <c r="BF275" s="3">
        <f t="shared" si="578"/>
        <v>0</v>
      </c>
      <c r="BG275" s="3" t="b">
        <f t="shared" si="579"/>
        <v>1</v>
      </c>
      <c r="BJ275" s="12">
        <v>0</v>
      </c>
      <c r="BK275" s="4">
        <f t="shared" si="540"/>
        <v>540.30303030303025</v>
      </c>
      <c r="BL275" s="4">
        <v>0</v>
      </c>
      <c r="BM275" s="4">
        <f t="shared" si="541"/>
        <v>0</v>
      </c>
      <c r="BN275" s="4">
        <f t="shared" si="542"/>
        <v>540.30303030303025</v>
      </c>
      <c r="BO275" s="33"/>
      <c r="BP275" s="47">
        <v>506.96</v>
      </c>
      <c r="BQ275" s="3">
        <v>63229</v>
      </c>
      <c r="BR275" s="4">
        <f t="shared" si="551"/>
        <v>-266</v>
      </c>
      <c r="BT275" s="3">
        <f t="shared" si="612"/>
        <v>62704</v>
      </c>
      <c r="BU275" s="47">
        <v>0</v>
      </c>
      <c r="BV275" s="47" t="s">
        <v>15</v>
      </c>
      <c r="BY275" s="47">
        <v>656</v>
      </c>
      <c r="BZ275" s="47">
        <v>660</v>
      </c>
      <c r="CA275" s="47">
        <v>778</v>
      </c>
      <c r="CB275" s="3">
        <f t="shared" si="613"/>
        <v>778</v>
      </c>
      <c r="CC275" s="3">
        <v>0</v>
      </c>
      <c r="CD275" s="47">
        <v>0</v>
      </c>
      <c r="CE275" s="47">
        <v>0</v>
      </c>
      <c r="CF275" s="3">
        <f t="shared" si="580"/>
        <v>778</v>
      </c>
      <c r="CG275" s="47">
        <v>12</v>
      </c>
      <c r="CL275" s="47">
        <v>0</v>
      </c>
      <c r="CM275" s="4">
        <f t="shared" si="544"/>
        <v>119.6969696969697</v>
      </c>
      <c r="CN275" s="4">
        <f t="shared" si="545"/>
        <v>540.30303030303025</v>
      </c>
      <c r="CO275" s="4">
        <f t="shared" si="546"/>
        <v>0</v>
      </c>
      <c r="CP275" s="4">
        <f t="shared" si="547"/>
        <v>118</v>
      </c>
      <c r="CQ275" s="4">
        <f t="shared" si="548"/>
        <v>0</v>
      </c>
      <c r="CR275" s="4">
        <f t="shared" si="549"/>
        <v>0</v>
      </c>
      <c r="CS275" s="4">
        <f t="shared" si="550"/>
        <v>0</v>
      </c>
      <c r="CU275" s="32"/>
      <c r="CV275" s="47">
        <v>359.67</v>
      </c>
      <c r="CW275" s="47">
        <v>514</v>
      </c>
      <c r="CX275" s="4">
        <v>0</v>
      </c>
      <c r="CY275" s="47">
        <v>778</v>
      </c>
      <c r="CZ275" s="47">
        <v>0</v>
      </c>
      <c r="DA275" s="47">
        <v>150</v>
      </c>
      <c r="DB275" s="47">
        <v>489</v>
      </c>
      <c r="DC275" s="47">
        <v>201</v>
      </c>
      <c r="DD275" s="3">
        <f t="shared" si="585"/>
        <v>119.6969696969697</v>
      </c>
      <c r="DE275" s="3">
        <f t="shared" si="586"/>
        <v>0</v>
      </c>
      <c r="DF275" s="4">
        <f t="shared" si="564"/>
        <v>570.30303030303025</v>
      </c>
      <c r="DG275" s="3">
        <f t="shared" si="539"/>
        <v>0</v>
      </c>
      <c r="DH275" s="4">
        <f t="shared" si="581"/>
        <v>0</v>
      </c>
      <c r="DI275" s="3">
        <f t="shared" si="500"/>
        <v>0</v>
      </c>
      <c r="DJ275" s="3">
        <f t="shared" si="568"/>
        <v>88</v>
      </c>
      <c r="DL275" s="3">
        <f t="shared" si="573"/>
        <v>0</v>
      </c>
      <c r="DM275" s="3">
        <f t="shared" si="569"/>
        <v>0</v>
      </c>
      <c r="DN275" s="3">
        <f t="shared" si="570"/>
        <v>0</v>
      </c>
      <c r="DO275" s="3">
        <f t="shared" si="571"/>
        <v>0</v>
      </c>
      <c r="DP275" s="3">
        <f t="shared" si="582"/>
        <v>0</v>
      </c>
      <c r="DS275" s="47">
        <v>0</v>
      </c>
    </row>
    <row r="276" spans="1:124" x14ac:dyDescent="0.3">
      <c r="A276" s="1">
        <v>42643</v>
      </c>
      <c r="B276" s="3">
        <v>112904</v>
      </c>
      <c r="C276" s="4">
        <f t="shared" si="583"/>
        <v>-297</v>
      </c>
      <c r="E276" s="3">
        <f t="shared" si="606"/>
        <v>112904</v>
      </c>
      <c r="F276" s="4">
        <f t="shared" si="607"/>
        <v>-297</v>
      </c>
      <c r="G276" s="4">
        <f t="shared" si="608"/>
        <v>0</v>
      </c>
      <c r="H276" s="33"/>
      <c r="I276" s="3">
        <v>29230</v>
      </c>
      <c r="J276" s="4">
        <f t="shared" si="514"/>
        <v>-207</v>
      </c>
      <c r="L276" s="3">
        <f t="shared" si="594"/>
        <v>29230</v>
      </c>
      <c r="M276" s="4">
        <f t="shared" si="595"/>
        <v>-207</v>
      </c>
      <c r="N276">
        <v>0</v>
      </c>
      <c r="O276" s="4">
        <f>-SUM(M247:M276)</f>
        <v>4577</v>
      </c>
      <c r="P276">
        <v>180</v>
      </c>
      <c r="Q276" s="21">
        <f t="shared" si="553"/>
        <v>75.454545454545453</v>
      </c>
      <c r="R276" s="21">
        <f t="shared" si="554"/>
        <v>104.54545454545455</v>
      </c>
      <c r="S276" s="33"/>
      <c r="T276" s="3">
        <v>58406</v>
      </c>
      <c r="U276" s="4">
        <f t="shared" si="566"/>
        <v>-432</v>
      </c>
      <c r="W276" s="3">
        <f t="shared" si="596"/>
        <v>58406</v>
      </c>
      <c r="X276" s="4">
        <f t="shared" si="597"/>
        <v>-432</v>
      </c>
      <c r="Y276" s="47">
        <v>0</v>
      </c>
      <c r="Z276" s="4">
        <f>-SUM(X247:X276)</f>
        <v>18769</v>
      </c>
      <c r="AA276">
        <v>397</v>
      </c>
      <c r="AB276" s="3">
        <f t="shared" si="552"/>
        <v>397</v>
      </c>
      <c r="AC276" s="3">
        <v>0</v>
      </c>
      <c r="AD276" s="41">
        <f t="shared" si="598"/>
        <v>104.54545454545455</v>
      </c>
      <c r="AE276" s="3">
        <v>87636</v>
      </c>
      <c r="AF276" s="47">
        <v>540</v>
      </c>
      <c r="AG276" s="47">
        <v>218</v>
      </c>
      <c r="AH276" s="4">
        <f t="shared" si="567"/>
        <v>0</v>
      </c>
      <c r="AI276" s="33"/>
      <c r="AJ276" s="47">
        <v>863.59</v>
      </c>
      <c r="AK276" s="3">
        <v>528429</v>
      </c>
      <c r="AL276" s="4">
        <f t="shared" si="562"/>
        <v>290</v>
      </c>
      <c r="AM276" s="3">
        <v>2273261</v>
      </c>
      <c r="AO276" s="3">
        <f>AO275</f>
        <v>528139</v>
      </c>
      <c r="AP276" s="4">
        <f t="shared" si="614"/>
        <v>0</v>
      </c>
      <c r="AQ276" s="47" t="s">
        <v>14</v>
      </c>
      <c r="AR276">
        <v>0</v>
      </c>
      <c r="AS276" s="4">
        <f>-SUM(AP247:AP276)</f>
        <v>16289</v>
      </c>
      <c r="AT276" s="47">
        <v>540</v>
      </c>
      <c r="AV276" s="47">
        <v>350</v>
      </c>
      <c r="AW276" s="4">
        <f t="shared" si="610"/>
        <v>350</v>
      </c>
      <c r="AX276" s="3">
        <f t="shared" si="611"/>
        <v>0</v>
      </c>
      <c r="AY276" s="47">
        <v>0</v>
      </c>
      <c r="AZ276" s="47">
        <v>0</v>
      </c>
      <c r="BA276" s="3">
        <f t="shared" si="576"/>
        <v>350</v>
      </c>
      <c r="BB276" s="47">
        <v>44</v>
      </c>
      <c r="BC276" s="47">
        <v>0.28000000000000003</v>
      </c>
      <c r="BD276" s="47">
        <v>0</v>
      </c>
      <c r="BE276" s="3">
        <f t="shared" si="577"/>
        <v>104.54545454545455</v>
      </c>
      <c r="BF276" s="3">
        <f t="shared" si="578"/>
        <v>0</v>
      </c>
      <c r="BG276" s="3" t="b">
        <f t="shared" si="579"/>
        <v>1</v>
      </c>
      <c r="BJ276" s="12">
        <v>0</v>
      </c>
      <c r="BK276" s="4">
        <f t="shared" si="540"/>
        <v>245.45454545454544</v>
      </c>
      <c r="BL276" s="4">
        <f>AL276/1.98</f>
        <v>146.46464646464648</v>
      </c>
      <c r="BM276" s="4">
        <f t="shared" si="541"/>
        <v>146.46464646464648</v>
      </c>
      <c r="BN276" s="4">
        <f t="shared" si="542"/>
        <v>391.91919191919192</v>
      </c>
      <c r="BO276" s="33"/>
      <c r="BP276" s="47">
        <v>506.4</v>
      </c>
      <c r="BQ276" s="3">
        <v>62561</v>
      </c>
      <c r="BR276" s="4">
        <f t="shared" si="551"/>
        <v>-668</v>
      </c>
      <c r="BT276" s="3">
        <f>BQ276</f>
        <v>62561</v>
      </c>
      <c r="BU276" s="4">
        <f>BT276-BT275</f>
        <v>-143</v>
      </c>
      <c r="BV276" s="47" t="s">
        <v>16</v>
      </c>
      <c r="BW276">
        <v>0</v>
      </c>
      <c r="BX276">
        <f>-SUM(BU247:BU276)</f>
        <v>1686</v>
      </c>
      <c r="BY276" s="47">
        <v>321</v>
      </c>
      <c r="BZ276" s="47">
        <v>350</v>
      </c>
      <c r="CA276" s="47">
        <v>647</v>
      </c>
      <c r="CB276" s="3">
        <f t="shared" si="613"/>
        <v>574.77777777777783</v>
      </c>
      <c r="CC276" s="3">
        <f t="shared" ref="CC276" si="615">-BU276/1.98</f>
        <v>72.222222222222229</v>
      </c>
      <c r="CD276" s="47">
        <v>0</v>
      </c>
      <c r="CE276" s="47">
        <v>0</v>
      </c>
      <c r="CF276" s="3">
        <f t="shared" si="580"/>
        <v>647</v>
      </c>
      <c r="CG276" s="47">
        <v>11</v>
      </c>
      <c r="CL276" s="47">
        <v>0</v>
      </c>
      <c r="CM276" s="4">
        <f t="shared" si="544"/>
        <v>104.54545454545455</v>
      </c>
      <c r="CN276" s="4">
        <f t="shared" si="545"/>
        <v>245.45454545454544</v>
      </c>
      <c r="CO276" s="4">
        <f t="shared" si="546"/>
        <v>0</v>
      </c>
      <c r="CP276" s="4">
        <f t="shared" si="547"/>
        <v>297.00000000000006</v>
      </c>
      <c r="CQ276" s="4">
        <f t="shared" si="548"/>
        <v>0</v>
      </c>
      <c r="CR276" s="4">
        <f t="shared" si="549"/>
        <v>0</v>
      </c>
      <c r="CS276" s="4">
        <f t="shared" si="550"/>
        <v>0</v>
      </c>
      <c r="CU276" s="32"/>
      <c r="CV276" s="47">
        <v>359.65</v>
      </c>
      <c r="CW276" s="47">
        <v>513</v>
      </c>
      <c r="CX276" s="4">
        <v>-1</v>
      </c>
      <c r="CY276" s="47">
        <v>647</v>
      </c>
      <c r="CZ276" s="47">
        <v>0</v>
      </c>
      <c r="DA276" s="47">
        <v>152</v>
      </c>
      <c r="DB276" s="47">
        <v>309</v>
      </c>
      <c r="DC276" s="47">
        <v>238</v>
      </c>
      <c r="DD276" s="3">
        <f t="shared" si="585"/>
        <v>104.54545454545455</v>
      </c>
      <c r="DE276" s="3">
        <f t="shared" si="586"/>
        <v>0</v>
      </c>
      <c r="DF276" s="4">
        <f t="shared" si="564"/>
        <v>442.45454545454544</v>
      </c>
      <c r="DG276" s="3">
        <f t="shared" si="539"/>
        <v>0</v>
      </c>
      <c r="DH276" s="4">
        <f t="shared" si="581"/>
        <v>0</v>
      </c>
      <c r="DI276" s="3">
        <f t="shared" si="500"/>
        <v>0</v>
      </c>
      <c r="DJ276" s="3">
        <f t="shared" si="568"/>
        <v>100.00000000000006</v>
      </c>
      <c r="DL276" s="3">
        <f t="shared" si="573"/>
        <v>0</v>
      </c>
      <c r="DM276" s="3">
        <f t="shared" si="569"/>
        <v>0</v>
      </c>
      <c r="DN276" s="3">
        <f t="shared" si="570"/>
        <v>0</v>
      </c>
      <c r="DO276" s="3">
        <f t="shared" si="571"/>
        <v>0</v>
      </c>
      <c r="DP276" s="3">
        <f t="shared" si="582"/>
        <v>0</v>
      </c>
      <c r="DS276" s="47">
        <v>0</v>
      </c>
      <c r="DT276" t="s">
        <v>26</v>
      </c>
    </row>
    <row r="277" spans="1:124" x14ac:dyDescent="0.3">
      <c r="A277" s="1"/>
      <c r="G277" s="1"/>
    </row>
    <row r="278" spans="1:124" x14ac:dyDescent="0.3">
      <c r="A278" s="1"/>
      <c r="G278" s="1"/>
    </row>
    <row r="279" spans="1:124" x14ac:dyDescent="0.3">
      <c r="A279" s="4">
        <f>MIN(B3:B168)</f>
        <v>35927</v>
      </c>
      <c r="B279" s="3" t="s">
        <v>157</v>
      </c>
      <c r="G279" s="1"/>
    </row>
    <row r="280" spans="1:124" x14ac:dyDescent="0.3">
      <c r="A280" s="4">
        <f>MAX(B3:B276)</f>
        <v>146382</v>
      </c>
      <c r="B280" s="3" t="s">
        <v>156</v>
      </c>
      <c r="G280" s="1"/>
      <c r="AM280" s="44">
        <f>MAX(AJ3:AJ293)</f>
        <v>886.95</v>
      </c>
      <c r="AN280" t="s">
        <v>156</v>
      </c>
    </row>
    <row r="281" spans="1:124" x14ac:dyDescent="0.3">
      <c r="A281" s="4">
        <f>MIN(B168:B276)</f>
        <v>112904</v>
      </c>
      <c r="B281" s="3" t="s">
        <v>157</v>
      </c>
      <c r="G281" s="1"/>
      <c r="AM281" s="47">
        <f>MIN(AJ33:AJ413)</f>
        <v>833.01</v>
      </c>
      <c r="AN281" t="s">
        <v>157</v>
      </c>
    </row>
    <row r="282" spans="1:124" x14ac:dyDescent="0.3">
      <c r="A282" s="1"/>
      <c r="G282" s="1"/>
    </row>
    <row r="283" spans="1:124" x14ac:dyDescent="0.3">
      <c r="A283" s="1"/>
      <c r="G283" s="1"/>
    </row>
    <row r="284" spans="1:124" x14ac:dyDescent="0.3">
      <c r="A284" s="1"/>
      <c r="G284" s="1"/>
    </row>
    <row r="285" spans="1:124" x14ac:dyDescent="0.3">
      <c r="A285" s="1"/>
      <c r="G285" s="1"/>
    </row>
    <row r="286" spans="1:124" x14ac:dyDescent="0.3">
      <c r="A286" s="1"/>
      <c r="G286" s="1"/>
    </row>
  </sheetData>
  <mergeCells count="3">
    <mergeCell ref="DU1:DU2"/>
    <mergeCell ref="AE1:AG1"/>
    <mergeCell ref="BH2:BI2"/>
  </mergeCells>
  <pageMargins left="0.7" right="0.7" top="0.75" bottom="0.75" header="0.3" footer="0.3"/>
  <ignoredErrors>
    <ignoredError sqref="AN5:AN204 AN3:AN4 K3:K151 V3:V174 BS3:BS62 BS63:BS161 AN205:AN209 AN210:AN245 K152:K184 K185:K220 V181:V255 V175:V177 V178:V180 BS185:BS215 BS162:BS184 BS216:BS221 BS223:BS229 D3:D19 D20:D27 D28:D41 D42:D57 D58:D65 D210:D226 D180:D209 D164:D179 D147:D163 D129:D146 D111:D128 D97:D110 D80:D96 D66:D73 D74:D79 BS230:BS234 BS235:BS254 D227:D246 K221:K233 K234:K246" formulaRange="1"/>
    <ignoredError sqref="BT107:BT112 BU104 AO239:AO243 BT227:BT229 E182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4" sqref="I4"/>
    </sheetView>
  </sheetViews>
  <sheetFormatPr defaultRowHeight="14.4" x14ac:dyDescent="0.3"/>
  <cols>
    <col min="1" max="1" width="11.09765625" customWidth="1"/>
    <col min="3" max="3" width="13.59765625" customWidth="1"/>
    <col min="4" max="4" width="12.09765625" style="3" customWidth="1"/>
    <col min="7" max="7" width="12" customWidth="1"/>
    <col min="8" max="8" width="10.69921875" customWidth="1"/>
    <col min="9" max="9" width="12.796875" customWidth="1"/>
    <col min="11" max="11" width="11.796875" customWidth="1"/>
    <col min="12" max="12" width="14.3984375" style="47" customWidth="1"/>
    <col min="13" max="13" width="12.796875" style="47" customWidth="1"/>
    <col min="14" max="14" width="14.3984375" style="47" customWidth="1"/>
    <col min="15" max="15" width="12" style="47" customWidth="1"/>
    <col min="16" max="16" width="11.59765625" style="47" customWidth="1"/>
    <col min="17" max="17" width="12.09765625" style="47" customWidth="1"/>
    <col min="18" max="18" width="10.19921875" style="47" customWidth="1"/>
    <col min="19" max="19" width="10.19921875" style="8" customWidth="1"/>
    <col min="20" max="20" width="12.09765625" style="31" customWidth="1"/>
    <col min="21" max="21" width="11.19921875" customWidth="1"/>
    <col min="22" max="22" width="13.796875" customWidth="1"/>
    <col min="23" max="23" width="8.8984375" style="47"/>
    <col min="24" max="24" width="14.19921875" customWidth="1"/>
    <col min="25" max="25" width="11.69921875" style="47" customWidth="1"/>
    <col min="26" max="26" width="13.8984375" style="47" customWidth="1"/>
    <col min="27" max="27" width="13.59765625" style="47" customWidth="1"/>
    <col min="29" max="29" width="10.69921875" customWidth="1"/>
    <col min="30" max="30" width="13.59765625" customWidth="1"/>
    <col min="31" max="31" width="10.796875" customWidth="1"/>
    <col min="32" max="32" width="10.19921875" customWidth="1"/>
    <col min="33" max="33" width="10.59765625" customWidth="1"/>
    <col min="34" max="34" width="11.59765625" customWidth="1"/>
    <col min="35" max="35" width="11.8984375" customWidth="1"/>
    <col min="36" max="36" width="9.69921875" customWidth="1"/>
    <col min="37" max="37" width="11.59765625" customWidth="1"/>
    <col min="38" max="38" width="12.69921875" style="47" customWidth="1"/>
    <col min="39" max="39" width="14.796875" style="47" customWidth="1"/>
    <col min="40" max="40" width="16.796875" customWidth="1"/>
    <col min="41" max="41" width="4.09765625" customWidth="1"/>
    <col min="42" max="42" width="13.796875" style="47" customWidth="1"/>
    <col min="43" max="43" width="12.09765625" customWidth="1"/>
    <col min="44" max="44" width="10.59765625" customWidth="1"/>
    <col min="45" max="45" width="4.796875" customWidth="1"/>
    <col min="46" max="46" width="8.8984375" customWidth="1"/>
  </cols>
  <sheetData>
    <row r="1" spans="1:46" x14ac:dyDescent="0.3">
      <c r="A1" s="52"/>
      <c r="B1" s="82" t="s">
        <v>34</v>
      </c>
      <c r="C1" s="83"/>
      <c r="D1" s="84" t="s">
        <v>37</v>
      </c>
      <c r="E1" s="85"/>
      <c r="F1" s="85"/>
      <c r="G1" s="86"/>
      <c r="H1" s="47" t="s">
        <v>42</v>
      </c>
      <c r="S1" s="57"/>
      <c r="T1" s="69" t="s">
        <v>8</v>
      </c>
      <c r="U1" s="70"/>
      <c r="V1" s="70"/>
      <c r="X1" s="68"/>
      <c r="Y1" s="68"/>
      <c r="Z1" s="68"/>
      <c r="AA1" s="72"/>
      <c r="AB1" s="68"/>
      <c r="AC1" s="68"/>
      <c r="AD1" s="68"/>
      <c r="AE1" s="71"/>
      <c r="AF1" s="87" t="s">
        <v>46</v>
      </c>
      <c r="AG1" s="87"/>
      <c r="AH1" s="87"/>
      <c r="AI1" s="87"/>
      <c r="AJ1" s="87"/>
      <c r="AK1" s="87"/>
      <c r="AL1" s="87"/>
      <c r="AM1" s="87"/>
      <c r="AN1" s="87"/>
    </row>
    <row r="2" spans="1:46" x14ac:dyDescent="0.3">
      <c r="A2" s="52"/>
      <c r="B2" s="51"/>
      <c r="C2" s="52"/>
      <c r="E2" s="10"/>
      <c r="G2" s="56"/>
      <c r="S2" s="57"/>
      <c r="X2" s="31"/>
      <c r="Y2" s="31"/>
      <c r="Z2" s="31"/>
      <c r="AA2" s="73"/>
      <c r="AE2" s="54"/>
      <c r="AK2" s="36"/>
      <c r="AL2" s="36"/>
      <c r="AM2" s="36"/>
      <c r="AP2" s="47" t="s">
        <v>60</v>
      </c>
    </row>
    <row r="3" spans="1:46" s="15" customFormat="1" ht="79.8" customHeight="1" x14ac:dyDescent="0.3">
      <c r="A3" s="75" t="s">
        <v>62</v>
      </c>
      <c r="B3" s="74" t="s">
        <v>35</v>
      </c>
      <c r="C3" s="75" t="s">
        <v>61</v>
      </c>
      <c r="D3" s="76" t="s">
        <v>63</v>
      </c>
      <c r="E3" s="74" t="s">
        <v>36</v>
      </c>
      <c r="F3" s="74" t="s">
        <v>64</v>
      </c>
      <c r="G3" s="75" t="s">
        <v>61</v>
      </c>
      <c r="H3" s="74" t="s">
        <v>66</v>
      </c>
      <c r="I3" s="74" t="s">
        <v>67</v>
      </c>
      <c r="J3" s="74" t="s">
        <v>71</v>
      </c>
      <c r="K3" s="74" t="s">
        <v>72</v>
      </c>
      <c r="L3" s="74" t="s">
        <v>68</v>
      </c>
      <c r="M3" s="74" t="s">
        <v>69</v>
      </c>
      <c r="N3" s="74" t="s">
        <v>70</v>
      </c>
      <c r="O3" s="74" t="s">
        <v>73</v>
      </c>
      <c r="P3" s="74" t="s">
        <v>74</v>
      </c>
      <c r="Q3" s="74" t="s">
        <v>75</v>
      </c>
      <c r="R3" s="74" t="s">
        <v>58</v>
      </c>
      <c r="S3" s="77" t="s">
        <v>59</v>
      </c>
      <c r="T3" s="78" t="s">
        <v>76</v>
      </c>
      <c r="U3" s="74" t="s">
        <v>79</v>
      </c>
      <c r="V3" s="74" t="s">
        <v>78</v>
      </c>
      <c r="W3" s="74" t="s">
        <v>35</v>
      </c>
      <c r="X3" s="74" t="s">
        <v>61</v>
      </c>
      <c r="Y3" s="74" t="s">
        <v>77</v>
      </c>
      <c r="Z3" s="74" t="s">
        <v>80</v>
      </c>
      <c r="AA3" s="74" t="s">
        <v>161</v>
      </c>
      <c r="AB3" s="74" t="s">
        <v>82</v>
      </c>
      <c r="AC3" s="74" t="s">
        <v>81</v>
      </c>
      <c r="AD3" s="74" t="s">
        <v>83</v>
      </c>
      <c r="AE3" s="75" t="s">
        <v>84</v>
      </c>
      <c r="AF3" s="74" t="s">
        <v>85</v>
      </c>
      <c r="AG3" s="74" t="s">
        <v>162</v>
      </c>
      <c r="AH3" s="74" t="s">
        <v>86</v>
      </c>
      <c r="AI3" s="74" t="s">
        <v>87</v>
      </c>
      <c r="AJ3" s="74" t="s">
        <v>88</v>
      </c>
      <c r="AK3" s="74" t="s">
        <v>89</v>
      </c>
      <c r="AL3" s="74" t="s">
        <v>160</v>
      </c>
      <c r="AM3" s="74" t="s">
        <v>90</v>
      </c>
      <c r="AN3" s="74" t="s">
        <v>91</v>
      </c>
      <c r="AO3" s="74"/>
      <c r="AP3" s="74" t="s">
        <v>48</v>
      </c>
      <c r="AQ3" s="74" t="s">
        <v>92</v>
      </c>
      <c r="AR3" s="74"/>
    </row>
    <row r="4" spans="1:46" x14ac:dyDescent="0.3">
      <c r="A4" s="55">
        <v>42248</v>
      </c>
      <c r="B4" s="53">
        <v>0</v>
      </c>
      <c r="C4" s="54">
        <v>7589</v>
      </c>
      <c r="D4" s="3">
        <v>0</v>
      </c>
      <c r="E4" s="3">
        <v>0</v>
      </c>
      <c r="F4" s="30">
        <v>0</v>
      </c>
      <c r="G4" s="54">
        <v>7076</v>
      </c>
      <c r="H4" s="3">
        <v>31067</v>
      </c>
      <c r="I4" s="3">
        <v>0</v>
      </c>
      <c r="J4">
        <v>547</v>
      </c>
      <c r="K4" s="3">
        <v>27678</v>
      </c>
      <c r="L4" s="3">
        <v>588</v>
      </c>
      <c r="M4" s="3">
        <v>0</v>
      </c>
      <c r="N4" s="3">
        <v>547</v>
      </c>
      <c r="O4" s="3">
        <v>0</v>
      </c>
      <c r="P4" s="3">
        <v>27678</v>
      </c>
      <c r="Q4" s="3">
        <v>273207</v>
      </c>
      <c r="R4" s="3"/>
      <c r="S4" s="57"/>
      <c r="U4" s="3">
        <v>0</v>
      </c>
      <c r="V4" s="3">
        <v>0</v>
      </c>
      <c r="W4" s="3">
        <v>0</v>
      </c>
      <c r="X4" s="3">
        <v>8950</v>
      </c>
      <c r="Y4" s="3">
        <f t="shared" ref="Y4" si="0">AI4</f>
        <v>8950</v>
      </c>
      <c r="Z4" s="3">
        <v>0</v>
      </c>
      <c r="AA4" s="53">
        <v>41</v>
      </c>
      <c r="AB4" s="3">
        <v>48302</v>
      </c>
      <c r="AC4" s="3">
        <v>0</v>
      </c>
      <c r="AD4" s="3">
        <v>23146</v>
      </c>
      <c r="AE4" s="54">
        <v>54891</v>
      </c>
      <c r="AF4" s="3">
        <v>46618</v>
      </c>
      <c r="AG4" s="3">
        <v>11794</v>
      </c>
      <c r="AH4" s="3">
        <v>0</v>
      </c>
      <c r="AI4" s="3">
        <v>8950</v>
      </c>
      <c r="AJ4" s="3">
        <v>11794</v>
      </c>
      <c r="AK4" s="3">
        <v>23146</v>
      </c>
      <c r="AL4" s="3">
        <v>0</v>
      </c>
      <c r="AM4" s="3">
        <f t="shared" ref="AM4:AM16" si="1">AK4</f>
        <v>23146</v>
      </c>
      <c r="AN4" s="3">
        <f t="shared" ref="AN4:AN16" si="2">AF4-AI4-AH4-AJ4-AK4</f>
        <v>2728</v>
      </c>
      <c r="AP4" s="3">
        <v>0</v>
      </c>
      <c r="AR4" s="4"/>
      <c r="AT4" s="3"/>
    </row>
    <row r="5" spans="1:46" x14ac:dyDescent="0.3">
      <c r="A5" s="55">
        <v>42278</v>
      </c>
      <c r="B5" s="51">
        <f>'2015'!N33</f>
        <v>0</v>
      </c>
      <c r="C5" s="52">
        <f>'2015'!O33</f>
        <v>4657</v>
      </c>
      <c r="D5" s="3">
        <f>-SUM('2015'!M31:M34,'2015'!M37:M44)</f>
        <v>1397</v>
      </c>
      <c r="E5" s="3">
        <f>F5-D5</f>
        <v>510</v>
      </c>
      <c r="F5" s="30">
        <f>'2015'!Y33</f>
        <v>1907</v>
      </c>
      <c r="G5" s="54">
        <f>'2015'!Z33</f>
        <v>17103</v>
      </c>
      <c r="H5" s="3">
        <f>1.9835*SUM('2015'!BR3:BR33)</f>
        <v>43535.380686868688</v>
      </c>
      <c r="I5" s="3">
        <f>1.9835*SUM('2015'!BI3:BJ33)</f>
        <v>3396.5133434343429</v>
      </c>
      <c r="J5" s="3">
        <f>'2015'!AR33</f>
        <v>5821</v>
      </c>
      <c r="K5" s="3">
        <f>'2015'!AS33</f>
        <v>2013</v>
      </c>
      <c r="L5" s="3">
        <f>L4+J5+U5+V5</f>
        <v>7147.3027777777779</v>
      </c>
      <c r="M5" s="3">
        <f t="shared" ref="M5:M16" si="3">M4+N5+Z5-Y5-AK5</f>
        <v>5780.0387777777778</v>
      </c>
      <c r="N5" s="3">
        <f t="shared" ref="N5:N8" si="4">J5</f>
        <v>5821</v>
      </c>
      <c r="O5" s="3">
        <f t="shared" ref="O5:O10" si="5">J5-N5</f>
        <v>0</v>
      </c>
      <c r="P5" s="3">
        <f t="shared" ref="P5:P16" si="6">K5-AL5</f>
        <v>2013</v>
      </c>
      <c r="Q5" s="3">
        <f t="shared" ref="Q5:Q9" si="7">Q4+O5-P5</f>
        <v>271194</v>
      </c>
      <c r="R5" s="3">
        <f>1.9835*SUM('2015'!BF3:BF33)</f>
        <v>1227.7864999999999</v>
      </c>
      <c r="S5" s="57">
        <f>SUM('2015'!BH3:BH33)</f>
        <v>1.25</v>
      </c>
      <c r="U5" s="3">
        <f>1.9835*SUM('2015'!CN3:CO33)</f>
        <v>593.50727777777786</v>
      </c>
      <c r="V5" s="3">
        <f>1.9835*SUM('2015'!CM3:CM33)</f>
        <v>144.7955</v>
      </c>
      <c r="W5" s="3">
        <f t="shared" ref="W5:W16" si="8">U5+V5</f>
        <v>738.30277777777792</v>
      </c>
      <c r="X5" s="3">
        <f>'2015'!CB33-1.9835*SUM('2015'!CK28:CK29,'2015'!CK33)</f>
        <v>779.26400000000001</v>
      </c>
      <c r="Y5" s="3">
        <f>AI5</f>
        <v>779.26400000000001</v>
      </c>
      <c r="Z5" s="3">
        <f t="shared" ref="Z5:Z16" si="9">W5</f>
        <v>738.30277777777792</v>
      </c>
      <c r="AA5" s="53">
        <f t="shared" ref="AA5:AA16" si="10">AA4+Z5-Y5</f>
        <v>3.877777777790925E-2</v>
      </c>
      <c r="AB5" s="3">
        <f>1.9835*SUM('2015'!CR3:CT33)</f>
        <v>26678.315424242424</v>
      </c>
      <c r="AC5" s="3">
        <f>1.9835*SUM('2015'!CQ3:CQ33)</f>
        <v>3251.7178434343427</v>
      </c>
      <c r="AD5" s="3">
        <f>1.9835*SUM('2015'!CS3:CS33)</f>
        <v>1974.9048333333335</v>
      </c>
      <c r="AE5" s="54">
        <f>1.9835*SUM('2015'!CJ3:CJ33)</f>
        <v>30399.120999999999</v>
      </c>
      <c r="AF5" s="3">
        <f>1.9835*SUM('2015'!DF3:DG33)</f>
        <v>5117.43</v>
      </c>
      <c r="AG5" s="3">
        <f>31*(1816.6-847.8-770.6)*1.9835</f>
        <v>12187.020699999995</v>
      </c>
      <c r="AH5" s="3">
        <f t="shared" ref="AH5:AH16" si="11">MIN(AF5,AC5)</f>
        <v>3251.7178434343427</v>
      </c>
      <c r="AI5" s="3">
        <f t="shared" ref="AI5:AI16" si="12">MIN(X5,AF5-AH5)</f>
        <v>779.26400000000001</v>
      </c>
      <c r="AJ5" s="3">
        <f t="shared" ref="AJ5:AJ16" si="13">MIN(AG5,AF5-AH5-AI5)</f>
        <v>1086.4481565656574</v>
      </c>
      <c r="AK5" s="3">
        <f t="shared" ref="AK5:AK16" si="14">MIN(AF5-AH5-AI5-AJ5,AD5)</f>
        <v>0</v>
      </c>
      <c r="AL5" s="3">
        <f t="shared" ref="AL5:AL15" si="15">AK5</f>
        <v>0</v>
      </c>
      <c r="AM5" s="3">
        <f t="shared" si="1"/>
        <v>0</v>
      </c>
      <c r="AN5" s="3">
        <f t="shared" si="2"/>
        <v>0</v>
      </c>
      <c r="AP5" s="3">
        <v>0</v>
      </c>
      <c r="AR5" s="4"/>
      <c r="AT5" s="3"/>
    </row>
    <row r="6" spans="1:46" x14ac:dyDescent="0.3">
      <c r="A6" s="55">
        <v>42309</v>
      </c>
      <c r="B6" s="51">
        <f>'2015'!N63</f>
        <v>0</v>
      </c>
      <c r="C6" s="52">
        <f>'2015'!O63</f>
        <v>4565</v>
      </c>
      <c r="D6" s="3">
        <f>1.9835*SUM('2015'!R34,'2015'!R37:R44)</f>
        <v>751.32575757575762</v>
      </c>
      <c r="E6" s="3">
        <f>F6-D6</f>
        <v>988.67424242424238</v>
      </c>
      <c r="F6" s="3">
        <f>'2015'!Y63</f>
        <v>1740</v>
      </c>
      <c r="G6" s="54">
        <f>'2015'!Z63</f>
        <v>0</v>
      </c>
      <c r="H6" s="3">
        <f>1.9835*SUM('2015'!BR34:BR63)</f>
        <v>19340.166838383837</v>
      </c>
      <c r="I6" s="3">
        <f>1.9835*SUM('2015'!BI34:BJ63)</f>
        <v>2698.9624747474745</v>
      </c>
      <c r="J6" s="3">
        <f>'2015'!AR63</f>
        <v>3615</v>
      </c>
      <c r="K6" s="3">
        <f>'2015'!AS63</f>
        <v>8034</v>
      </c>
      <c r="L6" s="3">
        <f>L5+J6+U6+V6</f>
        <v>11871.259595959596</v>
      </c>
      <c r="M6" s="3">
        <f t="shared" si="3"/>
        <v>10503.995595959595</v>
      </c>
      <c r="N6" s="3">
        <f t="shared" si="4"/>
        <v>3615</v>
      </c>
      <c r="O6" s="3">
        <f t="shared" si="5"/>
        <v>0</v>
      </c>
      <c r="P6" s="3">
        <f t="shared" si="6"/>
        <v>8034</v>
      </c>
      <c r="Q6" s="3">
        <f t="shared" si="7"/>
        <v>263160</v>
      </c>
      <c r="R6" s="3">
        <f>1.9835*SUM('2015'!BF34:BF63)</f>
        <v>499.84199999999998</v>
      </c>
      <c r="S6" s="57">
        <f>SUM('2015'!BH34:BH63)</f>
        <v>3.91</v>
      </c>
      <c r="U6" s="3">
        <f>1.9835*SUM('2015'!CN34:CO63)</f>
        <v>761.34343434343441</v>
      </c>
      <c r="V6" s="3">
        <f>1.9835*SUM('2015'!CM34:CM63)</f>
        <v>347.61338383838387</v>
      </c>
      <c r="W6" s="3">
        <f t="shared" si="8"/>
        <v>1108.9568181818183</v>
      </c>
      <c r="X6" s="3">
        <f>'2015'!CB63-1.9835*SUM('2015'!CK34,'2015'!CK39,'2015'!CK41:CK44,'2015'!CK54)</f>
        <v>1082.462</v>
      </c>
      <c r="Y6" s="3">
        <f t="shared" ref="Y6:Y16" si="16">AI6</f>
        <v>0</v>
      </c>
      <c r="Z6" s="3">
        <f t="shared" si="9"/>
        <v>1108.9568181818183</v>
      </c>
      <c r="AA6" s="53">
        <f t="shared" si="10"/>
        <v>1108.9955959595964</v>
      </c>
      <c r="AB6" s="3">
        <f>1.9835*SUM('2015'!CR34:CT63)</f>
        <v>18182.464005050504</v>
      </c>
      <c r="AC6" s="3">
        <f>1.9835*SUM('2015'!CQ34:CQ63)</f>
        <v>2351.349090909091</v>
      </c>
      <c r="AD6" s="3">
        <f>1.9835*SUM('2015'!CS34:CS63)</f>
        <v>7700.3076363636374</v>
      </c>
      <c r="AE6" s="54">
        <f>1.9835*SUM('2015'!CJ34:CJ63)</f>
        <v>21429.734</v>
      </c>
      <c r="AF6" s="3">
        <f>1.9835*SUM('2015'!DF34:DG63)</f>
        <v>255.8715</v>
      </c>
      <c r="AG6" s="47">
        <v>0</v>
      </c>
      <c r="AH6" s="3">
        <f t="shared" si="11"/>
        <v>255.8715</v>
      </c>
      <c r="AI6" s="3">
        <f t="shared" si="12"/>
        <v>0</v>
      </c>
      <c r="AJ6" s="3">
        <f t="shared" si="13"/>
        <v>0</v>
      </c>
      <c r="AK6" s="3">
        <f t="shared" si="14"/>
        <v>0</v>
      </c>
      <c r="AL6" s="3">
        <f t="shared" si="15"/>
        <v>0</v>
      </c>
      <c r="AM6" s="3">
        <f t="shared" si="1"/>
        <v>0</v>
      </c>
      <c r="AN6" s="3">
        <f t="shared" si="2"/>
        <v>0</v>
      </c>
      <c r="AP6" s="3">
        <v>0</v>
      </c>
      <c r="AR6" s="4"/>
      <c r="AT6" s="3"/>
    </row>
    <row r="7" spans="1:46" x14ac:dyDescent="0.3">
      <c r="A7" s="55">
        <v>42339</v>
      </c>
      <c r="B7" s="51">
        <f>'2015'!N94</f>
        <v>556</v>
      </c>
      <c r="C7" s="52">
        <f>'2015'!O94</f>
        <v>0</v>
      </c>
      <c r="D7" s="3">
        <v>0</v>
      </c>
      <c r="E7" s="3">
        <v>0</v>
      </c>
      <c r="F7" s="3">
        <f>'2015'!Y94</f>
        <v>0</v>
      </c>
      <c r="G7" s="54">
        <f>'2015'!Z94</f>
        <v>4541</v>
      </c>
      <c r="H7" s="3">
        <f>1.9835*SUM('2015'!BR64:BR94)</f>
        <v>51807.577454545448</v>
      </c>
      <c r="I7" s="3">
        <f>1.9835*SUM('2015'!BI64:BJ94)</f>
        <v>598.59625757575759</v>
      </c>
      <c r="J7" s="3">
        <f>'2015'!AR94</f>
        <v>43449</v>
      </c>
      <c r="K7" s="3">
        <f>'2015'!AS94</f>
        <v>226</v>
      </c>
      <c r="L7" s="3">
        <f>L6+J7+U7+V7</f>
        <v>59545.715656565648</v>
      </c>
      <c r="M7" s="3">
        <f t="shared" si="3"/>
        <v>58178.45165656566</v>
      </c>
      <c r="N7" s="3">
        <f t="shared" si="4"/>
        <v>43449</v>
      </c>
      <c r="O7" s="3">
        <f t="shared" si="5"/>
        <v>0</v>
      </c>
      <c r="P7" s="3">
        <f t="shared" si="6"/>
        <v>226</v>
      </c>
      <c r="Q7" s="3">
        <f t="shared" si="7"/>
        <v>262934</v>
      </c>
      <c r="R7" s="3">
        <f>1.9835*SUM('2015'!BF64:BF94)</f>
        <v>297.52500000000003</v>
      </c>
      <c r="S7" s="57">
        <f>SUM('2015'!BH64:BH94)</f>
        <v>7.16</v>
      </c>
      <c r="U7" s="3">
        <f>1.9835*SUM('2015'!CN64:CO94)</f>
        <v>3825.7507575757581</v>
      </c>
      <c r="V7" s="3">
        <f>1.9835*SUM('2015'!CM64:CM94)</f>
        <v>399.70530303030307</v>
      </c>
      <c r="W7" s="3">
        <f t="shared" si="8"/>
        <v>4225.4560606060613</v>
      </c>
      <c r="X7" s="3">
        <f>'2015'!CB94-1.9835*SUM('2015'!CK69,'2015'!CK83,'2015'!CK86:CK94)</f>
        <v>2787.2640000000001</v>
      </c>
      <c r="Y7" s="3">
        <f t="shared" si="16"/>
        <v>0</v>
      </c>
      <c r="Z7" s="3">
        <f t="shared" si="9"/>
        <v>4225.4560606060613</v>
      </c>
      <c r="AA7" s="53">
        <f t="shared" si="10"/>
        <v>5334.4516565656577</v>
      </c>
      <c r="AB7" s="3">
        <f>1.9835*SUM('2015'!CR64:CT94)</f>
        <v>10655.00136363636</v>
      </c>
      <c r="AC7" s="3">
        <f>1.9835*SUM('2015'!CQ64:CQ94)</f>
        <v>198.89095454545455</v>
      </c>
      <c r="AD7" s="3">
        <f>1.9835*SUM('2015'!CS64:CS94)</f>
        <v>218.46549494949497</v>
      </c>
      <c r="AE7" s="54">
        <f>1.9835*SUM('2015'!CJ64:CJ94)</f>
        <v>13386.6415</v>
      </c>
      <c r="AF7">
        <f>1.9835*SUM('2015'!DF64:DG94)</f>
        <v>0</v>
      </c>
      <c r="AG7" s="47">
        <v>0</v>
      </c>
      <c r="AH7" s="3">
        <f t="shared" si="11"/>
        <v>0</v>
      </c>
      <c r="AI7" s="3">
        <f t="shared" si="12"/>
        <v>0</v>
      </c>
      <c r="AJ7" s="3">
        <f t="shared" si="13"/>
        <v>0</v>
      </c>
      <c r="AK7" s="3">
        <f t="shared" si="14"/>
        <v>0</v>
      </c>
      <c r="AL7" s="3">
        <f t="shared" si="15"/>
        <v>0</v>
      </c>
      <c r="AM7" s="3">
        <f t="shared" si="1"/>
        <v>0</v>
      </c>
      <c r="AN7" s="3">
        <f t="shared" si="2"/>
        <v>0</v>
      </c>
      <c r="AP7" s="3">
        <v>0</v>
      </c>
      <c r="AR7" s="4"/>
    </row>
    <row r="8" spans="1:46" x14ac:dyDescent="0.3">
      <c r="A8" s="55">
        <v>42370</v>
      </c>
      <c r="B8" s="53">
        <f>'2016'!N33</f>
        <v>0</v>
      </c>
      <c r="C8" s="54">
        <f>'2016'!O33</f>
        <v>6996</v>
      </c>
      <c r="D8" s="3">
        <v>0</v>
      </c>
      <c r="E8" s="3">
        <f t="shared" ref="E8:E13" si="17">F8-D8</f>
        <v>1068</v>
      </c>
      <c r="F8" s="3">
        <f>'2016'!Y33</f>
        <v>1068</v>
      </c>
      <c r="G8" s="54">
        <f>'2016'!Z33</f>
        <v>6452</v>
      </c>
      <c r="H8" s="3">
        <f>1.9835*SUM('2016'!BN3:BN33)</f>
        <v>75334.191520202017</v>
      </c>
      <c r="I8" s="3">
        <f>1.9835*SUM('2016'!BE3:BF33)</f>
        <v>2103.8323333333337</v>
      </c>
      <c r="J8" s="3">
        <f>'2016'!AR33</f>
        <v>82672</v>
      </c>
      <c r="K8" s="3">
        <f>'2016'!AS33</f>
        <v>0</v>
      </c>
      <c r="L8" s="3">
        <f>L7+J8+U8+V8</f>
        <v>142560.3202020202</v>
      </c>
      <c r="M8" s="3">
        <f t="shared" si="3"/>
        <v>141193.05620202021</v>
      </c>
      <c r="N8" s="3">
        <f t="shared" si="4"/>
        <v>82672</v>
      </c>
      <c r="O8" s="3">
        <f t="shared" si="5"/>
        <v>0</v>
      </c>
      <c r="P8" s="3">
        <f t="shared" si="6"/>
        <v>0</v>
      </c>
      <c r="Q8" s="3">
        <f t="shared" si="7"/>
        <v>262934</v>
      </c>
      <c r="R8" s="3">
        <f>1.9835*SUM('2016'!BB3:BB33)</f>
        <v>503.80900000000003</v>
      </c>
      <c r="S8" s="57">
        <f>SUM('2016'!BD3:BD33)</f>
        <v>2.1200000000000006</v>
      </c>
      <c r="T8" s="3">
        <f>1.9835*SUM('2016'!CP3:CP33)</f>
        <v>9028.6315404040415</v>
      </c>
      <c r="U8" s="3">
        <f>1.9835*SUM('2016'!CJ3:CK33)</f>
        <v>342.60454545454547</v>
      </c>
      <c r="V8" s="3">
        <f>1.9835*SUM('2016'!CI3:CI33)</f>
        <v>0</v>
      </c>
      <c r="W8" s="3">
        <f t="shared" si="8"/>
        <v>342.60454545454547</v>
      </c>
      <c r="X8" s="3">
        <f>'2016'!BX33-1.9835*SUM('2016'!CG3:CG4)</f>
        <v>364.03300000000002</v>
      </c>
      <c r="Y8" s="3">
        <f t="shared" si="16"/>
        <v>0</v>
      </c>
      <c r="Z8" s="3">
        <f t="shared" si="9"/>
        <v>342.60454545454547</v>
      </c>
      <c r="AA8" s="53">
        <f t="shared" si="10"/>
        <v>5677.0562020202033</v>
      </c>
      <c r="AB8" s="3">
        <f>1.9835*SUM('2016'!CN3:CP33)</f>
        <v>10529.359661616161</v>
      </c>
      <c r="AC8" s="3">
        <f>1.9835*SUM('2016'!CM3:CM33)</f>
        <v>2103.8323333333337</v>
      </c>
      <c r="AD8" s="3">
        <f>1.9835*SUM('2016'!CO3:CO33)</f>
        <v>0</v>
      </c>
      <c r="AE8" s="54">
        <f>1.9835*SUM('2016'!CF3:CF33)</f>
        <v>12997.8755</v>
      </c>
      <c r="AF8">
        <f>1.9835*SUM('2016'!DB3:DC33)</f>
        <v>0</v>
      </c>
      <c r="AG8" s="47">
        <v>0</v>
      </c>
      <c r="AH8" s="3">
        <f t="shared" si="11"/>
        <v>0</v>
      </c>
      <c r="AI8" s="3">
        <f t="shared" si="12"/>
        <v>0</v>
      </c>
      <c r="AJ8" s="3">
        <f t="shared" si="13"/>
        <v>0</v>
      </c>
      <c r="AK8" s="3">
        <f t="shared" si="14"/>
        <v>0</v>
      </c>
      <c r="AL8" s="3">
        <f t="shared" si="15"/>
        <v>0</v>
      </c>
      <c r="AM8" s="3">
        <f t="shared" si="1"/>
        <v>0</v>
      </c>
      <c r="AN8" s="3">
        <f t="shared" si="2"/>
        <v>0</v>
      </c>
      <c r="AP8" s="3">
        <v>0</v>
      </c>
      <c r="AR8" s="4"/>
    </row>
    <row r="9" spans="1:46" x14ac:dyDescent="0.3">
      <c r="A9" s="55">
        <v>42401</v>
      </c>
      <c r="B9" s="53">
        <f>'2016'!N62</f>
        <v>0</v>
      </c>
      <c r="C9" s="54">
        <f>'2016'!O62</f>
        <v>5612</v>
      </c>
      <c r="D9" s="3">
        <f>1.9835*SUM('2016'!R55,'2016'!R57:R62)</f>
        <v>4766.4106060606064</v>
      </c>
      <c r="E9" s="3">
        <f t="shared" si="17"/>
        <v>4641.5893939393936</v>
      </c>
      <c r="F9" s="3">
        <f>'2016'!Y62</f>
        <v>9408</v>
      </c>
      <c r="G9" s="52">
        <f>'2016'!Z62</f>
        <v>796</v>
      </c>
      <c r="H9" s="3">
        <f>1.9835*SUM('2016'!BN34:BN62)</f>
        <v>67641.076575757586</v>
      </c>
      <c r="I9" s="3">
        <f>1.9835*SUM('2016'!BE34:BF62)</f>
        <v>2880.3826010101016</v>
      </c>
      <c r="J9" s="3">
        <f>'2016'!AR62</f>
        <v>65784</v>
      </c>
      <c r="K9" s="3">
        <f>'2016'!AS62</f>
        <v>0</v>
      </c>
      <c r="L9" s="3">
        <f>L10-Z10</f>
        <v>196755.87222222221</v>
      </c>
      <c r="M9" s="3">
        <f t="shared" si="3"/>
        <v>195388.60822222222</v>
      </c>
      <c r="N9" s="3">
        <f>L9-L8-Z9</f>
        <v>54016.235606060596</v>
      </c>
      <c r="O9" s="3">
        <f t="shared" si="5"/>
        <v>11767.764393939404</v>
      </c>
      <c r="P9" s="3">
        <f t="shared" si="6"/>
        <v>0</v>
      </c>
      <c r="Q9" s="3">
        <f t="shared" si="7"/>
        <v>274701.7643939394</v>
      </c>
      <c r="R9" s="3">
        <f>1.9835*SUM('2016'!BB34:BB62)</f>
        <v>757.697</v>
      </c>
      <c r="S9" s="57">
        <f>SUM('2016'!BD34:BD62)</f>
        <v>2.7600000000000002</v>
      </c>
      <c r="T9" s="3">
        <f>1.9835*SUM('2016'!CP34:CP62)</f>
        <v>4570.9957853535361</v>
      </c>
      <c r="U9" s="3">
        <f>1.9835*SUM('2016'!CJ34:CK62)</f>
        <v>179.31641414141413</v>
      </c>
      <c r="V9" s="3">
        <f>1.9835*SUM('2016'!CI34:CI62)</f>
        <v>0</v>
      </c>
      <c r="W9" s="3">
        <f t="shared" si="8"/>
        <v>179.31641414141413</v>
      </c>
      <c r="X9" s="3">
        <f>'2016'!BX62-1.9835*SUM('2016'!CG40:CG43,'2016'!CG46:CG47)</f>
        <v>1338.3795</v>
      </c>
      <c r="Y9" s="3">
        <f t="shared" si="16"/>
        <v>0</v>
      </c>
      <c r="Z9" s="3">
        <f t="shared" si="9"/>
        <v>179.31641414141413</v>
      </c>
      <c r="AA9" s="53">
        <f t="shared" si="10"/>
        <v>5856.3726161616178</v>
      </c>
      <c r="AB9" s="3">
        <f>1.9835*SUM('2016'!CN34:CP62)</f>
        <v>7859.7389621212124</v>
      </c>
      <c r="AC9" s="3">
        <f>1.9835*SUM('2016'!CM34:CM62)</f>
        <v>2878.9500732323231</v>
      </c>
      <c r="AD9" s="3">
        <f>1.9835*SUM('2016'!CO34:CO62)</f>
        <v>0</v>
      </c>
      <c r="AE9" s="54">
        <f>1.9835*SUM('2016'!CF34:CF62)</f>
        <v>12079.514999999999</v>
      </c>
      <c r="AF9">
        <f>1.9835*SUM('2016'!DB34:DC62)</f>
        <v>0</v>
      </c>
      <c r="AG9" s="47">
        <v>0</v>
      </c>
      <c r="AH9" s="3">
        <f t="shared" si="11"/>
        <v>0</v>
      </c>
      <c r="AI9" s="3">
        <f t="shared" si="12"/>
        <v>0</v>
      </c>
      <c r="AJ9" s="3">
        <f t="shared" si="13"/>
        <v>0</v>
      </c>
      <c r="AK9" s="3">
        <f t="shared" si="14"/>
        <v>0</v>
      </c>
      <c r="AL9" s="3">
        <f t="shared" si="15"/>
        <v>0</v>
      </c>
      <c r="AM9" s="3">
        <f t="shared" si="1"/>
        <v>0</v>
      </c>
      <c r="AN9" s="3">
        <f t="shared" si="2"/>
        <v>0</v>
      </c>
      <c r="AP9" s="3">
        <v>0</v>
      </c>
      <c r="AR9" s="4"/>
    </row>
    <row r="10" spans="1:46" x14ac:dyDescent="0.3">
      <c r="A10" s="55">
        <v>42430</v>
      </c>
      <c r="B10" s="53">
        <f>'2016'!N93</f>
        <v>9148</v>
      </c>
      <c r="C10" s="54">
        <f>'2016'!O93</f>
        <v>0</v>
      </c>
      <c r="D10" s="3">
        <f>1.9835*SUM('2016'!R63:R81)</f>
        <v>2872.0679292929299</v>
      </c>
      <c r="E10" s="3">
        <f t="shared" si="17"/>
        <v>29085.932070707069</v>
      </c>
      <c r="F10" s="3">
        <f>'2016'!Y93</f>
        <v>31958</v>
      </c>
      <c r="G10" s="54">
        <f>'2016'!Z93</f>
        <v>0</v>
      </c>
      <c r="H10" s="3">
        <f>1.9835*SUM('2016'!BN63:BN93)</f>
        <v>172136.52481313128</v>
      </c>
      <c r="I10" s="3">
        <f>1.9835*SUM('2016'!BE63:BF93)</f>
        <v>2318.9719595959596</v>
      </c>
      <c r="J10" s="3">
        <f>'2016'!AR93</f>
        <v>158640</v>
      </c>
      <c r="K10" s="3">
        <f>'2016'!AS93</f>
        <v>0</v>
      </c>
      <c r="L10" s="3">
        <f>L11-Z11</f>
        <v>197395</v>
      </c>
      <c r="M10" s="3">
        <f t="shared" si="3"/>
        <v>196027.736</v>
      </c>
      <c r="N10" s="3">
        <v>0</v>
      </c>
      <c r="O10" s="3">
        <f t="shared" si="5"/>
        <v>158640</v>
      </c>
      <c r="P10" s="3">
        <f t="shared" si="6"/>
        <v>0</v>
      </c>
      <c r="Q10" s="3">
        <f t="shared" ref="Q10" si="18">Q9+O10-P10</f>
        <v>433341.7643939394</v>
      </c>
      <c r="R10" s="3">
        <f>1.9835*SUM('2016'!BB63:BB93)</f>
        <v>1152.4135000000001</v>
      </c>
      <c r="S10" s="57">
        <f>SUM('2016'!BD63:BD93)</f>
        <v>7.0099999999999989</v>
      </c>
      <c r="T10" s="3">
        <f>1.9835*SUM('2016'!CP63:CP93)</f>
        <v>12918.755888888889</v>
      </c>
      <c r="U10" s="3">
        <f>1.9835*SUM('2016'!CJ63:CK93)</f>
        <v>319.56388888888893</v>
      </c>
      <c r="V10" s="3">
        <f>1.9835*SUM('2016'!CI63:CL93)</f>
        <v>319.56388888888893</v>
      </c>
      <c r="W10" s="3">
        <f t="shared" si="8"/>
        <v>639.12777777777785</v>
      </c>
      <c r="X10">
        <f>'2016'!BX93</f>
        <v>0</v>
      </c>
      <c r="Y10" s="3">
        <f t="shared" si="16"/>
        <v>0</v>
      </c>
      <c r="Z10" s="3">
        <f t="shared" si="9"/>
        <v>639.12777777777785</v>
      </c>
      <c r="AA10" s="53">
        <f t="shared" si="10"/>
        <v>6495.5003939393955</v>
      </c>
      <c r="AB10" s="3">
        <f>1.9835*SUM('2016'!CN63:CP93)</f>
        <v>25608.708040404043</v>
      </c>
      <c r="AC10" s="3">
        <f>1.9835*SUM('2016'!CM63:CM93)</f>
        <v>2318.9719595959596</v>
      </c>
      <c r="AD10" s="3">
        <f>1.9835*SUM('2016'!CO63:CO93)</f>
        <v>0</v>
      </c>
      <c r="AE10" s="54">
        <f>1.9835*SUM('2016'!CF63:CF93)</f>
        <v>27927.68</v>
      </c>
      <c r="AF10" s="3">
        <f>1.9835*SUM('2016'!DB63:DC93)</f>
        <v>14906.002500000001</v>
      </c>
      <c r="AG10" s="3">
        <f>MIN(H10+T10,31*1816.6*1.9835)</f>
        <v>111700.0091</v>
      </c>
      <c r="AH10" s="3">
        <f t="shared" si="11"/>
        <v>2318.9719595959596</v>
      </c>
      <c r="AI10" s="3">
        <f t="shared" si="12"/>
        <v>0</v>
      </c>
      <c r="AJ10" s="3">
        <f t="shared" si="13"/>
        <v>12587.030540404041</v>
      </c>
      <c r="AK10" s="3">
        <f t="shared" si="14"/>
        <v>0</v>
      </c>
      <c r="AL10" s="3">
        <f t="shared" si="15"/>
        <v>0</v>
      </c>
      <c r="AM10" s="3">
        <f t="shared" si="1"/>
        <v>0</v>
      </c>
      <c r="AN10" s="3">
        <f t="shared" si="2"/>
        <v>0</v>
      </c>
      <c r="AP10" s="3">
        <v>0</v>
      </c>
    </row>
    <row r="11" spans="1:46" x14ac:dyDescent="0.3">
      <c r="A11" s="55">
        <v>42461</v>
      </c>
      <c r="B11" s="53">
        <f>'2016'!N123</f>
        <v>32954</v>
      </c>
      <c r="C11" s="54">
        <f>'2016'!O123</f>
        <v>0</v>
      </c>
      <c r="D11" s="3">
        <v>0</v>
      </c>
      <c r="E11" s="3">
        <f t="shared" si="17"/>
        <v>11876</v>
      </c>
      <c r="F11" s="3">
        <f>'2016'!Y123</f>
        <v>11876</v>
      </c>
      <c r="G11" s="54">
        <f>'2016'!Z123</f>
        <v>1662</v>
      </c>
      <c r="H11" s="3">
        <f>1.9835*SUM('2016'!BN94:BN123)</f>
        <v>148811.36622727275</v>
      </c>
      <c r="I11" s="3">
        <f>1.9835*SUM('2016'!BE94:BF123)</f>
        <v>0</v>
      </c>
      <c r="J11" s="3">
        <f>'2016'!AR123</f>
        <v>31311</v>
      </c>
      <c r="K11" s="3">
        <f>'2016'!AS123</f>
        <v>26512</v>
      </c>
      <c r="L11" s="3">
        <v>200000</v>
      </c>
      <c r="M11" s="3">
        <f t="shared" si="3"/>
        <v>196367.02650000001</v>
      </c>
      <c r="N11" s="3">
        <v>0</v>
      </c>
      <c r="O11" s="3">
        <f>J11</f>
        <v>31311</v>
      </c>
      <c r="P11" s="3">
        <f t="shared" si="6"/>
        <v>26512</v>
      </c>
      <c r="Q11" s="3">
        <f t="shared" ref="Q11" si="19">Q10+O11-P11</f>
        <v>438140.7643939394</v>
      </c>
      <c r="R11" s="3">
        <f>1.9835*SUM('2016'!BB94:BB123)</f>
        <v>1939.8630000000001</v>
      </c>
      <c r="S11" s="57">
        <f>SUM('2016'!BD94:BD123)</f>
        <v>2.9899999999999998</v>
      </c>
      <c r="T11" s="3">
        <f>1.9835*SUM('2016'!CP94:CP123)</f>
        <v>6343.7739545454542</v>
      </c>
      <c r="U11" s="3">
        <f>1.9835*SUM('2016'!CJ94:CK123)</f>
        <v>9275.3669191919216</v>
      </c>
      <c r="V11" s="3">
        <f>1.9835*SUM('2016'!CI94:CL123)</f>
        <v>11545.232227272731</v>
      </c>
      <c r="W11" s="3">
        <f t="shared" si="8"/>
        <v>20820.59914646465</v>
      </c>
      <c r="X11" s="3">
        <f>'2016'!BX123-1.9835*SUM('2016'!CG103,'2016'!CG106,'2016'!CG109,'2016'!CG113,'2016'!CG117,'2016'!CG123)</f>
        <v>2265.7094999999999</v>
      </c>
      <c r="Y11" s="3">
        <f t="shared" si="16"/>
        <v>2265.7094999999999</v>
      </c>
      <c r="Z11" s="3">
        <v>2605</v>
      </c>
      <c r="AA11" s="53">
        <f t="shared" si="10"/>
        <v>6834.7908939393956</v>
      </c>
      <c r="AB11" s="3">
        <f>1.9835*SUM('2016'!CN94:CP123)</f>
        <v>109492.4256919192</v>
      </c>
      <c r="AC11" s="3">
        <f>1.9835*SUM('2016'!CM94:CM123)</f>
        <v>0</v>
      </c>
      <c r="AD11" s="3">
        <f>1.9835*SUM('2016'!CO94:CO123)</f>
        <v>0</v>
      </c>
      <c r="AE11" s="54">
        <f>1.9835*SUM('2016'!CF94:CF123)</f>
        <v>111762.291</v>
      </c>
      <c r="AF11" s="3">
        <f>1.9835*SUM('2016'!DB94:DC123)</f>
        <v>41586.061000000002</v>
      </c>
      <c r="AG11" s="3">
        <f>MIN(H11+T11,30*1816.6*1.9835)</f>
        <v>108096.783</v>
      </c>
      <c r="AH11" s="3">
        <f t="shared" si="11"/>
        <v>0</v>
      </c>
      <c r="AI11" s="3">
        <f t="shared" si="12"/>
        <v>2265.7094999999999</v>
      </c>
      <c r="AJ11" s="3">
        <f t="shared" si="13"/>
        <v>39320.351500000004</v>
      </c>
      <c r="AK11" s="3">
        <f t="shared" si="14"/>
        <v>0</v>
      </c>
      <c r="AL11" s="3">
        <f t="shared" si="15"/>
        <v>0</v>
      </c>
      <c r="AM11" s="3">
        <f t="shared" si="1"/>
        <v>0</v>
      </c>
      <c r="AN11" s="3">
        <f t="shared" si="2"/>
        <v>0</v>
      </c>
      <c r="AP11" s="3">
        <v>0</v>
      </c>
    </row>
    <row r="12" spans="1:46" x14ac:dyDescent="0.3">
      <c r="A12" s="55">
        <v>42491</v>
      </c>
      <c r="B12" s="53">
        <f>'2016'!N154</f>
        <v>9258</v>
      </c>
      <c r="C12" s="54">
        <f>'2016'!O154</f>
        <v>1810</v>
      </c>
      <c r="D12" s="3">
        <f>1.9835*SUM('2016'!R146:R148)</f>
        <v>410.7247474747474</v>
      </c>
      <c r="E12" s="3">
        <f t="shared" si="17"/>
        <v>13277.275252525253</v>
      </c>
      <c r="F12" s="3">
        <f>'2016'!Y154</f>
        <v>13688</v>
      </c>
      <c r="G12" s="54">
        <f>'2016'!Z154</f>
        <v>3393</v>
      </c>
      <c r="H12" s="3">
        <f>1.9835*SUM('2016'!BN124:BN154)</f>
        <v>164584.65911111108</v>
      </c>
      <c r="I12" s="3">
        <f>1.9835*SUM('2016'!BE124:BF154)</f>
        <v>1813.1994949494949</v>
      </c>
      <c r="J12" s="3">
        <f>'2016'!AR154</f>
        <v>21831</v>
      </c>
      <c r="K12" s="3">
        <f>'2016'!AS154</f>
        <v>19741</v>
      </c>
      <c r="L12" s="3">
        <f>L11-Y12</f>
        <v>194909.7395</v>
      </c>
      <c r="M12" s="3">
        <f t="shared" si="3"/>
        <v>191276.766</v>
      </c>
      <c r="N12" s="3">
        <v>0</v>
      </c>
      <c r="O12" s="3">
        <f t="shared" ref="O12:O15" si="20">J12</f>
        <v>21831</v>
      </c>
      <c r="P12" s="3">
        <f t="shared" si="6"/>
        <v>19741</v>
      </c>
      <c r="Q12" s="3">
        <f t="shared" ref="Q12:Q16" si="21">Q11+O12-P12</f>
        <v>440230.7643939394</v>
      </c>
      <c r="R12" s="3">
        <f>1.9835*SUM('2016'!BB124:BB154)</f>
        <v>3005.0025000000001</v>
      </c>
      <c r="S12" s="57">
        <f>SUM('2016'!BD124:BD154)</f>
        <v>0.14000000000000001</v>
      </c>
      <c r="T12" s="3">
        <f>1.9835*SUM('2016'!CP124:CP154)</f>
        <v>3300.6842474747482</v>
      </c>
      <c r="U12" s="3">
        <f>1.9835*SUM('2016'!CJ124:CK154)</f>
        <v>7857.8656565656565</v>
      </c>
      <c r="V12" s="3">
        <f>1.9835*SUM('2016'!CI124:CL154)</f>
        <v>13368.32918686869</v>
      </c>
      <c r="W12" s="3">
        <f t="shared" si="8"/>
        <v>21226.194843434347</v>
      </c>
      <c r="X12" s="3">
        <f>'2016'!BX154-1.9835*SUM('2016'!CG153,'2016'!CG139:CG140,'2016'!CG142,'2016'!CG152,'2016'!CG138,'2016'!CG134:CG135,'2016'!CG130,'2016'!CG127,'2016'!CG124:CG125)</f>
        <v>5090.2605000000003</v>
      </c>
      <c r="Y12" s="3">
        <f t="shared" si="16"/>
        <v>5090.2605000000003</v>
      </c>
      <c r="Z12" s="3">
        <v>0</v>
      </c>
      <c r="AA12" s="53">
        <f t="shared" si="10"/>
        <v>1744.5303939393953</v>
      </c>
      <c r="AB12" s="3">
        <f>1.9835*SUM('2016'!CN124:CP154)</f>
        <v>128554.30146969696</v>
      </c>
      <c r="AC12" s="3">
        <f>1.9835*SUM('2016'!CM124:CM154)</f>
        <v>1402.4747474747473</v>
      </c>
      <c r="AD12" s="3">
        <f>1.9835*SUM('2016'!CO124:CO154)</f>
        <v>0</v>
      </c>
      <c r="AE12" s="54">
        <f>1.9835*SUM('2016'!CF124:CF154)</f>
        <v>135056.51500000001</v>
      </c>
      <c r="AF12" s="3">
        <f>1.9835*SUM('2016'!DB124:DC154)</f>
        <v>48982.532500000001</v>
      </c>
      <c r="AG12" s="3">
        <f>MIN(H12+T12,31*1816.6*1.9835)</f>
        <v>111700.0091</v>
      </c>
      <c r="AH12" s="3">
        <f t="shared" si="11"/>
        <v>1402.4747474747473</v>
      </c>
      <c r="AI12" s="3">
        <f t="shared" si="12"/>
        <v>5090.2605000000003</v>
      </c>
      <c r="AJ12" s="3">
        <f t="shared" si="13"/>
        <v>42489.797252525255</v>
      </c>
      <c r="AK12" s="3">
        <f t="shared" si="14"/>
        <v>0</v>
      </c>
      <c r="AL12" s="3">
        <f t="shared" si="15"/>
        <v>0</v>
      </c>
      <c r="AM12" s="3">
        <f t="shared" si="1"/>
        <v>0</v>
      </c>
      <c r="AN12" s="3">
        <f t="shared" si="2"/>
        <v>-7.2759576141834259E-12</v>
      </c>
      <c r="AP12" s="3">
        <v>0</v>
      </c>
    </row>
    <row r="13" spans="1:46" x14ac:dyDescent="0.3">
      <c r="A13" s="55">
        <v>42522</v>
      </c>
      <c r="B13" s="53">
        <f>'2016'!N184</f>
        <v>3381</v>
      </c>
      <c r="C13" s="54">
        <f>'2016'!O184</f>
        <v>686</v>
      </c>
      <c r="D13" s="3">
        <f>1.9835*'2016'!R178</f>
        <v>141.24924242424242</v>
      </c>
      <c r="E13" s="3">
        <f t="shared" si="17"/>
        <v>3564.7507575757577</v>
      </c>
      <c r="F13" s="3">
        <f>'2016'!Y184</f>
        <v>3706</v>
      </c>
      <c r="G13" s="54">
        <f>'2016'!Z184</f>
        <v>1879</v>
      </c>
      <c r="H13" s="3">
        <f>1.9835*SUM('2016'!BN155:BN184)</f>
        <v>117121.94842424241</v>
      </c>
      <c r="I13" s="3">
        <f>1.9835*SUM('2016'!BE155:BF184)</f>
        <v>687.21262626262615</v>
      </c>
      <c r="J13" s="3">
        <f>'2016'!AR184</f>
        <v>15281</v>
      </c>
      <c r="K13" s="3">
        <f>'2016'!AS184</f>
        <v>8886</v>
      </c>
      <c r="L13" s="3">
        <f>L12-Y13</f>
        <v>194909.7395</v>
      </c>
      <c r="M13" s="3">
        <f t="shared" si="3"/>
        <v>191276.766</v>
      </c>
      <c r="N13" s="3">
        <v>0</v>
      </c>
      <c r="O13" s="3">
        <f t="shared" si="20"/>
        <v>15281</v>
      </c>
      <c r="P13" s="3">
        <f t="shared" si="6"/>
        <v>8886</v>
      </c>
      <c r="Q13" s="3">
        <f t="shared" si="21"/>
        <v>446625.7643939394</v>
      </c>
      <c r="R13" s="3">
        <f>1.9835*SUM('2016'!BB155:BB184)</f>
        <v>4270.4755000000005</v>
      </c>
      <c r="S13" s="57">
        <f>SUM('2016'!BD155:BD184)</f>
        <v>0</v>
      </c>
      <c r="T13" s="3">
        <f>1.9835*SUM('2016'!CP155:CP184)</f>
        <v>3373.9335000000001</v>
      </c>
      <c r="U13" s="3">
        <f>1.9835*SUM('2016'!CJ155:CK184)</f>
        <v>0</v>
      </c>
      <c r="V13" s="3">
        <f>1.9835*SUM('2016'!CI155:CL184)</f>
        <v>0</v>
      </c>
      <c r="W13" s="3">
        <f t="shared" si="8"/>
        <v>0</v>
      </c>
      <c r="X13">
        <f>'2016'!BX184</f>
        <v>0</v>
      </c>
      <c r="Y13" s="3">
        <f t="shared" si="16"/>
        <v>0</v>
      </c>
      <c r="Z13" s="3">
        <f t="shared" si="9"/>
        <v>0</v>
      </c>
      <c r="AA13" s="53">
        <f t="shared" si="10"/>
        <v>1744.5303939393953</v>
      </c>
      <c r="AB13" s="3">
        <f>1.9835*SUM('2016'!CN155:CP184)</f>
        <v>91023.876873737376</v>
      </c>
      <c r="AC13" s="3">
        <f>1.9835*SUM('2016'!CM155:CM184)</f>
        <v>687.21262626262615</v>
      </c>
      <c r="AD13" s="3">
        <f>1.9835*SUM('2016'!CO155:CO184)</f>
        <v>0</v>
      </c>
      <c r="AE13" s="54">
        <f>1.9835*SUM('2016'!CF155:CF184)</f>
        <v>91711.089500000002</v>
      </c>
      <c r="AF13" s="3">
        <f>1.9835*SUM('2016'!DB155:DC184)</f>
        <v>63848.864999999998</v>
      </c>
      <c r="AG13" s="3">
        <f>MIN(H13+T13,30*1816.6*1.9835)</f>
        <v>108096.783</v>
      </c>
      <c r="AH13" s="3">
        <f t="shared" si="11"/>
        <v>687.21262626262615</v>
      </c>
      <c r="AI13" s="3">
        <f t="shared" si="12"/>
        <v>0</v>
      </c>
      <c r="AJ13" s="3">
        <f t="shared" si="13"/>
        <v>63161.652373737372</v>
      </c>
      <c r="AK13" s="3">
        <f t="shared" si="14"/>
        <v>0</v>
      </c>
      <c r="AL13" s="3">
        <f t="shared" si="15"/>
        <v>0</v>
      </c>
      <c r="AM13" s="3">
        <f t="shared" si="1"/>
        <v>0</v>
      </c>
      <c r="AN13" s="3">
        <f t="shared" si="2"/>
        <v>0</v>
      </c>
      <c r="AP13" s="3">
        <f>1.9835*SUM('2016'!DS155:DS184)</f>
        <v>3596.0855000000001</v>
      </c>
      <c r="AQ13" s="3">
        <f>AJ13+AP13</f>
        <v>66757.737873737366</v>
      </c>
    </row>
    <row r="14" spans="1:46" x14ac:dyDescent="0.3">
      <c r="A14" s="55">
        <v>42552</v>
      </c>
      <c r="B14" s="53">
        <f>'2016'!N215</f>
        <v>29</v>
      </c>
      <c r="C14" s="54">
        <f>'2016'!O215</f>
        <v>8791</v>
      </c>
      <c r="D14" s="3">
        <f>SUM('2016'!X188:X190)</f>
        <v>107</v>
      </c>
      <c r="E14">
        <v>0</v>
      </c>
      <c r="F14" s="3">
        <f>'2016'!Y215</f>
        <v>107</v>
      </c>
      <c r="G14" s="54">
        <f>'2016'!Z215</f>
        <v>9174</v>
      </c>
      <c r="H14" s="3">
        <f>1.9835*SUM('2016'!BN185:BN215)</f>
        <v>86002.776853535353</v>
      </c>
      <c r="I14" s="3">
        <f>1.9835*SUM('2016'!BE185:BF215)</f>
        <v>8806.5396464646456</v>
      </c>
      <c r="J14" s="3">
        <f>'2016'!AR215</f>
        <v>0</v>
      </c>
      <c r="K14" s="3">
        <f>'2016'!AS215</f>
        <v>47883</v>
      </c>
      <c r="L14" s="3">
        <f>L13-Y14</f>
        <v>194909.7395</v>
      </c>
      <c r="M14" s="3">
        <f t="shared" si="3"/>
        <v>191276.766</v>
      </c>
      <c r="N14" s="3">
        <v>0</v>
      </c>
      <c r="O14" s="3">
        <f t="shared" si="20"/>
        <v>0</v>
      </c>
      <c r="P14" s="3">
        <f t="shared" si="6"/>
        <v>47883</v>
      </c>
      <c r="Q14" s="3">
        <f t="shared" si="21"/>
        <v>398742.7643939394</v>
      </c>
      <c r="R14" s="3">
        <f>1.9835*SUM('2016'!BB185:BB215)</f>
        <v>4669.1589999999997</v>
      </c>
      <c r="S14" s="57">
        <f>SUM('2016'!BD185:BD215)</f>
        <v>0</v>
      </c>
      <c r="T14" s="3">
        <f>1.9835*SUM('2016'!CP185:CP215)</f>
        <v>4065.6741161616164</v>
      </c>
      <c r="U14" s="3">
        <f>1.9835*SUM('2016'!CJ185:CK215)</f>
        <v>0</v>
      </c>
      <c r="V14" s="3">
        <f>1.9835*SUM('2016'!CI185:CL215)</f>
        <v>156.69650000000001</v>
      </c>
      <c r="W14" s="3">
        <f t="shared" si="8"/>
        <v>156.69650000000001</v>
      </c>
      <c r="X14">
        <v>0</v>
      </c>
      <c r="Y14" s="3">
        <f t="shared" si="16"/>
        <v>0</v>
      </c>
      <c r="Z14" s="3">
        <v>0</v>
      </c>
      <c r="AA14" s="53">
        <f t="shared" si="10"/>
        <v>1744.5303939393953</v>
      </c>
      <c r="AB14" s="3">
        <f>1.9835*SUM('2016'!CN185:CP215)</f>
        <v>85053.66208585861</v>
      </c>
      <c r="AC14" s="3">
        <f>1.9835*SUM('2016'!CM185:CM215)</f>
        <v>8658.2780303030304</v>
      </c>
      <c r="AD14" s="3">
        <f>1.9835*SUM('2016'!CO185:CO215)</f>
        <v>0</v>
      </c>
      <c r="AE14" s="54">
        <f>1.9835*SUM('2016'!CF185:CF215)</f>
        <v>93720.375</v>
      </c>
      <c r="AF14" s="3">
        <f>1.9835*SUM('2016'!DB185:DC215)</f>
        <v>74488.358999999997</v>
      </c>
      <c r="AG14" s="3">
        <f>MIN(H14+T14,31*1816.6*1.9835)</f>
        <v>90068.450969696976</v>
      </c>
      <c r="AH14" s="3">
        <f t="shared" si="11"/>
        <v>8658.2780303030304</v>
      </c>
      <c r="AI14" s="3">
        <f t="shared" si="12"/>
        <v>0</v>
      </c>
      <c r="AJ14" s="3">
        <f t="shared" si="13"/>
        <v>65830.080969696966</v>
      </c>
      <c r="AK14" s="3">
        <f t="shared" si="14"/>
        <v>0</v>
      </c>
      <c r="AL14" s="3">
        <f t="shared" si="15"/>
        <v>0</v>
      </c>
      <c r="AM14" s="3">
        <f t="shared" si="1"/>
        <v>0</v>
      </c>
      <c r="AN14" s="3">
        <f t="shared" si="2"/>
        <v>0</v>
      </c>
      <c r="AP14" s="3">
        <f>1.9835*SUM('2016'!DS185:DS215)</f>
        <v>4030.4720000000002</v>
      </c>
      <c r="AQ14" s="3">
        <f>AJ14+AP14</f>
        <v>69860.552969696961</v>
      </c>
    </row>
    <row r="15" spans="1:46" x14ac:dyDescent="0.3">
      <c r="A15" s="55">
        <v>42583</v>
      </c>
      <c r="B15" s="53">
        <f>'2016'!N246</f>
        <v>0</v>
      </c>
      <c r="C15" s="54">
        <f>'2016'!O246</f>
        <v>19099</v>
      </c>
      <c r="D15" s="3">
        <v>0</v>
      </c>
      <c r="E15">
        <v>0</v>
      </c>
      <c r="F15" s="3">
        <f>'2016'!Y246</f>
        <v>0</v>
      </c>
      <c r="G15" s="54">
        <f>'2016'!Z246</f>
        <v>10181</v>
      </c>
      <c r="H15" s="3">
        <f>1.9835*SUM('2016'!BN216:BN246)</f>
        <v>64302.665757575764</v>
      </c>
      <c r="I15" s="3">
        <f>1.9835*SUM('2016'!BE216:BF246)</f>
        <v>18630.935358585855</v>
      </c>
      <c r="J15" s="3">
        <f>'2016'!AR246</f>
        <v>0</v>
      </c>
      <c r="K15" s="3">
        <f>'2016'!AS246</f>
        <v>38317</v>
      </c>
      <c r="L15" s="3">
        <f>L14-Y15</f>
        <v>194753.73</v>
      </c>
      <c r="M15" s="3">
        <f t="shared" si="3"/>
        <v>191120.75650000002</v>
      </c>
      <c r="N15" s="3">
        <v>0</v>
      </c>
      <c r="O15" s="3">
        <f t="shared" si="20"/>
        <v>0</v>
      </c>
      <c r="P15" s="3">
        <f t="shared" si="6"/>
        <v>38317</v>
      </c>
      <c r="Q15" s="3">
        <f t="shared" si="21"/>
        <v>360425.7643939394</v>
      </c>
      <c r="R15" s="3">
        <f>1.9835*SUM('2016'!BB216:BB246)</f>
        <v>3913.4455000000003</v>
      </c>
      <c r="S15" s="57">
        <f>SUM('2016'!BD216:BD246)</f>
        <v>0</v>
      </c>
      <c r="T15" s="3">
        <f>1.9835*SUM('2016'!CP216:CP246)</f>
        <v>4736.5178585858584</v>
      </c>
      <c r="U15" s="3">
        <f>1.9835*SUM('2016'!CJ216:CK246)</f>
        <v>0</v>
      </c>
      <c r="V15" s="3">
        <f>1.9835*SUM('2016'!CI216:CL246)</f>
        <v>387.00288888888889</v>
      </c>
      <c r="W15" s="3">
        <f t="shared" si="8"/>
        <v>387.00288888888889</v>
      </c>
      <c r="X15" s="3">
        <f>'2016'!BX246-1.9835*SUM('2016'!CG244,'2016'!CG239,'2016'!CG225,'2016'!CG221)</f>
        <v>156.0095</v>
      </c>
      <c r="Y15" s="3">
        <f t="shared" si="16"/>
        <v>156.0095</v>
      </c>
      <c r="Z15" s="3">
        <v>0</v>
      </c>
      <c r="AA15" s="53">
        <f t="shared" si="10"/>
        <v>1588.5208939393951</v>
      </c>
      <c r="AB15" s="3">
        <f>1.9835*SUM('2016'!CN216:CP246)</f>
        <v>63047.671247474762</v>
      </c>
      <c r="AC15" s="3">
        <f>1.9835*SUM('2016'!CM216:CM246)</f>
        <v>18517.735611111108</v>
      </c>
      <c r="AD15" s="3">
        <f>1.9835*SUM('2016'!CO216:CO246)</f>
        <v>0</v>
      </c>
      <c r="AE15" s="54">
        <f>1.9835*SUM('2016'!CF216:CF246)</f>
        <v>81839.210000000006</v>
      </c>
      <c r="AF15" s="3">
        <f>1.9835*SUM('2016'!DB216:DC246)</f>
        <v>69049.601999999999</v>
      </c>
      <c r="AG15" s="3">
        <f>MIN(H15+T15,31*1816.6*1.9835)</f>
        <v>69039.183616161623</v>
      </c>
      <c r="AH15" s="3">
        <f t="shared" si="11"/>
        <v>18517.735611111108</v>
      </c>
      <c r="AI15" s="3">
        <f t="shared" si="12"/>
        <v>156.0095</v>
      </c>
      <c r="AJ15" s="3">
        <f t="shared" si="13"/>
        <v>50375.856888888891</v>
      </c>
      <c r="AK15" s="3">
        <f t="shared" si="14"/>
        <v>0</v>
      </c>
      <c r="AL15" s="3">
        <f t="shared" si="15"/>
        <v>0</v>
      </c>
      <c r="AM15" s="3">
        <f t="shared" si="1"/>
        <v>0</v>
      </c>
      <c r="AN15" s="3">
        <f t="shared" si="2"/>
        <v>0</v>
      </c>
      <c r="AP15" s="3">
        <f>1.9835*SUM('2016'!DS216:DS234)</f>
        <v>2372.2660000000001</v>
      </c>
      <c r="AQ15" s="3">
        <f>AJ15+AP15</f>
        <v>52748.122888888895</v>
      </c>
      <c r="AR15" s="3">
        <f>AG15-AQ15</f>
        <v>16291.060727272728</v>
      </c>
    </row>
    <row r="16" spans="1:46" x14ac:dyDescent="0.3">
      <c r="A16" s="63">
        <v>42614</v>
      </c>
      <c r="B16" s="64">
        <f>'2016'!N276</f>
        <v>0</v>
      </c>
      <c r="C16" s="65">
        <f>'2016'!O276</f>
        <v>4577</v>
      </c>
      <c r="D16" s="66">
        <v>0</v>
      </c>
      <c r="E16" s="64">
        <v>0</v>
      </c>
      <c r="F16" s="64">
        <f>'2016'!Y276</f>
        <v>0</v>
      </c>
      <c r="G16" s="65">
        <f>'2016'!Z276</f>
        <v>18769</v>
      </c>
      <c r="H16" s="66">
        <f>1.9835*SUM('2016'!BN247:BN276)</f>
        <v>51160.976489899003</v>
      </c>
      <c r="I16" s="66">
        <f>1.9835*SUM('2016'!BE247:BF276)</f>
        <v>4585.0906565656551</v>
      </c>
      <c r="J16" s="66">
        <f>'2016'!AR276</f>
        <v>0</v>
      </c>
      <c r="K16" s="66">
        <f>'2016'!AS276</f>
        <v>16289</v>
      </c>
      <c r="L16" s="66">
        <f>L15-Y16</f>
        <v>193206.57500000001</v>
      </c>
      <c r="M16" s="66">
        <f t="shared" si="3"/>
        <v>189573.60150000002</v>
      </c>
      <c r="N16" s="66">
        <v>0</v>
      </c>
      <c r="O16" s="64">
        <v>0</v>
      </c>
      <c r="P16" s="66">
        <f t="shared" si="6"/>
        <v>16289</v>
      </c>
      <c r="Q16" s="66">
        <f t="shared" si="21"/>
        <v>344136.7643939394</v>
      </c>
      <c r="R16" s="66">
        <f>1.9835*SUM('2016'!BB247:BB276)</f>
        <v>2919.712</v>
      </c>
      <c r="S16" s="67">
        <f>SUM('2016'!BD247:BD276)</f>
        <v>0.01</v>
      </c>
      <c r="T16" s="66">
        <f>1.9835*SUM('2016'!CP247:CP276)</f>
        <v>6222.2394999999997</v>
      </c>
      <c r="U16" s="66">
        <f>1.9835*SUM('2016'!CJ247:CK276)</f>
        <v>0</v>
      </c>
      <c r="V16" s="64">
        <f>1.9835*SUM('2016'!CI247:CL276)</f>
        <v>0</v>
      </c>
      <c r="W16" s="66">
        <f t="shared" si="8"/>
        <v>0</v>
      </c>
      <c r="X16" s="66">
        <f>'2016'!BX276-1.9835*SUM('2016'!CG276,'2016'!CG270:CG272,'2016'!CG264:CG265)</f>
        <v>1547.155</v>
      </c>
      <c r="Y16" s="66">
        <f t="shared" si="16"/>
        <v>1547.155</v>
      </c>
      <c r="Z16" s="66">
        <f t="shared" si="9"/>
        <v>0</v>
      </c>
      <c r="AA16" s="66">
        <f t="shared" si="10"/>
        <v>41.365893939395164</v>
      </c>
      <c r="AB16" s="66">
        <f>1.9835*SUM('2016'!CN247:CP276)</f>
        <v>51284.15384343436</v>
      </c>
      <c r="AC16" s="66">
        <f>1.9835*SUM('2016'!CM247:CM276)</f>
        <v>4585.0906565656551</v>
      </c>
      <c r="AD16" s="66">
        <f>1.9835*SUM('2016'!CO247:CO276)</f>
        <v>0</v>
      </c>
      <c r="AE16" s="65">
        <f>1.9835*SUM('2016'!CF247:CF276)</f>
        <v>55869.244500000001</v>
      </c>
      <c r="AF16" s="66">
        <f>1.9835*SUM('2016'!DB247:DC276)</f>
        <v>50634.788</v>
      </c>
      <c r="AG16" s="66">
        <f>MIN(H16+T16,30*1816.6*1.9835)</f>
        <v>57383.215989899007</v>
      </c>
      <c r="AH16" s="66">
        <f t="shared" si="11"/>
        <v>4585.0906565656551</v>
      </c>
      <c r="AI16" s="66">
        <f t="shared" si="12"/>
        <v>1547.155</v>
      </c>
      <c r="AJ16" s="66">
        <f t="shared" si="13"/>
        <v>44502.542343434347</v>
      </c>
      <c r="AK16" s="66">
        <f t="shared" si="14"/>
        <v>0</v>
      </c>
      <c r="AL16" s="66">
        <f t="shared" ref="AL16" si="22">AK16</f>
        <v>0</v>
      </c>
      <c r="AM16" s="66">
        <f t="shared" si="1"/>
        <v>0</v>
      </c>
      <c r="AN16" s="66">
        <f t="shared" si="2"/>
        <v>0</v>
      </c>
      <c r="AO16" s="64"/>
      <c r="AP16" s="64">
        <v>0</v>
      </c>
      <c r="AQ16" s="64"/>
      <c r="AR16" s="66">
        <f>AH15-AR15</f>
        <v>2226.6748838383792</v>
      </c>
    </row>
    <row r="17" spans="1:36" ht="28.8" x14ac:dyDescent="0.3">
      <c r="A17" s="62" t="s">
        <v>65</v>
      </c>
      <c r="B17" s="51"/>
      <c r="C17" s="52"/>
      <c r="G17" s="52"/>
      <c r="N17" s="3">
        <f>SUM(N5:N16)</f>
        <v>189573.2356060606</v>
      </c>
      <c r="O17" s="3">
        <f>SUM(O5:O16)</f>
        <v>238830.7643939394</v>
      </c>
      <c r="P17" s="3">
        <f>SUM(P5:P16)</f>
        <v>167901</v>
      </c>
      <c r="R17" s="3">
        <f>SUM(R5:R16)</f>
        <v>25156.730500000001</v>
      </c>
      <c r="S17" s="57">
        <f>SUM(S5:S16)</f>
        <v>27.35</v>
      </c>
      <c r="Z17" s="3">
        <f>SUM(Z5:Z16)</f>
        <v>9838.7643939393965</v>
      </c>
      <c r="AA17" s="51"/>
      <c r="AE17" s="52"/>
      <c r="AG17" s="3">
        <f>MIN(H17+T17,31*1816.6*1.9835)</f>
        <v>0</v>
      </c>
      <c r="AH17" s="3">
        <f>SUM(AH5:AH16)</f>
        <v>39677.352974747468</v>
      </c>
      <c r="AI17" s="3">
        <f>SUM(AI5:AI16)</f>
        <v>9838.3985000000011</v>
      </c>
      <c r="AJ17" s="3">
        <f>SUM(AJ5:AJ12,AQ13:AQ15,AJ16)</f>
        <v>329352.58352525253</v>
      </c>
    </row>
    <row r="18" spans="1:36" x14ac:dyDescent="0.3">
      <c r="A18" s="52"/>
      <c r="B18" s="51"/>
      <c r="C18" s="52"/>
      <c r="G18" s="52"/>
      <c r="M18" s="58" t="s">
        <v>159</v>
      </c>
      <c r="N18" s="3">
        <f>N17+Z17</f>
        <v>199412</v>
      </c>
      <c r="S18" s="57"/>
      <c r="AA18" s="51"/>
      <c r="AE18" s="52"/>
    </row>
  </sheetData>
  <mergeCells count="3">
    <mergeCell ref="B1:C1"/>
    <mergeCell ref="D1:G1"/>
    <mergeCell ref="AF1:AN1"/>
  </mergeCells>
  <printOptions gridLines="1"/>
  <pageMargins left="0.7" right="0.7" top="0.75" bottom="0.75" header="0.3" footer="0.3"/>
  <pageSetup scale="17" fitToHeight="3" orientation="portrait" r:id="rId1"/>
  <ignoredErrors>
    <ignoredError sqref="AP13:AP15 R8:R16 S8:S16 S5:S7 R5:R7" formulaRange="1"/>
    <ignoredError sqref="AG11:AG1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2016</vt:lpstr>
      <vt:lpstr> month sums</vt:lpstr>
    </vt:vector>
  </TitlesOfParts>
  <Company>Bureau of Reclamation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Carr, Chris@Waterboards</cp:lastModifiedBy>
  <cp:lastPrinted>2016-10-27T17:22:05Z</cp:lastPrinted>
  <dcterms:created xsi:type="dcterms:W3CDTF">2012-12-03T17:00:37Z</dcterms:created>
  <dcterms:modified xsi:type="dcterms:W3CDTF">2016-11-01T21:51:24Z</dcterms:modified>
</cp:coreProperties>
</file>